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B4752BC1-13BD-6B45-9CE0-9CAE29D0425A}"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T4" i="1"/>
  <c r="BF5" i="1"/>
  <c r="BT5" i="1"/>
  <c r="BF6" i="1"/>
  <c r="BT6" i="1"/>
  <c r="BF7" i="1"/>
  <c r="BT7" i="1"/>
  <c r="BF8" i="1"/>
  <c r="BT8" i="1"/>
  <c r="BT9" i="1"/>
  <c r="BF10" i="1"/>
  <c r="BT10" i="1"/>
  <c r="BF11" i="1"/>
  <c r="BT11" i="1"/>
  <c r="BF12" i="1"/>
  <c r="BT12" i="1"/>
  <c r="BF13" i="1"/>
  <c r="BT13" i="1"/>
  <c r="BF14" i="1"/>
  <c r="BT14" i="1"/>
  <c r="BF15" i="1"/>
  <c r="BT15"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T32" i="1"/>
  <c r="BF33" i="1"/>
  <c r="BT33" i="1"/>
  <c r="BF34" i="1"/>
  <c r="BT34" i="1"/>
  <c r="BF35" i="1"/>
  <c r="BT35" i="1"/>
  <c r="BF36" i="1"/>
  <c r="BT36" i="1"/>
  <c r="BF37" i="1"/>
  <c r="BT37" i="1"/>
  <c r="BT38" i="1"/>
  <c r="BT39" i="1"/>
  <c r="BF40" i="1"/>
  <c r="BT40" i="1"/>
  <c r="BF41" i="1"/>
  <c r="BT41" i="1"/>
  <c r="BF42" i="1"/>
  <c r="BT42" i="1"/>
  <c r="BF43" i="1"/>
  <c r="BT43" i="1"/>
  <c r="BT44" i="1"/>
  <c r="BF45" i="1"/>
  <c r="BT45" i="1"/>
  <c r="BF46" i="1"/>
  <c r="BT46" i="1"/>
  <c r="BT47" i="1"/>
  <c r="BF48" i="1"/>
  <c r="BT48" i="1"/>
  <c r="BF49" i="1"/>
  <c r="BT49" i="1"/>
  <c r="BT50"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T67" i="1"/>
  <c r="BF68" i="1"/>
  <c r="BT68" i="1"/>
  <c r="BF69" i="1"/>
  <c r="BT69" i="1"/>
  <c r="BF70" i="1"/>
  <c r="BT70" i="1"/>
  <c r="BF71" i="1"/>
  <c r="BT71" i="1"/>
  <c r="BT72" i="1"/>
  <c r="BT73" i="1"/>
  <c r="BT74" i="1"/>
  <c r="BT75" i="1"/>
  <c r="BT76" i="1"/>
  <c r="BT77" i="1"/>
  <c r="BF78" i="1"/>
  <c r="BT78" i="1"/>
  <c r="BF79" i="1"/>
  <c r="BT79" i="1"/>
  <c r="BF80" i="1"/>
  <c r="BT80" i="1"/>
  <c r="BT81" i="1"/>
  <c r="BF82" i="1"/>
  <c r="BT82" i="1"/>
  <c r="BF83" i="1"/>
  <c r="BT83" i="1"/>
  <c r="BF84" i="1"/>
  <c r="BT84" i="1"/>
  <c r="BF85" i="1"/>
  <c r="BT85" i="1"/>
  <c r="BT86" i="1"/>
  <c r="BT87" i="1"/>
  <c r="BT88" i="1"/>
  <c r="BT89" i="1"/>
  <c r="BF90" i="1"/>
  <c r="BT90" i="1"/>
  <c r="BF91" i="1"/>
  <c r="BT91" i="1"/>
  <c r="BF92" i="1"/>
  <c r="BT92" i="1"/>
  <c r="BF93" i="1"/>
  <c r="BT93" i="1"/>
  <c r="BF94" i="1"/>
  <c r="BT94" i="1"/>
  <c r="BF95" i="1"/>
  <c r="BT95"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T112" i="1"/>
  <c r="BF113" i="1"/>
  <c r="BT113" i="1"/>
  <c r="BF114" i="1"/>
  <c r="BT114" i="1"/>
  <c r="BF115" i="1"/>
  <c r="BT115" i="1"/>
  <c r="BF116" i="1"/>
  <c r="BT116" i="1"/>
  <c r="BT117"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T149" i="1"/>
  <c r="BF150" i="1"/>
  <c r="BT150" i="1"/>
  <c r="BT151" i="1"/>
  <c r="BT152" i="1"/>
  <c r="BF153" i="1"/>
  <c r="BT153" i="1"/>
  <c r="BF154" i="1"/>
  <c r="BT154" i="1"/>
  <c r="BT155"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T175" i="1"/>
  <c r="BT176" i="1"/>
  <c r="BF177" i="1"/>
  <c r="BT177" i="1"/>
  <c r="BF178" i="1"/>
  <c r="BT178" i="1"/>
  <c r="BF179" i="1"/>
  <c r="BT179" i="1"/>
  <c r="BF180" i="1"/>
  <c r="BT180" i="1"/>
  <c r="BF181" i="1"/>
  <c r="BT181" i="1"/>
  <c r="BF182" i="1"/>
  <c r="BT182" i="1"/>
  <c r="BF183" i="1"/>
  <c r="BT183"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T196" i="1"/>
  <c r="BF197" i="1"/>
  <c r="BT197" i="1"/>
  <c r="BF198" i="1"/>
  <c r="BT198" i="1"/>
  <c r="BF199" i="1"/>
  <c r="BT199" i="1"/>
  <c r="BF200" i="1"/>
  <c r="BT200" i="1"/>
  <c r="BF201" i="1"/>
  <c r="BT201" i="1"/>
  <c r="BF202" i="1"/>
  <c r="BT202" i="1"/>
  <c r="BF203" i="1"/>
  <c r="BT203" i="1"/>
  <c r="BF204" i="1"/>
  <c r="BT204" i="1"/>
  <c r="BF205" i="1"/>
  <c r="BT205" i="1"/>
  <c r="BF206" i="1"/>
  <c r="BT206" i="1"/>
  <c r="BT207" i="1"/>
  <c r="BT208" i="1"/>
  <c r="BT209" i="1"/>
  <c r="BT210" i="1"/>
  <c r="BT211" i="1"/>
  <c r="BF212" i="1"/>
  <c r="BT212" i="1"/>
  <c r="BT213" i="1"/>
  <c r="BT214" i="1"/>
  <c r="BT215" i="1"/>
  <c r="BT216" i="1"/>
  <c r="BT217" i="1"/>
  <c r="BF218" i="1"/>
  <c r="BT218" i="1"/>
  <c r="BF219" i="1"/>
  <c r="BT219" i="1"/>
  <c r="BF220" i="1"/>
  <c r="BT220" i="1"/>
  <c r="BF221" i="1"/>
  <c r="BT221" i="1"/>
  <c r="BF222" i="1"/>
  <c r="BT222" i="1"/>
  <c r="BF223" i="1"/>
  <c r="BT223" i="1"/>
  <c r="BF224" i="1"/>
  <c r="BT224"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T243" i="1"/>
  <c r="BF244" i="1"/>
  <c r="BT244" i="1"/>
  <c r="BF245" i="1"/>
  <c r="BT245" i="1"/>
  <c r="BT246" i="1"/>
  <c r="BF247" i="1"/>
  <c r="BT247" i="1"/>
  <c r="BT248" i="1"/>
  <c r="BF249" i="1"/>
  <c r="BT249" i="1"/>
  <c r="BF250" i="1"/>
  <c r="BT250"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T264" i="1"/>
  <c r="BF265" i="1"/>
  <c r="BT265" i="1"/>
  <c r="BF266" i="1"/>
  <c r="BT266" i="1"/>
  <c r="BF267" i="1"/>
  <c r="BT267" i="1"/>
  <c r="BT268" i="1"/>
  <c r="BF269" i="1"/>
  <c r="BT269" i="1"/>
  <c r="BF270" i="1"/>
  <c r="BT270" i="1"/>
  <c r="BF271" i="1"/>
  <c r="BT271" i="1"/>
  <c r="BF272" i="1"/>
  <c r="BT272" i="1"/>
  <c r="BF273" i="1"/>
  <c r="BT273" i="1"/>
  <c r="BF274" i="1"/>
  <c r="BT274" i="1"/>
  <c r="BT275" i="1"/>
  <c r="BF276" i="1"/>
  <c r="BT276" i="1"/>
  <c r="BT277" i="1"/>
  <c r="BF278" i="1"/>
  <c r="BT278" i="1"/>
  <c r="BF279" i="1"/>
  <c r="BT279" i="1"/>
  <c r="BF280" i="1"/>
  <c r="BT280" i="1"/>
  <c r="BF281" i="1"/>
  <c r="BT281" i="1"/>
  <c r="BF282" i="1"/>
  <c r="BT282" i="1"/>
  <c r="BF283" i="1"/>
  <c r="BT283" i="1"/>
  <c r="BT284" i="1"/>
  <c r="BF285" i="1"/>
  <c r="BT285" i="1"/>
  <c r="BF286" i="1"/>
  <c r="BT286" i="1"/>
  <c r="BF287" i="1"/>
  <c r="BT287" i="1"/>
  <c r="BF288" i="1"/>
  <c r="BT288"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T304" i="1"/>
  <c r="BT305" i="1"/>
  <c r="BT306" i="1"/>
  <c r="BT307" i="1"/>
  <c r="BT308" i="1"/>
  <c r="BT309" i="1"/>
  <c r="BF310" i="1"/>
  <c r="BT310" i="1"/>
  <c r="BF311" i="1"/>
  <c r="BT311" i="1"/>
  <c r="BF312" i="1"/>
  <c r="BT312" i="1"/>
  <c r="BF313" i="1"/>
  <c r="BT313" i="1"/>
  <c r="BF314" i="1"/>
  <c r="BT314" i="1"/>
  <c r="BF315" i="1"/>
  <c r="BT315" i="1"/>
  <c r="BT316" i="1"/>
  <c r="BF317" i="1"/>
  <c r="BT317" i="1"/>
  <c r="BF318" i="1"/>
  <c r="BT318" i="1"/>
  <c r="BF319" i="1"/>
  <c r="BT319" i="1"/>
  <c r="BF320" i="1"/>
  <c r="BT320" i="1"/>
  <c r="BT321" i="1"/>
  <c r="BF322" i="1"/>
  <c r="BT322" i="1"/>
  <c r="BF323" i="1"/>
  <c r="BT323" i="1"/>
  <c r="BF324" i="1"/>
  <c r="BT324" i="1"/>
  <c r="BT325" i="1"/>
  <c r="BT326" i="1"/>
  <c r="BF327" i="1"/>
  <c r="BT327" i="1"/>
  <c r="BF328" i="1"/>
  <c r="BT328" i="1"/>
  <c r="BT329" i="1"/>
  <c r="BT330" i="1"/>
  <c r="BT331" i="1"/>
  <c r="BF332" i="1"/>
  <c r="BT332"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T346" i="1"/>
  <c r="BF347" i="1"/>
  <c r="BT347" i="1"/>
  <c r="BF348" i="1"/>
  <c r="BT348" i="1"/>
  <c r="BF349" i="1"/>
  <c r="BT349" i="1"/>
  <c r="BF350" i="1"/>
  <c r="BT350" i="1"/>
  <c r="BF351" i="1"/>
  <c r="BT351" i="1"/>
  <c r="BT352" i="1"/>
  <c r="BF353" i="1"/>
  <c r="BT353" i="1"/>
  <c r="BF354" i="1"/>
  <c r="BT354" i="1"/>
  <c r="BT355" i="1"/>
  <c r="BT356" i="1"/>
  <c r="BF357" i="1"/>
  <c r="BT357" i="1"/>
  <c r="BT358" i="1"/>
  <c r="BT359" i="1"/>
  <c r="BT360" i="1"/>
  <c r="BT361" i="1"/>
  <c r="BF362" i="1"/>
  <c r="BT362" i="1"/>
  <c r="BF363" i="1"/>
  <c r="BT363" i="1"/>
  <c r="BF364" i="1"/>
  <c r="BT364" i="1"/>
  <c r="BT365"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T382" i="1"/>
  <c r="BF383" i="1"/>
  <c r="BT383" i="1"/>
  <c r="BF384" i="1"/>
  <c r="BT384" i="1"/>
  <c r="BT385" i="1"/>
  <c r="BF386" i="1"/>
  <c r="BT386" i="1"/>
  <c r="BF387" i="1"/>
  <c r="BT387" i="1"/>
  <c r="BF388" i="1"/>
  <c r="BT388"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T414" i="1"/>
  <c r="BF415" i="1"/>
  <c r="BT415" i="1"/>
  <c r="BF416" i="1"/>
  <c r="BT416" i="1"/>
  <c r="BF417" i="1"/>
  <c r="BT417" i="1"/>
  <c r="BF418" i="1"/>
  <c r="BT418" i="1"/>
  <c r="BF419" i="1"/>
  <c r="BT419" i="1"/>
  <c r="BF420" i="1"/>
  <c r="BT420" i="1"/>
  <c r="BF421" i="1"/>
  <c r="BT421" i="1"/>
  <c r="BF422" i="1"/>
  <c r="BT422" i="1"/>
  <c r="BF423" i="1"/>
  <c r="BT423" i="1"/>
  <c r="BT424" i="1"/>
  <c r="BT425" i="1"/>
  <c r="BT426" i="1"/>
  <c r="BT427" i="1"/>
  <c r="BT428" i="1"/>
  <c r="BT429" i="1"/>
  <c r="BT430" i="1"/>
  <c r="BF431" i="1"/>
  <c r="BT431" i="1"/>
  <c r="BF432" i="1"/>
  <c r="BT432" i="1"/>
  <c r="BF433" i="1"/>
  <c r="BT433" i="1"/>
  <c r="BF434" i="1"/>
  <c r="BT434" i="1"/>
  <c r="BF435" i="1"/>
  <c r="BT435" i="1"/>
  <c r="BF436" i="1"/>
  <c r="BT436"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T451" i="1"/>
  <c r="BF452" i="1"/>
  <c r="BT452" i="1"/>
  <c r="BT453" i="1"/>
  <c r="BF454" i="1"/>
  <c r="BT454" i="1"/>
  <c r="BT455" i="1"/>
  <c r="BT456" i="1"/>
  <c r="BT457"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T472" i="1"/>
  <c r="BF473" i="1"/>
  <c r="BT473" i="1"/>
  <c r="BT474" i="1"/>
  <c r="BF475" i="1"/>
  <c r="BT475" i="1"/>
  <c r="BT476" i="1"/>
  <c r="BF477" i="1"/>
  <c r="BT477" i="1"/>
  <c r="BT478" i="1"/>
  <c r="BF479" i="1"/>
  <c r="BT479" i="1"/>
  <c r="BF480" i="1"/>
  <c r="BT480" i="1"/>
  <c r="BF481" i="1"/>
  <c r="BT481" i="1"/>
  <c r="BF482" i="1"/>
  <c r="BT482" i="1"/>
  <c r="BT483" i="1"/>
  <c r="BT484" i="1"/>
  <c r="BT485"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T521" i="1"/>
  <c r="BF522" i="1"/>
  <c r="BT522" i="1"/>
  <c r="BF523" i="1"/>
  <c r="BT523" i="1"/>
  <c r="BF524" i="1"/>
  <c r="BT524" i="1"/>
  <c r="BF525" i="1"/>
  <c r="BT525" i="1"/>
  <c r="BF526" i="1"/>
  <c r="BT526" i="1"/>
  <c r="BF527" i="1"/>
  <c r="BT527" i="1"/>
  <c r="BF528" i="1"/>
  <c r="BT528" i="1"/>
  <c r="BT529" i="1"/>
  <c r="BF530" i="1"/>
  <c r="BT530" i="1"/>
  <c r="BF531" i="1"/>
  <c r="BT531" i="1"/>
  <c r="BF532" i="1"/>
  <c r="BT532"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T547" i="1"/>
  <c r="BF548" i="1"/>
  <c r="BT548" i="1"/>
  <c r="BF549" i="1"/>
  <c r="BT549" i="1"/>
  <c r="BF550" i="1"/>
  <c r="BT550" i="1"/>
  <c r="BF551" i="1"/>
  <c r="BT551" i="1"/>
  <c r="BF552" i="1"/>
  <c r="BT552" i="1"/>
  <c r="BT553" i="1"/>
  <c r="BF554" i="1"/>
  <c r="BT554" i="1"/>
  <c r="BF555" i="1"/>
  <c r="BT555" i="1"/>
  <c r="BF556" i="1"/>
  <c r="BT556" i="1"/>
  <c r="BF557" i="1"/>
  <c r="BT557" i="1"/>
  <c r="BF558" i="1"/>
  <c r="BT558" i="1"/>
  <c r="BF559" i="1"/>
  <c r="BT559" i="1"/>
  <c r="BF560" i="1"/>
  <c r="BT560" i="1"/>
  <c r="BT561" i="1"/>
  <c r="BT562" i="1"/>
  <c r="BT563" i="1"/>
  <c r="BT564" i="1"/>
  <c r="BF565" i="1"/>
  <c r="BT565" i="1"/>
  <c r="BF566" i="1"/>
  <c r="BT566" i="1"/>
  <c r="BF567" i="1"/>
  <c r="BT567" i="1"/>
  <c r="BF568" i="1"/>
  <c r="BT568" i="1"/>
  <c r="BF569" i="1"/>
  <c r="BT569" i="1"/>
  <c r="BT570" i="1"/>
  <c r="BF571" i="1"/>
  <c r="BT571" i="1"/>
  <c r="BT572" i="1"/>
  <c r="BF573" i="1"/>
  <c r="BT573" i="1"/>
  <c r="BF574" i="1"/>
  <c r="BT574" i="1"/>
  <c r="BF575" i="1"/>
  <c r="BT575" i="1"/>
  <c r="BF576" i="1"/>
  <c r="BT576" i="1"/>
  <c r="BF577" i="1"/>
  <c r="BT577" i="1"/>
  <c r="BT578" i="1"/>
  <c r="BF579" i="1"/>
  <c r="BT579" i="1"/>
  <c r="BF580" i="1"/>
  <c r="BT580" i="1"/>
  <c r="BF581" i="1"/>
  <c r="BT581" i="1"/>
  <c r="BF582" i="1"/>
  <c r="BT582" i="1"/>
  <c r="BF583" i="1"/>
  <c r="BT583" i="1"/>
  <c r="BF584" i="1"/>
  <c r="BT584" i="1"/>
  <c r="BT585" i="1"/>
  <c r="BT586" i="1"/>
  <c r="BT587" i="1"/>
  <c r="BT588" i="1"/>
  <c r="BT589" i="1"/>
  <c r="BT590" i="1"/>
  <c r="BT591" i="1"/>
  <c r="BT592" i="1"/>
  <c r="BT593" i="1"/>
  <c r="BT594" i="1"/>
  <c r="BT595" i="1"/>
  <c r="BT596" i="1"/>
  <c r="BT597" i="1"/>
  <c r="BT598" i="1"/>
  <c r="BT599" i="1"/>
  <c r="BT600" i="1"/>
  <c r="BF601" i="1"/>
  <c r="BT601" i="1"/>
  <c r="BT602" i="1"/>
  <c r="BF603" i="1"/>
  <c r="BT603" i="1"/>
  <c r="BF604" i="1"/>
  <c r="BT604" i="1"/>
  <c r="BF605" i="1"/>
  <c r="BT605" i="1"/>
  <c r="BF606" i="1"/>
  <c r="BT606" i="1"/>
  <c r="BT607" i="1"/>
  <c r="BT608" i="1"/>
  <c r="BT609" i="1"/>
  <c r="BT610" i="1"/>
  <c r="BT611" i="1"/>
  <c r="BT612" i="1"/>
  <c r="BT613" i="1"/>
  <c r="BT614" i="1"/>
  <c r="BT615" i="1"/>
  <c r="BF616" i="1"/>
  <c r="BT616" i="1"/>
  <c r="BF617" i="1"/>
  <c r="BT617" i="1"/>
  <c r="BT618" i="1"/>
  <c r="BT619" i="1"/>
  <c r="BT620" i="1"/>
  <c r="BT621" i="1"/>
  <c r="BF622" i="1"/>
  <c r="BT622" i="1"/>
  <c r="BT623" i="1"/>
  <c r="BT624" i="1"/>
  <c r="BF625" i="1"/>
  <c r="BT625" i="1"/>
  <c r="BF626" i="1"/>
  <c r="BT626" i="1"/>
  <c r="BT627" i="1"/>
  <c r="BF628" i="1"/>
  <c r="BT628" i="1"/>
  <c r="BT629" i="1"/>
  <c r="BT630" i="1"/>
  <c r="BF631" i="1"/>
  <c r="BT631" i="1"/>
  <c r="BF632" i="1"/>
  <c r="BT632" i="1"/>
  <c r="BF633" i="1"/>
  <c r="BT633" i="1"/>
  <c r="BF634" i="1"/>
  <c r="BT634" i="1"/>
  <c r="BF635" i="1"/>
  <c r="BT635"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T656" i="1"/>
  <c r="BT657" i="1"/>
  <c r="BF658" i="1"/>
  <c r="BT658" i="1"/>
  <c r="BT659" i="1"/>
  <c r="BF660" i="1"/>
  <c r="BT660" i="1"/>
  <c r="BF661" i="1"/>
  <c r="BT661" i="1"/>
  <c r="BT662" i="1"/>
  <c r="BT663" i="1"/>
  <c r="BT664" i="1"/>
  <c r="BT665" i="1"/>
  <c r="BT666" i="1"/>
  <c r="BT667" i="1"/>
  <c r="BT668" i="1"/>
  <c r="BT669" i="1"/>
  <c r="BF670" i="1"/>
  <c r="BT670" i="1"/>
  <c r="BF671" i="1"/>
  <c r="BT671" i="1"/>
  <c r="BT672" i="1"/>
  <c r="BT673" i="1"/>
  <c r="BF674" i="1"/>
  <c r="BT674" i="1"/>
  <c r="BF675" i="1"/>
  <c r="BT675" i="1"/>
  <c r="BF676" i="1"/>
  <c r="BT676" i="1"/>
  <c r="BF677" i="1"/>
  <c r="BT677" i="1"/>
  <c r="BF678" i="1"/>
  <c r="BT678" i="1"/>
  <c r="BT679" i="1"/>
  <c r="BT680" i="1"/>
  <c r="BF681" i="1"/>
  <c r="BT681" i="1"/>
  <c r="BT682" i="1"/>
  <c r="BT683" i="1"/>
  <c r="BT684" i="1"/>
  <c r="BT685" i="1"/>
  <c r="BT686" i="1"/>
  <c r="BT687" i="1"/>
  <c r="BT688" i="1"/>
  <c r="BT689" i="1"/>
  <c r="BF690" i="1"/>
  <c r="BT690" i="1"/>
  <c r="BF691" i="1"/>
  <c r="BT691" i="1"/>
  <c r="BF692" i="1"/>
  <c r="BT692" i="1"/>
  <c r="BF693" i="1"/>
  <c r="BT693" i="1"/>
  <c r="BF694" i="1"/>
  <c r="BT694" i="1"/>
  <c r="BF695" i="1"/>
  <c r="BT695" i="1"/>
  <c r="BF696" i="1"/>
  <c r="BT696" i="1"/>
  <c r="BT697" i="1"/>
  <c r="BT698" i="1"/>
  <c r="BT699" i="1"/>
  <c r="BT700" i="1"/>
  <c r="BT701" i="1"/>
  <c r="BF702" i="1"/>
  <c r="BT702" i="1"/>
  <c r="BT703" i="1"/>
  <c r="BT704" i="1"/>
  <c r="BF705" i="1"/>
  <c r="BT705" i="1"/>
  <c r="BT706" i="1"/>
  <c r="BF707" i="1"/>
  <c r="BT707" i="1"/>
  <c r="BF708" i="1"/>
  <c r="BT708" i="1"/>
  <c r="BF709" i="1"/>
  <c r="BT709" i="1"/>
  <c r="BF710" i="1"/>
  <c r="BT710" i="1"/>
  <c r="BF711" i="1"/>
  <c r="BT711" i="1"/>
  <c r="BF712" i="1"/>
  <c r="BT712" i="1"/>
  <c r="BF713" i="1"/>
  <c r="BT713" i="1"/>
  <c r="BT714" i="1"/>
  <c r="BF715" i="1"/>
  <c r="BT715" i="1"/>
  <c r="BF716" i="1"/>
  <c r="BT716" i="1"/>
  <c r="BF717" i="1"/>
  <c r="BT717" i="1"/>
  <c r="BF718" i="1"/>
  <c r="BT718" i="1"/>
  <c r="BF719" i="1"/>
  <c r="BT719" i="1"/>
  <c r="BF720" i="1"/>
  <c r="BT720" i="1"/>
  <c r="BF721" i="1"/>
  <c r="BT721" i="1"/>
  <c r="BF722" i="1"/>
  <c r="BT722" i="1"/>
  <c r="BF723" i="1"/>
  <c r="BT723" i="1"/>
  <c r="BT724" i="1"/>
  <c r="BT725" i="1"/>
  <c r="BT726" i="1"/>
  <c r="BF727" i="1"/>
  <c r="BT727" i="1"/>
  <c r="BT728" i="1"/>
  <c r="BT729" i="1"/>
  <c r="BT730" i="1"/>
  <c r="BF731" i="1"/>
  <c r="BT731" i="1"/>
  <c r="BF732" i="1"/>
  <c r="BT732" i="1"/>
  <c r="BF733" i="1"/>
  <c r="BT733" i="1"/>
  <c r="BF734" i="1"/>
  <c r="BT734" i="1"/>
  <c r="BF735" i="1"/>
  <c r="BT735" i="1"/>
  <c r="BF736" i="1"/>
  <c r="BT736" i="1"/>
  <c r="BF737" i="1"/>
  <c r="BT737" i="1"/>
  <c r="BT738" i="1"/>
  <c r="BF739" i="1"/>
  <c r="BT739" i="1"/>
  <c r="BF740" i="1"/>
  <c r="BT740" i="1"/>
  <c r="BF741" i="1"/>
  <c r="BT741" i="1"/>
  <c r="BF742" i="1"/>
  <c r="BT742" i="1"/>
  <c r="BF743" i="1"/>
  <c r="BT743" i="1"/>
  <c r="BF744" i="1"/>
  <c r="BT744" i="1"/>
  <c r="BF745" i="1"/>
  <c r="BT745" i="1"/>
  <c r="BT746" i="1"/>
  <c r="BF747" i="1"/>
  <c r="BT747" i="1"/>
  <c r="BT748" i="1"/>
  <c r="BF749" i="1"/>
  <c r="BT749" i="1"/>
  <c r="BT750" i="1"/>
  <c r="BT751" i="1"/>
  <c r="BT752" i="1"/>
  <c r="BT753" i="1"/>
  <c r="BT754" i="1"/>
  <c r="BT755" i="1"/>
  <c r="BT756" i="1"/>
  <c r="BT757" i="1"/>
  <c r="BT758" i="1"/>
  <c r="BT759" i="1"/>
  <c r="BT760" i="1"/>
  <c r="BT761" i="1"/>
  <c r="BF762" i="1"/>
  <c r="BT762" i="1"/>
  <c r="BT763" i="1"/>
  <c r="BT764" i="1"/>
  <c r="BF765" i="1"/>
  <c r="BT765" i="1"/>
  <c r="BF766" i="1"/>
  <c r="BT766" i="1"/>
  <c r="BF767" i="1"/>
  <c r="BT767" i="1"/>
  <c r="BT768" i="1"/>
  <c r="BT769" i="1"/>
  <c r="BT770" i="1"/>
  <c r="BT771" i="1"/>
  <c r="BT772" i="1"/>
  <c r="BT773" i="1"/>
  <c r="BT774" i="1"/>
  <c r="BT775" i="1"/>
  <c r="BT776" i="1"/>
  <c r="BT777" i="1"/>
  <c r="BT778" i="1"/>
  <c r="BT779" i="1"/>
  <c r="BT780" i="1"/>
  <c r="BT781" i="1"/>
  <c r="BT782" i="1"/>
  <c r="BT783" i="1"/>
  <c r="BT784" i="1"/>
  <c r="BT785" i="1"/>
  <c r="BT786" i="1"/>
  <c r="BT787" i="1"/>
  <c r="BF788" i="1"/>
  <c r="BT788" i="1"/>
  <c r="BF789" i="1"/>
  <c r="BT789" i="1"/>
  <c r="BF790" i="1"/>
  <c r="BT790" i="1"/>
  <c r="BF791" i="1"/>
  <c r="BT791" i="1"/>
  <c r="BF792" i="1"/>
  <c r="BT792" i="1"/>
  <c r="BF793" i="1"/>
  <c r="BT793" i="1"/>
  <c r="BT794" i="1"/>
  <c r="BF795" i="1"/>
  <c r="BT795" i="1"/>
  <c r="BF796" i="1"/>
  <c r="BT796" i="1"/>
  <c r="BF797" i="1"/>
  <c r="BT797" i="1"/>
  <c r="BF798" i="1"/>
  <c r="BT798" i="1"/>
  <c r="BF799" i="1"/>
  <c r="BT799" i="1"/>
  <c r="BF800" i="1"/>
  <c r="BT800" i="1"/>
  <c r="BF801" i="1"/>
  <c r="BT801" i="1"/>
  <c r="BT802" i="1"/>
  <c r="BT803" i="1"/>
  <c r="BT804" i="1"/>
  <c r="BF805" i="1"/>
  <c r="BT805" i="1"/>
  <c r="BF806" i="1"/>
  <c r="BT806" i="1"/>
  <c r="BF807" i="1"/>
  <c r="BT807" i="1"/>
  <c r="BF808" i="1"/>
  <c r="BT808" i="1"/>
  <c r="BF809" i="1"/>
  <c r="BT809" i="1"/>
  <c r="BT810" i="1"/>
  <c r="BF811" i="1"/>
  <c r="BT811" i="1"/>
  <c r="BF812" i="1"/>
  <c r="BT812" i="1"/>
  <c r="BT813" i="1"/>
  <c r="BF814" i="1"/>
  <c r="BT814"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T871" i="1"/>
  <c r="BF872" i="1"/>
  <c r="BT872" i="1"/>
  <c r="BF873" i="1"/>
  <c r="BT873" i="1"/>
  <c r="BF874" i="1"/>
  <c r="BT874"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T892" i="1"/>
  <c r="BT893" i="1"/>
  <c r="BT894" i="1"/>
  <c r="BT895" i="1"/>
  <c r="BF896" i="1"/>
  <c r="BT896" i="1"/>
  <c r="BF897" i="1"/>
  <c r="BT897" i="1"/>
  <c r="BF898" i="1"/>
  <c r="BT898" i="1"/>
  <c r="BT899" i="1"/>
  <c r="BT900" i="1"/>
  <c r="BF901" i="1"/>
  <c r="BT901" i="1"/>
  <c r="BT902" i="1"/>
  <c r="BF903" i="1"/>
  <c r="BT903" i="1"/>
  <c r="BF904" i="1"/>
  <c r="BT904" i="1"/>
  <c r="BT905" i="1"/>
  <c r="BF906" i="1"/>
  <c r="BT906" i="1"/>
  <c r="BF907" i="1"/>
  <c r="BT907" i="1"/>
  <c r="BF908" i="1"/>
  <c r="BT908" i="1"/>
  <c r="BF909" i="1"/>
  <c r="BT909" i="1"/>
  <c r="BF910" i="1"/>
  <c r="BT910" i="1"/>
  <c r="BF911" i="1"/>
  <c r="BT911" i="1"/>
  <c r="BF912" i="1"/>
  <c r="BT912" i="1"/>
  <c r="BF913" i="1"/>
  <c r="BT913" i="1"/>
  <c r="BF914" i="1"/>
  <c r="BT914" i="1"/>
  <c r="BT915" i="1"/>
  <c r="BT916" i="1"/>
  <c r="BF917" i="1"/>
  <c r="BT917" i="1"/>
  <c r="BF918" i="1"/>
  <c r="BT918" i="1"/>
  <c r="BF919" i="1"/>
  <c r="BT919" i="1"/>
  <c r="BT920" i="1"/>
  <c r="BT921" i="1"/>
  <c r="BT922" i="1"/>
  <c r="BT923" i="1"/>
  <c r="BF924" i="1"/>
  <c r="BT924" i="1"/>
  <c r="BF925" i="1"/>
  <c r="BT925"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T941" i="1"/>
  <c r="BF942" i="1"/>
  <c r="BT942" i="1"/>
  <c r="BT943" i="1"/>
  <c r="BT944" i="1"/>
  <c r="BT945" i="1"/>
  <c r="BT946" i="1"/>
  <c r="BT947" i="1"/>
  <c r="BF948" i="1"/>
  <c r="BT948" i="1"/>
  <c r="BF949" i="1"/>
  <c r="BT949" i="1"/>
  <c r="BF950" i="1"/>
  <c r="BT950" i="1"/>
  <c r="BF951" i="1"/>
  <c r="BT951" i="1"/>
  <c r="BF952" i="1"/>
  <c r="BT952" i="1"/>
  <c r="BF953" i="1"/>
  <c r="BT953" i="1"/>
  <c r="BF954" i="1"/>
  <c r="BT954" i="1"/>
  <c r="BF955" i="1"/>
  <c r="BT955" i="1"/>
  <c r="BF956" i="1"/>
  <c r="BT956"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T969" i="1"/>
  <c r="BF970" i="1"/>
  <c r="BT970" i="1"/>
  <c r="BF971" i="1"/>
  <c r="BT971" i="1"/>
  <c r="BF972" i="1"/>
  <c r="BT972" i="1"/>
  <c r="BF973" i="1"/>
  <c r="BT973"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T988" i="1"/>
  <c r="BF989" i="1"/>
  <c r="BT989" i="1"/>
  <c r="BF990" i="1"/>
  <c r="BT990" i="1"/>
  <c r="BF991" i="1"/>
  <c r="BT991"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<sst xmlns="http://schemas.openxmlformats.org/spreadsheetml/2006/main" count="59610" uniqueCount="11298">
  <si>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</si>
  <si>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</si>
  <si>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</si>
  <si>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</si>
  <si>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</si>
  <si>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</si>
  <si>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</si>
  <si>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</si>
  <si>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</si>
  <si>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</si>
  <si>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</si>
  <si>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</si>
  <si>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</si>
  <si>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</si>
  <si>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</si>
  <si>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</si>
  <si>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</si>
  <si>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</si>
  <si>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</si>
  <si>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</si>
  <si>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</si>
  <si>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</si>
  <si>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</si>
  <si>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</si>
  <si>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</si>
  <si>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</si>
  <si>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</si>
  <si>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</si>
  <si>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</si>
  <si>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</si>
  <si>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</si>
  <si>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</si>
  <si>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</si>
  <si>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</si>
  <si>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</si>
  <si>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</si>
  <si>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</si>
  <si>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</si>
  <si>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</si>
  <si>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</si>
  <si>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</si>
  <si>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</si>
  <si>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</si>
  <si>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</si>
  <si>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</si>
  <si>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</si>
  <si>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</si>
  <si>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</si>
  <si>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</si>
  <si>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</si>
  <si>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</si>
  <si>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</si>
  <si>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</si>
  <si>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</si>
  <si>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</si>
  <si>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</si>
  <si>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</si>
  <si>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</si>
  <si>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</si>
  <si>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</si>
  <si>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</si>
  <si>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</si>
  <si>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</si>
  <si>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</si>
  <si>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</si>
  <si>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</si>
  <si>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</si>
  <si>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</si>
  <si>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</si>
  <si>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</si>
  <si>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</si>
  <si>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</si>
  <si>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</si>
  <si>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VETTER, W; HUMMERT, K; LUCKAS, B; SKIRNISSON, K</t>
  </si>
  <si>
    <t/>
  </si>
  <si>
    <t>ORGANOCHLORINE RESIDUES IN 2 SEAL SPECIES FROM WESTERN ICELAND</t>
  </si>
  <si>
    <t>SCIENCE OF THE TOTAL ENVIRONMENT</t>
  </si>
  <si>
    <t>English</t>
  </si>
  <si>
    <t>Article</t>
  </si>
  <si>
    <t>HARBOR SEAL; GREY SEAL; ORGANOCHLORINES; ICELAND</t>
  </si>
  <si>
    <t>MARINE</t>
  </si>
  <si>
    <t>Harbour seals and grey seals from faxafloi (Western Iceland) were analyzed for contamination with organochlorines (HCB, PCBs, p,p'-DDT, p,p'-DDE, chlordanes and the enantiomers of alpha-HCH). Although the values strongly varied, both harbour seals and grey seals on average showed comparable levels of PCBs, p,p'-DDT, p,p'-DDE and alpha-HCH, as well as chlordanes (Sigma CD). Differences were measured in the HCB content of the seal species. The HCB/alpha-HCH ratio in harbour seals was &lt; 1 and in grey seals &gt; 1. The results from sears on Iceland were compared with data derived from seal samples of the Antarctic, the Arctic (Spitzbergen) and the North Sea (Germany) in order to give an insight into the global distribution of pollution with chlorinated organics.</t>
  </si>
  <si>
    <t>UNIV ICELAND,INST EXPTL PATHOL,KELDUR,IS-118 REYKJAVIK,ICELAND</t>
  </si>
  <si>
    <t>University of Iceland</t>
  </si>
  <si>
    <t>VETTER, W (corresponding author), UNIV JENA,INST FOOD &amp; ENVIRONM,DORNBURGER STR 25,D-07743 JENA,GERMANY.</t>
  </si>
  <si>
    <t>ELSEVIER SCIENCE BV</t>
  </si>
  <si>
    <t>AMSTERDAM</t>
  </si>
  <si>
    <t>PO BOX 211, 1000 AE AMSTERDAM, NETHERLANDS</t>
  </si>
  <si>
    <t>0048-9697</t>
  </si>
  <si>
    <t>SCI TOTAL ENVIRON</t>
  </si>
  <si>
    <t>Sci. Total Environ.</t>
  </si>
  <si>
    <t>SEP 29</t>
  </si>
  <si>
    <t>10.1016/0048-9697(95)04625-0</t>
  </si>
  <si>
    <t>Environmental Sciences</t>
  </si>
  <si>
    <t>Science Citation Index Expanded (SCI-EXPANDED)</t>
  </si>
  <si>
    <t>Environmental Sciences &amp; Ecology</t>
  </si>
  <si>
    <t>RX372</t>
  </si>
  <si>
    <t>2024-04-21</t>
  </si>
  <si>
    <t>WOS:A1995RX37200001</t>
  </si>
  <si>
    <t>STOREY, BC</t>
  </si>
  <si>
    <t>THE ROLE OF MANTLE PLUMES IN CONTINENTAL BREAKUP - CASE-HISTORIES FROM GONDWANALAND</t>
  </si>
  <si>
    <t>NATURE</t>
  </si>
  <si>
    <t>Review</t>
  </si>
  <si>
    <t>PLATE-MOVING MECHANISMS; OCEAN HOTSPOT TRACKS; BACK-ARC BASIN; FLOOD BASALTS; INDIAN-OCEAN; NORTHWEST AUSTRALIA; RELATIVE IMPORTANCE; CRUSTAL EXTENSION; SOUTHERN ANDES; VOLCANISM</t>
  </si>
  <si>
    <t>After thirty years of plate-tectonic theory, the reasons why supercontinents disintegrate and disperse to form smaller continental plates remain enigmatic. possible causes range from abnormally hot mantle upwellings, or plumes, to changes in plate-boundary driving forces. The breakup of the Gondwanaland supercontinent, which started about 180 million years ago, provides an excellent case history against which to test models.</t>
  </si>
  <si>
    <t>STOREY, BC (corresponding author), BRITISH ANTARCTIC SURVEY,HIGH CROSS,MADINGLEY RD,CAMBRIDGE CB3 0ET,ENGLAND.</t>
  </si>
  <si>
    <t>MACMILLAN MAGAZINES LTD</t>
  </si>
  <si>
    <t>LONDON</t>
  </si>
  <si>
    <t>4 LITTLE ESSEX STREET, LONDON, ENGLAND WC2R 3LF</t>
  </si>
  <si>
    <t>0028-0836</t>
  </si>
  <si>
    <t>Nature</t>
  </si>
  <si>
    <t>SEP 28</t>
  </si>
  <si>
    <t>10.1038/377301a0</t>
  </si>
  <si>
    <t>Multidisciplinary Sciences</t>
  </si>
  <si>
    <t>Science &amp; Technology - Other Topics</t>
  </si>
  <si>
    <t>RX111</t>
  </si>
  <si>
    <t>WOS:A1995RX11100045</t>
  </si>
  <si>
    <t>SPINNEY, L</t>
  </si>
  <si>
    <t>DID ANTARCTIC EXPLORERS STARVE TO DEATH</t>
  </si>
  <si>
    <t>NEW SCIENTIST</t>
  </si>
  <si>
    <t>Editorial Material</t>
  </si>
  <si>
    <t>NEW SCIENTIST PUBL EXPEDITING INC</t>
  </si>
  <si>
    <t>ELMONT</t>
  </si>
  <si>
    <t>200 MEACHAM AVE, ELMONT, NY 11003</t>
  </si>
  <si>
    <t>0262-4079</t>
  </si>
  <si>
    <t>NEW SCI</t>
  </si>
  <si>
    <t>New Sci.</t>
  </si>
  <si>
    <t>SEP 23</t>
  </si>
  <si>
    <t>RX657</t>
  </si>
  <si>
    <t>WOS:A1995RX65700018</t>
  </si>
  <si>
    <t>TUCK, AF; KELLY, KK; WEBSTER, CR; LOEWENSTEIN, M; STIMPFLE, RM; PROFFITT, MH; CHAN, RK</t>
  </si>
  <si>
    <t>AIRBORNE CHEMISTRY AND DYNAMICS AT THE EDGE OF THE 1994 ANTARCTIC VORTEX</t>
  </si>
  <si>
    <t>JOURNAL OF THE CHEMICAL SOCIETY-FARADAY TRANSACTIONS</t>
  </si>
  <si>
    <t>INSITU ER-2 DATA; WATER-VAPOR; OZONE EXPERIMENT; POLAR VORTEX; POTENTIAL VORTICITY; STRATOSPHERE; WINTER; HOLE; DEHYDRATION; DESTRUCTION</t>
  </si>
  <si>
    <t>Measurements of H2O, NOy, CH4, N2O, O-3, HCl and wind speeds taken from the ER2 high-altitude research aircraft are used to examine the chemistry and dynamics near the edge of the Antarctic vortex in the period from tate May to late October 1994. It is shown that, as the vortex evolves over this period, the horizontal gradients of quasi-conserved quantities steepen as the polar-night jet stream strengthens. By October, there is a mixing zone, 10 degrees of latitude wide, centred on the wind speed maximum, across which air depleted in water, NOy, HCl and ozone has a poleward gradient in a statistical mean sense. Conversely, the recovery time of HCl in outer vortex air after exposure to polar stratospheric clouds (PSC) occurs sufficiently fast in early August that mixing-in of relatively unprocessed air seems to be the most viable explanation. The observations also show the vertical redistribution of water and NOy (presumably as HNO3) as a result of sedimentation in large PSC particles. Ozone loss as high as 25% occurred in early August at the vortex edge in PSC-processed but undenitrified air. Vertical profiles in outer vortex air suggest freer transport of processed air to midlatitudes at potential temperatures below 400 K (about 100 hPa, 16 km).</t>
  </si>
  <si>
    <t>TUCK, AF (corresponding author), NOAA,AERON LAB,325 BROADWAY,BOULDER,CO 80303, USA.</t>
  </si>
  <si>
    <t>Webster, Chris/M-9315-2019; Tuck, Adrian/F-6024-2011</t>
  </si>
  <si>
    <t>Tuck, Adrian/0000-0002-2074-0538</t>
  </si>
  <si>
    <t>ROYAL SOC CHEMISTRY</t>
  </si>
  <si>
    <t>CAMBRIDGE</t>
  </si>
  <si>
    <t>THOMAS GRAHAM HOUSE SCIENCE PARK MILTON ROAD, CAMBRIDGE, CAMBS, ENGLAND CB4 4WF</t>
  </si>
  <si>
    <t>0956-5000</t>
  </si>
  <si>
    <t>J CHEM SOC FARADAY T</t>
  </si>
  <si>
    <t>J. Chem. Soc.-Faraday Trans.</t>
  </si>
  <si>
    <t>SEP 21</t>
  </si>
  <si>
    <t>10.1039/ft9959103063</t>
  </si>
  <si>
    <t>Chemistry, Physical; Physics, Atomic, Molecular &amp; Chemical</t>
  </si>
  <si>
    <t>Chemistry; Physics</t>
  </si>
  <si>
    <t>RW341</t>
  </si>
  <si>
    <t>WOS:A1995RW34100015</t>
  </si>
  <si>
    <t>BENDER, M; SOWERS, T; LIPENKOV, V</t>
  </si>
  <si>
    <t>ON THE CONCENTRATIONS OF O-2, N-2, AND AR IN TRAPPED GASES FROM ICE CORES</t>
  </si>
  <si>
    <t>JOURNAL OF GEOPHYSICAL RESEARCH-ATMOSPHERES</t>
  </si>
  <si>
    <t>POLAR ICE; ATMOSPHERIC CO2; ISOTOPIC COMPOSITION; AIR; METHANE; AGE; CARBON; CENTURIES; GREENLAND; RECORD</t>
  </si>
  <si>
    <t>We present data on the relative concentration and isotopic composition of O-2, N-2, and Ar in gases trapped in bubbles of polar ice. O-2/N-2 and Ar/N-2 ratios are generally lower than the atmospheric values, with O-2 depletions greater than those of Ar. In samples whose O-2/Ar/N-2 ratios are highly anomalous with respect tb modern air, delta(18)O of O-2 may be enriched by 0.1-0.2 parts per thousand. There is no indication that delta(15)N of N-2 is enriched by gas loss processes in any of the samples we have studied. Out data suggest that anomalies in the composition of air in bubbles with respect to the modern atmosphere are due to gas loss from ice during and after coring by a process which fractionates elements according to their molecular diameter (Craig et al., 1988) rather than according to their diffusivity.</t>
  </si>
  <si>
    <t>ARCTIC &amp; ANTARCTIC RES INST, ST PETERSBURG, RUSSIA; LAMONT DOHERTY EARTH OBSERV, PALISADES, NY 10964 USA; CEA, CNRS, CTR FAIBLES RADIOACTIV, GIF SUR YVETTE, FRANCE</t>
  </si>
  <si>
    <t>Arctic &amp; Antarctic Research Institute; Columbia University; CEA; Universite Paris Saclay; Centre National de la Recherche Scientifique (CNRS)</t>
  </si>
  <si>
    <t>BENDER, M (corresponding author), UNIV RHODE ISL, GRAD SCH OCEANOG, KINGSTON, RI 02881 USA.</t>
  </si>
  <si>
    <t>Lipenkov, Vladimir/Q-8262-2016</t>
  </si>
  <si>
    <t>Lipenkov, Vladimir/0000-0003-4221-5440</t>
  </si>
  <si>
    <t>AMER GEOPHYSICAL UNION</t>
  </si>
  <si>
    <t>WASHINGTON</t>
  </si>
  <si>
    <t>2000 FLORIDA AVE NW, WASHINGTON, DC 20009 USA</t>
  </si>
  <si>
    <t>2169-897X</t>
  </si>
  <si>
    <t>J GEOPHYS RES-ATMOS</t>
  </si>
  <si>
    <t>J. Geophys. Res.-Atmos.</t>
  </si>
  <si>
    <t>SEP 20</t>
  </si>
  <si>
    <t>D9</t>
  </si>
  <si>
    <t>10.1029/94JD02212</t>
  </si>
  <si>
    <t>Meteorology &amp; Atmospheric Sciences</t>
  </si>
  <si>
    <t>RV887</t>
  </si>
  <si>
    <t>WOS:A1995RV88700003</t>
  </si>
  <si>
    <t>LAWRENCE, BN; FRASER, GJ; VINCENT, RA; PHILLIPS, A</t>
  </si>
  <si>
    <t>THE 4-DAY WAVE IN THE ANTARCTIC MESOSPHERE</t>
  </si>
  <si>
    <t>BAROTROPIC INSTABILITY; POLAR STRATOSPHERE; WINTER; DYNAMICS; SUMMER; WINDS; JET</t>
  </si>
  <si>
    <t>A zonal wave number one eastward propagating planetary wave observed in the high latitude winter stratosphere with a period near 4 days has been studied by a number of previous authors. Radar observations coupled with stratospheric analyses are here used to demonstrate that this wave, known as the 4-day wave, extends into the Antarctic upper mesosphere. Previous workers have asserted that the wave is a manifestation of the observation of warm pools rotating in the polar vortex, and that the pool seems to behave in a quasi-nondispersive manner. The observation of the 4-day wave in the upper mesosophere presented here appears to validate previous claims that the warm pools are being maintained by wavelike dynamics, rather than simple advection.</t>
  </si>
  <si>
    <t>RUTHERFORD APPLETON LAB, OXFORD, ENGLAND; UNIV OXFORD, OXFORD, ENGLAND; UNIV CANTERBURY, DEPT PHYS, CHRISTCHURCH, NEW ZEALAND; UNIV ADELAIDE, DEPT PHYS, ADELAIDE, SA, AUSTRALIA</t>
  </si>
  <si>
    <t>UK Research &amp; Innovation (UKRI); Science &amp; Technology Facilities Council (STFC); STFC Rutherford Appleton Laboratory; University of Oxford; University of Canterbury; University of Adelaide</t>
  </si>
  <si>
    <t>Vincent, Robert A/E-5450-2013</t>
  </si>
  <si>
    <t>Vincent, Robert A/0000-0001-6559-6544; Lawrence, Bryan/0000-0001-9262-7860</t>
  </si>
  <si>
    <t>10.1029/95JD01168</t>
  </si>
  <si>
    <t>Green Published</t>
  </si>
  <si>
    <t>WOS:A1995RV88700024</t>
  </si>
  <si>
    <t>CIAIS, P; WHITE, JWC; JOUZEL, J; PETIT, JR</t>
  </si>
  <si>
    <t>THE ORIGIN OF PRESENT-DAY ANTARCTIC PRECIPITATION FROM SURFACE SNOW DEUTERIUM EXCESS DATA</t>
  </si>
  <si>
    <t>SIMULATIONS; TEMPERATURE; MODEL</t>
  </si>
  <si>
    <t>The deuterium excess (d) is defined as a linear combination of the D/H and O-18/O-16 ratios in natural waters. We present an interpretation of deuterium excess data in surface Antarctic snow, using an isotopic model to derive information on the origin of present-day Antarctic precipitation. The data come from near the coast (D47, Adelie Land) and from inland (south pole, 1000 km from the sea). The one-dimensional isotopic model belongs to the Rayleigh family but fully accounts for mixed cloud processes between 0 degrees C and -30 degrees C. Modeling d in polar snowfalls meets the problem of a large sensitivity tp the saturation conditions prevailing at snow formation. Therefore we decided to tune the saturation in the model in order to yield realistic mean d values, but we use the seasonal phase of d versus delta, which is less sensitive to the saturation conditions, as an independent validation of the model predictions. Both inland and near the coast, our model can simulate the observed phase between d and delta in snow with moisture of subtropical origin (40 degrees-20 degrees S). Although we do not treat specifically storm precipitation near the coast, this study indicates that the observed phase between d and delta brings up a new validation of isotopic models. It supports a distant vapor source for large-scale precipitation delivered to the Antarctic continent.</t>
  </si>
  <si>
    <t>UNIV COLORADO, INST ARCTIC &amp; ALPINE RES, STABLE ISOTOPE LAB, BOULDER, CO 80309 USA; LAB GLACIOL &amp; GEOPHYS ENVIRONM, F-38600 ST MARTIN DHERES, FRANCE</t>
  </si>
  <si>
    <t>University of Colorado System; University of Colorado Boulder</t>
  </si>
  <si>
    <t>CIAIS, P (corresponding author), CTR SACLAY, MODELISAT CLIMAT &amp; ENVIRONM LAB, BATIMENT 709, ORME MEURISIERS, F-91191 GIF SUR YVETTE, FRANCE.</t>
  </si>
  <si>
    <t>Ciais, Philippe/A-6840-2011; White, James W.C./A-7845-2009</t>
  </si>
  <si>
    <t>Ciais, Philippe/0000-0001-8560-4943;</t>
  </si>
  <si>
    <t>10.1029/95JD01169</t>
  </si>
  <si>
    <t>WOS:A1995RV88700026</t>
  </si>
  <si>
    <t>JIMENEZ, M; SANMARTIN, G; LOPEZ, E</t>
  </si>
  <si>
    <t>PIONOSYLLIS-MAXIMA MONRO, 1930, PIONOSYLLIS-ANOPS HARTMAN, 1953, AND PIONOSYLLIS-EPIPHARYNX HARTMAN, 1953, REDESCRIBED AS EUSYLLIS-MAXIMA (MONRO, 1930), A NEW COMBINATION (POLYCHAETA, SYLLIDAE, EUSYLLINAE)</t>
  </si>
  <si>
    <t>PROCEEDINGS OF THE BIOLOGICAL SOCIETY OF WASHINGTON</t>
  </si>
  <si>
    <t>Three Antarctic species of Pionosyllis Malmgren, 1867 (Polychaeta: Syllidae: Eusyllinae) including P. maxima Monro, 1930; P. anops Hartman, 1953, and P. epipharynx Hartman, 1953, are synonymous. They are redescribed and referred to Eusyllis maxima (Monro, 1930), new combination, based on morphological characters, most notably the presence of an incomplete crown of denticles on the opening of the pharynx.</t>
  </si>
  <si>
    <t>JIMENEZ, M (corresponding author), UNIV AUTONOMA MADRID,FAC CIENCIAS,UNIDAD ZOOL,DEPT BIOL,E-28049 MADRID,SPAIN.</t>
  </si>
  <si>
    <t>JIMENEZ, MARIA/H-7117-2015; López, Eduardo/L-2489-2013</t>
  </si>
  <si>
    <t>JIMENEZ, MARIA/0000-0003-2673-6369; López, Eduardo/0000-0002-1816-8528</t>
  </si>
  <si>
    <t>BIOL SOC WASHINGTON</t>
  </si>
  <si>
    <t>NAT MUSEUM NAT HIST SMITHSONIAN INST, WASHINGTON, DC 20560</t>
  </si>
  <si>
    <t>0006-324X</t>
  </si>
  <si>
    <t>P BIOL SOC WASH</t>
  </si>
  <si>
    <t>Proc. Biol. Soc. Wash.</t>
  </si>
  <si>
    <t>SEP 19</t>
  </si>
  <si>
    <t>Biology</t>
  </si>
  <si>
    <t>Life Sciences &amp; Biomedicine - Other Topics</t>
  </si>
  <si>
    <t>RW567</t>
  </si>
  <si>
    <t>WOS:A1995RW56700012</t>
  </si>
  <si>
    <t>HOFMANN, DJ; OLTMANS, SJ; JOHNSON, BJ; LATHROP, JA; HARRIS, JM; VOMEL, H</t>
  </si>
  <si>
    <t>RECOVERY OF OZONE IN THE LOWER STRATOSPHERE AT THE SOUTH-POLE DURING THE SPRING OF 1994</t>
  </si>
  <si>
    <t>GEOPHYSICAL RESEARCH LETTERS</t>
  </si>
  <si>
    <t>ANTARCTIC OZONE; PINATUBO; AEROSOL</t>
  </si>
  <si>
    <t>During 1994, springtime Antarctic ozone measured at the south pole did not reach the record lows recorded during the 1993 ozone hob period when a value of 91 +/- 5 DU was observed. A low value of 102 DU was recorded on October 5, 1994, but such values were not sustained as in 1993. The recovery of total ozone in 1994 was mainly the result of moderation of ozone destruction in the 10-14 km region, probably related to diminishing stratospheric aerosol from the Pinatubo eruption, and may have also been partially related to disturbance of the vortex earlier than normal. As in 1993, ozone profiles at the minimum showed nearly complete destruction of ozone between 15 and 20 km in 1994. In this region, the rate of decline of ozone in September was at least as fast or somewhat faster than in 1992 and 1993 indicating continuing saturation of the ozone destroying chemistry, which is expected as stratospheric chlorine amounts continue to rise. As in 1993, ozone was again observed to be reduced in the 22-24 km region, suggesting that the ozone hole has now probably extended to a region unaffected prior to 1992.</t>
  </si>
  <si>
    <t>UNIV COLORADO,COOPERAT INST RES ENVIRONM SCI,BOULDER,CO 80309; UNIV COLORADO,DEPT PHYS,BOULDER,CO 80309</t>
  </si>
  <si>
    <t>University of Colorado System; University of Colorado Boulder; University of Colorado System; University of Colorado Boulder</t>
  </si>
  <si>
    <t>HOFMANN, DJ (corresponding author), NOAA,CLIMATE MONITORING &amp; DIAGNOST LAB,325 BROADWAY,BOULDER,CO 80303, USA.</t>
  </si>
  <si>
    <t>Oltmans, Samuel/AAC-8987-2022</t>
  </si>
  <si>
    <t>2000 FLORIDA AVE NW, WASHINGTON, DC 20009</t>
  </si>
  <si>
    <t>0094-8276</t>
  </si>
  <si>
    <t>GEOPHYS RES LETT</t>
  </si>
  <si>
    <t>Geophys. Res. Lett.</t>
  </si>
  <si>
    <t>SEP 15</t>
  </si>
  <si>
    <t>10.1029/95GL02438</t>
  </si>
  <si>
    <t>Geosciences, Multidisciplinary</t>
  </si>
  <si>
    <t>Geology</t>
  </si>
  <si>
    <t>RW251</t>
  </si>
  <si>
    <t>Bronze</t>
  </si>
  <si>
    <t>WOS:A1995RW25100014</t>
  </si>
  <si>
    <t>ROACH, AT; AAGAARD, K; PEASE, CH; SALO, SA; WEINGARTNER, T; PAVLOV, V; KULAKOV, M</t>
  </si>
  <si>
    <t>DIRECT MEASUREMENTS OF TRANSPORT AND WATER PROPERTIES THROUGH THE BERING STRAIT</t>
  </si>
  <si>
    <t>JOURNAL OF GEOPHYSICAL RESEARCH-OCEANS</t>
  </si>
  <si>
    <t>FLOW; VARIABILITY; SEA</t>
  </si>
  <si>
    <t>Four years of temperature, salinity, and velocity data enable a direct computation of volume transport and a temporal description of water properties exchanged through the Bering Strait. The mean volume transport over the 4-year period (September 1990 through September 1994) is 0.83 Sv northward with a weekly standard deviation of 0.66 Sv. The maximum error in this mean estimate is 30%. Interannual variability in transport is typically 0.1 Sv but can, at times, reach nearly 50% of the mean. The transport of 1.14 Sv during the first 9 months of 1994 is the largest in the last 50 years. The rate of winter salinity increase is very similar from year to year, suggesting regional average ice formation of about 5 cm d(-1). The amplitude of the annual salinity cycle is about 2 psu, with salinity reaching a maximum in early April. There can be large interannual variations in the salinity (about 1), particularly in winter. Background autumn salinities average 32.0 in the eastern and 32.6 in the western channel.</t>
  </si>
  <si>
    <t>ARCTIC &amp; ANTARCTIC RES INST, ST PETERSBURG 199226, RUSSIA; NOAA, PACIFIC MARINE ENVIRONM LAB, SEATTLE, WA 98115 USA; UNIV ALASKA, INST MARINE SCI, FAIRBANKS, AK 99775 USA</t>
  </si>
  <si>
    <t>Arctic &amp; Antarctic Research Institute; National Oceanic Atmospheric Admin (NOAA) - USA; University of Alaska System; University of Alaska Fairbanks</t>
  </si>
  <si>
    <t>UNIV WASHINGTON, APPL PHYS LAB, CTR POLAR SCI, MS 355640, SEATTLE, WA 98195 USA.</t>
  </si>
  <si>
    <t>Kulakov, Mikhail/AAX-4924-2020</t>
  </si>
  <si>
    <t>2169-9275</t>
  </si>
  <si>
    <t>2169-9291</t>
  </si>
  <si>
    <t>J GEOPHYS RES-OCEANS</t>
  </si>
  <si>
    <t>J. Geophys. Res.-Oceans</t>
  </si>
  <si>
    <t>C9</t>
  </si>
  <si>
    <t>10.1029/95JC01673</t>
  </si>
  <si>
    <t>Oceanography</t>
  </si>
  <si>
    <t>RV579</t>
  </si>
  <si>
    <t>WOS:A1995RV57900014</t>
  </si>
  <si>
    <t>CAMPOS, EJD; GONCALVES, JE; IKEDA, Y</t>
  </si>
  <si>
    <t>WATER MASS CHARACTERISTICS AND GEOSTROPHIC CIRCULATION IN THE SOUTH BRAZIL BIGHT - SUMMER OF 1991</t>
  </si>
  <si>
    <t>TRANSPORT; ATLANTIC; CONFLUENCE; OCEAN</t>
  </si>
  <si>
    <t>A hydrographic survey on board the German ship FS Victor Hensen was carried out in Brazilian coastal waters between Santos (23 degrees 56'S) and Rio de Janeiro (22 degrees 54'S) from January 15 to January 22, 1991. Analyses of conductivity-temperature-depth (CTD) data collected during this cruise show that the geostrophic flow and water mass structure of the Brazil Current in that region have characteristics similar overall to those in the better observed Cabo Frio region. The uppermost 200 m of the water column is dominated by the warm, highly saline Tropical Water flowing predominantly to the southwest. This flow direction appears to persist to approximately 900 m, the maximum depth reached by the CTD casts. The water lying between 250 and 750 m has the characteristics of South Atlantic Central Water (SACW). Below 750 m, down to 900 m, the water characteristics are those of Antarctic Intermediate Water. The. thermohaline structure and geostrophic calculations indicate the presence of a meandering pattern, with a trough that appears to be the early stage of formation of a cold-core eddy over the upper slope region. This feature extends from the surface down to approximately 500 m depth and is apparently associated with the intrusion of SACW onto the continental shelf. The geostrophic computations (with respect to two reference levels, 750 and 900 dbar) yield maximum current values in the range 0.6-0.7 m s(-1) The southwestward volume transport, averaged over the entire domain, was approximately 7.3 Sv with respect to 750 dbar and 8.8 Sv with respect to 900 dbar.</t>
  </si>
  <si>
    <t>UNIV SAO PAULO, INST OCEANOG, PRACA OCEANOG 191, CIDADE UNIV, BR-05508900 SAO PAULO, BRAZIL.</t>
  </si>
  <si>
    <t>Campos, edmo/G-6995-2012</t>
  </si>
  <si>
    <t>Campos, edmo/0000-0001-6399-5496</t>
  </si>
  <si>
    <t>10.1029/95JC01724</t>
  </si>
  <si>
    <t>WOS:A1995RV57900020</t>
  </si>
  <si>
    <t>WARNER, RD; WASILEWSKI, PJ</t>
  </si>
  <si>
    <t>MAGNETIC PETROLOGY OF LOWER CRUST AND UPPER-MANTLE XENOLITHS FROM MCMURDO SOUND, ANTARCTICA</t>
  </si>
  <si>
    <t>TECTONOPHYSICS</t>
  </si>
  <si>
    <t>MAGSAT DATA; ANOMALIES; SUSCEPTIBILITY; LITHOSPHERE; PERSPECTIVE; BOUNDARY; ROCKS; RIFT</t>
  </si>
  <si>
    <t>A suite of xenoliths was collected from Ross Island in the McMurdo Sound area, Antarctica. The purpose of the study of these xenoliths was to determine the level of magnetization in lower crust and upper mantle lithologies and to discover the mineralogical basis for the magnetization records. The majority of xenoliths are pyroxene granulites of mafic composition; a few hornblendites occur, and upper mantle dunites are fairly common. The primary mineral assemblage of the pyroxene granulites is plagioclase + calcic pyroxene +/- orthopyroxene +/- olivine +/- ilmenite; mineral stability relations together with two-pyroxene geothermometry indicate derivation from, depths of 12 to 20 km. The pyroxene granulites show evidence of partial melting, presumably related to incorporation of the xenoliths in the host basaltic magmas. Prior to their ascent to the surface, many underwent metamorphic reactions producing secondary hornblende, biotite and titanomagnetite. On the whole, the Antarctic xenoliths are weakly magnetic, but a few ilmenite-rich pyroxene granulites have MIM &gt; 40 X 10(-4) A m(2)/kg and Xo &gt; 0.005 SI units. The latter contain 1-3% titanomagnetite, which is largely of secondary origin and occurs chiefly as tiny quench crystals concentrated in fine-grained melt areas and as coronas about primary ilmenite crystals. Oxidation of Fe-Ti oxides is pervasive as revealed by the frequent occurrence of wispy ferrian rutile lamellae in ilmenite and trellis-type ilmenite oxyexsolution lamellae in titanomagnetite. The oxidized nature of the samples is further indicated by the presence of hematite and pseudobrookite-titanohematite intergrowths. The oxidation has caused a shift in titanomagnetite toward Fe3O4-rich compositions and in ilmenite toward higher Fe2O3. As a consequence, the pyroxene granulites exhibit thermal unblocking in the vicinity of 500-570 degrees C. The high geothermal gradient, characteristic of a continental rift setting, argues for about 12 km of magnetic crust before the Curie point is exceeded. The primary oxide of consequence in this rift environment appears to be ilmenite, which may be a common lower crust oxide mineral in this type of tectonic setting. No evidence was found in thermomagnetic experiments or in petrographic studies to suggest the presence of native iron. The secondary origin of much of the titanomagnetite now present suggests that unaltered, in situ granulite lower crust in this area would be weakly magnetic even in a situation where the geothermal gradient was lower or where a tectonic reconfiguration would render the lower crust above the Curie geotherm. The strongest magnetizations reside in Cenozoic volcanic cap rocks, and these are expected to be the major source of local magnetic anomalies in the area.</t>
  </si>
  <si>
    <t>NASA,GODDARD SPACE FLIGHT CTR,EXTRATERR PHYS LAB,GREENBELT,MD 20771</t>
  </si>
  <si>
    <t>National Aeronautics &amp; Space Administration (NASA); NASA Goddard Space Flight Center</t>
  </si>
  <si>
    <t>WARNER, RD (corresponding author), CLEMSON UNIV,DEPT EARTH SCI,CLEMSON,SC 29634, USA.</t>
  </si>
  <si>
    <t>0040-1951</t>
  </si>
  <si>
    <t>Tectonophysics</t>
  </si>
  <si>
    <t>1-2</t>
  </si>
  <si>
    <t>10.1016/0040-1951(95)00014-E</t>
  </si>
  <si>
    <t>Geochemistry &amp; Geophysics</t>
  </si>
  <si>
    <t>TB286</t>
  </si>
  <si>
    <t>WOS:A1995TB28600005</t>
  </si>
  <si>
    <t>ENRIQUEZ, KD; CHEN, YJ</t>
  </si>
  <si>
    <t>A 3-DIMENSIONAL GRAVITY STUDY OF THE PACIFIC-ANTARCTIC EAST PACIFIC RISE MENARD TRANSFORM INTERSECTION</t>
  </si>
  <si>
    <t>JOURNAL OF GEOPHYSICAL RESEARCH-SOLID EARTH</t>
  </si>
  <si>
    <t>MID-ATLANTIC RIDGE; 3-DIMENSIONAL ANALYSIS; ANOMALIES; CRUSTAL; 23-DEGREES-N; ACCRETION; MODEL; FAULT; FLOW</t>
  </si>
  <si>
    <t>Three-dimensional gravity analysis has been carried out over the eastern intersection of the Menard transform with the Pacific-Antarctic East Pacific Rise at 49.8 degrees S. Typical of the East Pacific Rise (EPR), the residual mantle Bouguer anomalies are nearly constant (varying less than 5 mGal) along the 60 km of ridge axis surveyed. This uniform character of the residual mantle Bouguer anomalies suggests that this part of the EPR axis has a fairly uniform crustal/upper mantle structure. Although this observation is less constrained by the only three crossings along the ridge axis, it is consistent with observations elsewhere along the EPR. Significant features such as thinner crust are not suggested by the residual mantle Bouguer anomalies (RMBA) at the ridge-transform intersection or along the eastern 75 km of the Menard transform which is in marked contrast to what has been reported for the large gravity signatures at the slow spreading Mid-Atlantic Ridge. The lack of the positive RMBA at the intersection could be due to the dual effects of a relatively small thermal contrast across the intersection and the excess lavas from the overshot ridge. At the ridge-transform intersection, fresh lavas from the observed overshot ridge have filled in the transform valley and have subsequently thickened the crust from above, possibly compensating the effect of any thinner crust there. A large active seamount is present near the inside corner (about 40 km west of the ridge axis), and fresh lavas were observed surrounding the seafloor and between the seamount and the ridge. A large circular low in the residual mantle Bouguer anomalies surrounds the seamount, suggesting that both a thicker crust due to the active volcanism and hotter, less dense material are the source of the gravity low.</t>
  </si>
  <si>
    <t>ENRIQUEZ, KD (corresponding author), OREGON STATE UNIV, COLL OCEAN &amp; ATMOSPHER SCI, CORVALLIS, OR 97331 USA.</t>
  </si>
  <si>
    <t>2169-9313</t>
  </si>
  <si>
    <t>2169-9356</t>
  </si>
  <si>
    <t>J GEOPHYS RES-SOL EA</t>
  </si>
  <si>
    <t>J. Geophys. Res.-Solid Earth</t>
  </si>
  <si>
    <t>SEP 10</t>
  </si>
  <si>
    <t>B9</t>
  </si>
  <si>
    <t>10.1029/95JB01056</t>
  </si>
  <si>
    <t>RU400</t>
  </si>
  <si>
    <t>WOS:A1995RU40000017</t>
  </si>
  <si>
    <t>SMALL, C</t>
  </si>
  <si>
    <t>OBSERVATIONS OF RIDGE-HOTSPOT INTERACTIONS IN THE SOUTHERN-OCEAN</t>
  </si>
  <si>
    <t>RODRIGUEZ TRIPLE JUNCTION; EAST PACIFIC RISE; FRACTURE-ZONE; INDIAN-OCEAN; MIDOCEAN RIDGES; PLATE MOTIONS; MANTLE PLUMES; ATLANTIC; ICELAND; LITHOSPHERE</t>
  </si>
  <si>
    <t>The evolution of ridge-hotspot systems is not well understood. In this investigation, satellite-derived marine gravity data are used in conjunction with underway bathymetric and magnetic anomaly profiles to investigate the nature of ridge-hotspot interaction at four sparsely explored systems in the Southern Ocean. These systems illustrate three different stages of ridge-hotspot interaction in which a migrating spreading center approaches a hotspot (Pacific-Antarctic/Louisville), passes over or is captured by the hotspot (Mid-Atlantic/Shona-Discovery), and ultimately migrates away from the hotspot (Southeast Indian/Kerguelen). All of these systems show some evidence of discrete ridge jumps in the direction of the hotspot as the spreading center attempts to relocate toward the hotspot by asymmetric spreading. Interestingly, these ridge jumps show no evidence of propagating offsets as have been seen on many other ridge-hotspot systems. A simple model predicts that typical plume excess temperatures can weaken the lithosphere sufficiently to promote asymmetric spreading and possibly allow a discrete ridge jump. The presence of previously uncharted, obliquely oriented aseismic ridges and gravity lineations between the ridge and the hotspot supports the notion of asthenospheric flux from the plume to the spreading center both before and after the time when the hotspot is ridge centered. The azimuths of the aseismic ridges cannot be explained by plate kinematics alone; they consistently extend from the ends toward the centers of the adjacent spreading segments suggesting some interaction between plume derived asthenospheric flux and local lithospheric structure. The features discussed here also indicate that the transfer of asthenospheric material from the plume to the spreading center is influenced by the local plate boundary configuration and interaction with transform offsets.</t>
  </si>
  <si>
    <t>SMALL, C (corresponding author), COLUMBIA UNIV, LAMONT DOHERTY GEOL OBSERV, 108D OCEANOG, PALISADES, NY 10964 USA.</t>
  </si>
  <si>
    <t>Small, Christopher/AAB-9030-2019</t>
  </si>
  <si>
    <t>10.1029/95JB01377</t>
  </si>
  <si>
    <t>WOS:A1995RU40000026</t>
  </si>
  <si>
    <t>DULVY, NK; STANWELLSMITH, D; DARWALL, WRT; HORRILL, CJ</t>
  </si>
  <si>
    <t>CORAL MINING AT MAFIA-ISLAND, TANZANIA - A MANAGEMENT DILEMMA</t>
  </si>
  <si>
    <t>AMBIO</t>
  </si>
  <si>
    <t>REEF FISH COMMUNITIES; HERMATYPIC CORALS; RECOLONIZATION; ASSEMBLAGE; SETTLEMENT; CHOICE</t>
  </si>
  <si>
    <t>The mining of live corals for use as construction material is cited as a major cause of reef degradation in a number of tropical coastal nations. At Mafia Island, Tanzania, the biological effects of mining on the reef benthos and associated fish communities were examined using SCUBA visual census techniques. Live coral cover on a mined site was found to be one third of that found on the unmined site. On the mined site, fish abundance and diversity was found to be 42% and 24% lower, respectively, compared with the unmined site. The loss of reef breakwaters through mining has led to the loss of shoreline and mangrove forest through increased erosion rates. By contrast the people of Mafia depend upon coral mining for cheap housing material and a significant proportion of their income. Tourism is seen as a future source of income for the area, however, this activity is dependent upon relatively undamaged reefs. The management strategies proposed and tested for the Maldives and Sri Lanka are examined in the context of the Mafia Island situation and the recommended management strategy and successes to date are presented.</t>
  </si>
  <si>
    <t>BRITISH ANTARCTIC SURVEY,CAMBRIDGE,ENGLAND; INST MARINE SCI,ZANZIBAR,TANZANIA</t>
  </si>
  <si>
    <t>UK Research &amp; Innovation (UKRI); Natural Environment Research Council (NERC); NERC British Antarctic Survey</t>
  </si>
  <si>
    <t>Dulvy, Nicholas/I-2895-2012</t>
  </si>
  <si>
    <t>Dulvy, Nicholas/0000-0002-4295-9725</t>
  </si>
  <si>
    <t>ROYAL SWEDISH ACAD SCIENCES</t>
  </si>
  <si>
    <t>STOCKHOLM</t>
  </si>
  <si>
    <t>PUBL DEPT BOX 50005, S-104 05 STOCKHOLM, SWEDEN</t>
  </si>
  <si>
    <t>0044-7447</t>
  </si>
  <si>
    <t>Ambio</t>
  </si>
  <si>
    <t>SEP</t>
  </si>
  <si>
    <t>Engineering, Environmental; Environmental Sciences</t>
  </si>
  <si>
    <t>Engineering; Environmental Sciences &amp; Ecology</t>
  </si>
  <si>
    <t>TC110</t>
  </si>
  <si>
    <t>WOS:A1995TC11000008</t>
  </si>
  <si>
    <t>BOYD, IL; REID, K; BEVAN, RM</t>
  </si>
  <si>
    <t>SWIMMING SPEED AND ALLOCATION OF TIME DURING THE DIVE CYCLE IN ANTARCTIC FUR SEALS</t>
  </si>
  <si>
    <t>ANIMAL BEHAVIOUR</t>
  </si>
  <si>
    <t>DIVING BEHAVIOR; ELEPHANT SEALS; PERFORMANCE; ECOLOGY; DEEP</t>
  </si>
  <si>
    <t>During sustained bouts of diving, predators such as fur seals may adjust the time they spend diving to maximize the time they can spend foraging and minimize the time spent at the surface between dives. To examine this, swimming speeds and the time allocated to different parts of the dive cycle were measured in 10 adult female Antarctic fur seals, Arctocephalus gazella, while they were foraging at sea. Mean swimming speeds during diving ranged from 1.32 to 1.99 m/s and 90% of diving swimming speeds within individuals were between 1 and 2.5 m/s. This represented a narrower range of speed than was exhibited by animals when swimming at the surface. Swimming speeds were fastest during the descent and ascent phases of dives with a reduction in speed near the bottom of the dive, when the seals were assumed to be feeding on krill. Time spent at the surface increased as a curvilinear function of dive duration and was influenced by diving swimming speed. This relationship was, on average, close to that predicted by a model (Houston &amp; Carbone 1992, Behav. Ecol, 3, 255-265) which suggested that the metabolic rate was greatest during the foraging phase of dives (5.9 times predicted BMR) than during the ascent or descent (3.6 times predicted BMR). Deep diving (&gt;30 m) and high swim speeds also incurred costs in terms of reduced foraging time and may explain why mean dive depths for individuals were within the range of 12-33 m. These data broadly support the predictions of models of diving behaviour based on balancing the supply of, and demand for, oxygen and the principle that fur seals are attempting to maximize the time they spend within the foraging area. (C) 1995 The Association for the Study of Animal Behaviour</t>
  </si>
  <si>
    <t>UNIV BIRMINGHAM, SCH BIOL SCI, BIRMINGHAM B15 2TT, W MIDLANDS, ENGLAND</t>
  </si>
  <si>
    <t>University of Birmingham</t>
  </si>
  <si>
    <t>BRITISH ANTARCTIC SURVEY, NERC, HIGH CROSS, MADINGLEY RD, CAMBRIDGE CB3 0ET, ENGLAND.</t>
  </si>
  <si>
    <t>ACADEMIC PRESS LTD- ELSEVIER SCIENCE LTD</t>
  </si>
  <si>
    <t>24-28 OVAL RD, LONDON NW1 7DX, ENGLAND</t>
  </si>
  <si>
    <t>0003-3472</t>
  </si>
  <si>
    <t>1095-8282</t>
  </si>
  <si>
    <t>ANIM BEHAV</t>
  </si>
  <si>
    <t>Anim. Behav.</t>
  </si>
  <si>
    <t>10.1016/0003-3472(95)80137-5</t>
  </si>
  <si>
    <t>Behavioral Sciences; Zoology</t>
  </si>
  <si>
    <t>Science Citation Index Expanded (SCI-EXPANDED); Social Science Citation Index (SSCI)</t>
  </si>
  <si>
    <t>RV281</t>
  </si>
  <si>
    <t>WOS:A1995RV28100018</t>
  </si>
  <si>
    <t>FREEMAN, MP; FREEMAN, NC; FARRUGIA, CJ</t>
  </si>
  <si>
    <t>A LINEAR PERTURBATION ANALYSIS OF MAGNETOPAUSE MOTION IN THE NEWTON-BUSEMANN LIMIT</t>
  </si>
  <si>
    <t>ANNALES GEOPHYSICAE-ATMOSPHERES HYDROSPHERES AND SPACE SCIENCES</t>
  </si>
  <si>
    <t>PRESSURE VARIATIONS; DYNAMIC PRESSURE; BOW SHOCK; SHAPE</t>
  </si>
  <si>
    <t>The response of the magnetopause surface to time-varying solar wind dynamic pressure is examined. We argue that to a first approximation the magnetopause surface may be considered as analogous to an elastic membrane. Upon displacement from equilibrium resulting from a change in applied external pressure, it moves to a new equilibrium under the equation of motion of a forced, damped, simple harmonic oscillator. We derive this equation of motion by linearising for small perturbations the momentum equation for flow past a nonrigid ellipsoidal body in the Newton-Busemann limit. Though our approach is only an approximation to the real dynamics of the magnetopause boundary, it serves to demonstrate the importance of inertia in the system response. It allows us to estimate the natural eigenperiod of magnetopause oscillation as typically around 7 min, the precise value depending on solar wind conditions, However, the magnetopause eigenoscillation is furthermore found to be strongly damped, regardless of solar wind conditions. One consequence of these properties is that short-period fluctuations in the solar wind dynamic pressure elicit a suppressed magnetospheric response. We outline other theoretical expectations by which our model may be tested against observation, and discuss the implications of our findings for current interpretations of spacecraft observations made in the dynamic magnetopause environment.</t>
  </si>
  <si>
    <t>UNIV NEWCASTLE UPON TYNE,DEPT APPL MATH,NEWCASTLE TYNE NE1 7RU,TYNE &amp; WEAR,ENGLAND; UNIV MALTA,DEPT SCI &amp; TECHNOL EDUC,MSIDA,MALTA</t>
  </si>
  <si>
    <t>Newcastle University - UK; University of Malta</t>
  </si>
  <si>
    <t>FREEMAN, MP (corresponding author), BRITISH ANTARCTIC SURVEY,HIGH CROSS,MADINGLEY RD,CAMBRIDGE CB3 0ET,ENGLAND.</t>
  </si>
  <si>
    <t>Freeman, Mervyn/E-5687-2019</t>
  </si>
  <si>
    <t>Freeman, Mervyn/0000-0002-8653-8279</t>
  </si>
  <si>
    <t>SPRINGER VERLAG</t>
  </si>
  <si>
    <t>NEW YORK</t>
  </si>
  <si>
    <t>175 FIFTH AVE, NEW YORK, NY 10010</t>
  </si>
  <si>
    <t>0992-7689</t>
  </si>
  <si>
    <t>ANN GEOPHYS</t>
  </si>
  <si>
    <t>Ann. Geophys.-Atmos. Hydrospheres Space Sci.</t>
  </si>
  <si>
    <t>10.1007/s005850050230</t>
  </si>
  <si>
    <t>Astronomy &amp; Astrophysics; Geosciences, Multidisciplinary; Meteorology &amp; Atmospheric Sciences</t>
  </si>
  <si>
    <t>Astronomy &amp; Astrophysics; Geology; Meteorology &amp; Atmospheric Sciences</t>
  </si>
  <si>
    <t>RY283</t>
  </si>
  <si>
    <t>hybrid</t>
  </si>
  <si>
    <t>WOS:A1995RY28300001</t>
  </si>
  <si>
    <t>PINNOCK, M; RODGER, AS; DUDENEY, JR; RICH, F; BAKER, KB</t>
  </si>
  <si>
    <t>HIGH SPATIAL AND TEMPORAL RESOLUTION OBSERVATIONS OF THE IONOSPHERIC CUSP</t>
  </si>
  <si>
    <t>FLUX-TRANSFER EVENTS; BOUNDARY-LAYER; MAGNETOPAUSE; RECONNECTION; CONVECTION; SIGNATURES; PATCHY; RADAR</t>
  </si>
  <si>
    <t>The Halley PACE HF radar has been operated in a new mode to provide very high time (10 s) and space (15 km) resolution measurements of the ionospheric signatures of the cusp and the low-latitude boundary layer. The first data show that the ionospheric signature of flux transfer events occur up to 300 km equatorward of regions showing the HF characteristics of the ionospheric cusp. Whilst larger flux transfer events are seen, on average, every 7 min, many much smaller and short-duration events have been identified. On one occasion DMSP data have been used to show that at least four flux transfer events are occurring simultaneously at the edge of the cusp over 2 h of MLT. There is strong, but not conclusive evidence, that reconnection at the magnetopause is both intermittent and patchy. These data also suggest that flux transfer events can be a significant contributor to the cross-polar cap potential.</t>
  </si>
  <si>
    <t>PHILLIPS LAB,BEDFORD,MA; JOHNS HOPKINS UNIV,APPL PHYS LAB,LAUREL,MD 20723</t>
  </si>
  <si>
    <t>Johns Hopkins University; Johns Hopkins University Applied Physics Laboratory</t>
  </si>
  <si>
    <t>PINNOCK, M (corresponding author), BRITISH ANTARCTIC SURVEY,NERC,MADINGLEY RD,CAMBRIDGE CB3 0ET,ENGLAND.</t>
  </si>
  <si>
    <t>10.1007/s005850050231</t>
  </si>
  <si>
    <t>WOS:A1995RY28300002</t>
  </si>
  <si>
    <t>KAPITSA, A; HEAP, J</t>
  </si>
  <si>
    <t>BECAUSE IT IS THERE</t>
  </si>
  <si>
    <t>ANTARCTIC SCIENCE</t>
  </si>
  <si>
    <t>SCOTT POLAR RES INST,CAMBRIDGE,ENGLAND</t>
  </si>
  <si>
    <t>University of Cambridge</t>
  </si>
  <si>
    <t>KAPITSA, A (corresponding author), MOSCOW MV LOMONOSOV STATE UNIV,MOSCOW,RUSSIA.</t>
  </si>
  <si>
    <t>BLACKWELL SCIENCE LTD</t>
  </si>
  <si>
    <t>OXFORD</t>
  </si>
  <si>
    <t>OSNEY MEAD, OXFORD, OXON, ENGLAND OX2 0EL</t>
  </si>
  <si>
    <t>0954-1020</t>
  </si>
  <si>
    <t>ANTARCT SCI</t>
  </si>
  <si>
    <t>Antarct. Sci.</t>
  </si>
  <si>
    <t>10.1017/S0954102095000307</t>
  </si>
  <si>
    <t>Environmental Sciences; Geography, Physical; Geosciences, Multidisciplinary</t>
  </si>
  <si>
    <t>Environmental Sciences &amp; Ecology; Physical Geography; Geology</t>
  </si>
  <si>
    <t>RT414</t>
  </si>
  <si>
    <t>WOS:A1995RT41400001</t>
  </si>
  <si>
    <t>EVSEENKO, SA; KOCK, KH; NEVINSKY, MM</t>
  </si>
  <si>
    <t>EARLY-LIFE HISTORY OF THE PATAGONIAN TOOTHFISH, DISSOSTICHUS-ELEGINOIDES SMITT, 1898 IN THE ATLANTIC SECTOR OF THE SOUTHERN-OCEAN</t>
  </si>
  <si>
    <t>DISSOSTICHUS; EARLY LIFE HISTORY; AGING; SOUTHERN OCEAN; CCAMLR</t>
  </si>
  <si>
    <t>Dissostichus eleginoides spawn over the continental slope from June to September. The eggs, 4.3-4.7 mm diameter, were found in the upper 500 m of the water column over waters 2200-4400 m deep. Incubation of eggs is likely to take about three months. Hatching is probably in October/November. Embryos in egg development stages III and IV are described. Scales are not present until the fish are about 64-74 mm long.</t>
  </si>
  <si>
    <t>BUNDESFORSCHUNGSANSTALT FISCHEREI,INST SEEFISCHEREI,D-22767 HAMBURG,GERMANY; ALL RUSSIAN INST FISHERY &amp; OCEANOG,ANTARCTIC BIORSOURCES LAB,MOSCOW 107140,RUSSIA</t>
  </si>
  <si>
    <t>EVSEENKO, SA (corresponding author), RUSSIAN ACAD SCI,PP SHIRSHOV OCEANOL INST,OCEAN ICHTHYOFAUNA LAB,KRASIKOVA 23,MOSCOW 117218,RUSSIA.</t>
  </si>
  <si>
    <t>Evseenko, Sergei A/J-5866-2018</t>
  </si>
  <si>
    <t>10.1017/S0954102095000319</t>
  </si>
  <si>
    <t>WOS:A1995RT41400002</t>
  </si>
  <si>
    <t>GUTT, J; KOLTUN, VM</t>
  </si>
  <si>
    <t>SPONGES OF THE LAZAREV AND WEDDELL SEA, ANTARCTICA - EXPLANATIONS FOR THEIR PATCHY OCCURRENCE</t>
  </si>
  <si>
    <t>ANTARCTIC; WEDDELL SEA; LAZAREV SEA; SPONGES; DISTRIBUTION</t>
  </si>
  <si>
    <t>QUANTITATIVE INVESTIGATIONS; ASSOCIATIONS; HOLOTHURIANS; COMMUNITY</t>
  </si>
  <si>
    <t>Seventy-three sponge species were caught at 23 stations on the continental shelf of the Lazarev and Weddell Sea (Atlantic sector of the Southern Ocean). Tedania tantula was the most often found species amongst the 63 demosponge species caught and among the five hexactinellid speciesRossella racovitzae was most common. The stations were classified according to their species inventory, and so the individual stations of the resulting four groups were rather uniformly dispersed over the entire investigation area. The species composition of adjacent stations varied considerably. There was no discernible relationship between the biological set of data and any combination of the available environmental characteristics of the stations. The sponge fauna of the, so far very poorly investigated, Lazarev Sea did not differ considerably from that of the adjacent Weddell Sea. The only species to be recorded for the first time on the Antarctic continental shelf were Homaxinella flagelliformis and Hyrtios arenosa. Small scale environmental events such as iceberg scouring, or biological characteristics such as extremely slow growth and budding reproduction are thought to generate the patchy distribution pattern.</t>
  </si>
  <si>
    <t>INST ZOOL,ST PETERSBURG 199034,RUSSIA</t>
  </si>
  <si>
    <t>Russian Academy of Sciences; Zoological Institute of the Russian Academy of Sciences</t>
  </si>
  <si>
    <t>GUTT, J (corresponding author), ALFRED WEGENER INST POLAR &amp; MARINE RES,COLUMBUSSTR,D-27568 BREMERHAVEN,GERMANY.</t>
  </si>
  <si>
    <t>Gutt, Julian/0000-0003-3773-9370</t>
  </si>
  <si>
    <t>10.1017/S0954102095000320</t>
  </si>
  <si>
    <t>WOS:A1995RT41400003</t>
  </si>
  <si>
    <t>RAE, GA; CALVO, J</t>
  </si>
  <si>
    <t>FECUNDITY AND REPRODUCTIVE HABITS IN PATAGONOTOTHEN-TESSELLATA (RICHARDSON, 1845) FROM THE BEAGLE CHANNEL, ARGENTINA</t>
  </si>
  <si>
    <t>FISH; POPULATION; REPRODUCTIVE HABITS NOTOTHENIOIDS; PATAGONOTOTHEN TESSELLATA</t>
  </si>
  <si>
    <t>GROWTH; FISH</t>
  </si>
  <si>
    <t>Population fecundity and reproductive habits in Patagonorothen tessellata were established for each reproductive period during 1988 and 1989. Fecundity/total length and fecundity/total weight relationships were analysed through regression models. Fecundity was positively correlated with fish length and weight. Mean fecundity was 25932 eggs (range 7634-62033). The regressions for each reproductive period are similar, suggesting that the amount of energy allocated to reproduction does not vary between spawning periods. Parental behaviour is described from both field and laboratory observations. Nesting and parental care were carried out by P. tessellata males. The life history strategy of this species is discussed in relation to that of other nototheniid species.</t>
  </si>
  <si>
    <t>RAE, GA (corresponding author), CONSEJO NACL INVEST CIENT &amp; TECN,CTR AUSTRAL INVEST CIENTIFICAS,CC 92,RA-9410 USHUAIA,ARGENTINA.</t>
  </si>
  <si>
    <t>10.1017/S0954102095000332</t>
  </si>
  <si>
    <t>WOS:A1995RT41400004</t>
  </si>
  <si>
    <t>REID, K</t>
  </si>
  <si>
    <t>THE DIET OF ANTARCTIC FUR SEALS (ARCTOCEPHALUS-GAZELLA PETERS 1875) DURING WINTER AT SOUTH GEORGIA</t>
  </si>
  <si>
    <t>FUR SEALS; DIET; KRILL; FISH CEPHALOPODS</t>
  </si>
  <si>
    <t>PENGUINS PYGOSCELIS-PAPUA; EUPHAUSIA-SUPERBA DANA; SUMMER-AUTUMN PERIOD; LAURIE ISLAND; SCAT ANALYSIS; HEARD ISLAND; FISH; KRILL; FOOD; ECOLOGY</t>
  </si>
  <si>
    <t>The diet of mainly adult and sub-adult male Antarctic fur seals (Arctocephalus gazella) was investigated during the austral winters of 1992 and 1993 using faecal (seat) analysis. Of samples containing identifiable prey remains (n=376), c. 28% contained krill alone, c. 37% contained fish alone and c. 35% contained both krill and fish. The mean size of krill taken was smaller than in summer due to the absence of large adult krill of 55-60 mm total length. Of the 25 fish taxa taken, krill-feeding species predominated, especially in seats that also contained krill. Non-krill feeding species were more abundant in seats containing fish alone. The mackerel icefish (Champsocephalus gunnari Lonnberg 1905), which feeds mainly on krill, was the most important fish species in terms of absolute frequency (53%), frequency of occurrence (69%) and estimated biomass (47%); fur seals may have a significant impact on local stocks of this species. Cephalopods and pelagic fish (myctophids) were of minor importance in the diet (&lt;2%). The importance of krill and krill-feeding fish species suggests that the male fur seals, which are present around South Georgia in winter, are targeting their foraging on a krill and fish community, probably associated with krill aggregations.</t>
  </si>
  <si>
    <t>REID, K (corresponding author), BRITISH ANTARCTIC SURVEY,NERC,HIGH CROSS,MADINGLEY RD,CAMBRIDGE CB3 0ET,ENGLAND.</t>
  </si>
  <si>
    <t>10.1017/S0954102095000344</t>
  </si>
  <si>
    <t>WOS:A1995RT41400005</t>
  </si>
  <si>
    <t>SCHROETER, B; OLECH, M; KAPPEN, L; HEITLAND, W</t>
  </si>
  <si>
    <t>ECOPHYSIOLOGICAL INVESTIGATIONS OF USNEA-ANTARCTICA IN THE MARITIME ANTARCTIC .1. ANNUAL MICROCLIMATIC CONDITIONS AND POTENTIAL PRIMARY PRODUCTION</t>
  </si>
  <si>
    <t>LICHEN; MARITIME ANTARCTIC; MICROCLIMATE; PHOTOSYNTHESIS; PRIMARY PRODUCTION; USNEA</t>
  </si>
  <si>
    <t>CARBON-DIOXIDE EXCHANGE; PHYSIOLOGICAL INVESTIGATIONS; PHOTOSYNTHETIC PRODUCTION; ROSS DESERT; LICHENS; SPHACELATA; CRYPTOGAMS; COURSES</t>
  </si>
  <si>
    <t>Photosynthetic photon flux density (PPFD), air relative humidity and thallus temperature (TT) were measured in Usnea antarctica over a period of 12 months at a coastal rock on King George Island, South Shetland Islands. TT had an annual amplitude of c. 54 K with the maximum of +27.4 degrees C recorded in December and minimum of -27.3 degrees C in July. Daily maximum TT exceeded 0 degrees C every month except in June and July when they were below -0.4 degrees C and -1.6 degrees C, respectively. Daily minimum temperatures were always below zero. Diel courses of PPFD showed pronounced seasonal differences between summer (more than 2000 mu mol, m(-2) s(-1)) and winter (less than 50 mu mol m(-2) s(-1) in July). Daily sum of PPFD was highest (more than 30 mol m(-2) d(-1)) in December and lowest (0.1 mol m(-2) d(-1)) in July. A photosynthesis model was used to estimate the potential annual primary production from habitat PPFD and TT. The estimated potential annual carbon balance of U. antarctica was 323 mg CO2 g(-1) dry weight y(-1) assuming that the lichen was always at optimal moisture. The potential carbon balance indicates that primary production is severely limited by low PPFD and subzero TT in the austral winter. Nevertheless, the PPFD and Tr would allow metabolic activity during winter but with a negative carbon balance during May-August. Spring and autumnal months are revealed as probably the most important periods for lichen primary production because PPFD exceeds photosynthetic light compensation point during the daytime and ambient moisture conditions frequently favour a positive carbon balance.</t>
  </si>
  <si>
    <t>JAGIELLONIAN UNIV,INST BOT,PL-31512 KRAKOW,POLAND; CHRISTIAN ALBRECHTS UNIV KIEL,INST POLAROKOL,D-24148 KIEL,GERMANY; UNIV MUNICH,LEHRSTUHL ANGEW ZOOL,D-85354 FREISING,GERMANY</t>
  </si>
  <si>
    <t>Jagiellonian University; University of Kiel; University of Munich</t>
  </si>
  <si>
    <t>SCHROETER, B (corresponding author), CHRISTIAN ALBRECHTS UNIV KIEL,INST BOT,OLSHAUSENSTR 40,D-24098 KIEL,GERMANY.</t>
  </si>
  <si>
    <t>10.1017/S0954102095000356</t>
  </si>
  <si>
    <t>WOS:A1995RT41400006</t>
  </si>
  <si>
    <t>THOR, G</t>
  </si>
  <si>
    <t>REASSESSMENT OF THE FIRST LICHEN AND MOSS COLLECTIONS FROM HEIMEFRONTFJELLA, DRONNING-MAUD-LAND</t>
  </si>
  <si>
    <t>LICHENS; MOSSES; HEIMEFRONTFJELLA; DRONNING MAUD LAND; BOWRA</t>
  </si>
  <si>
    <t>The lichen and moss collections by G.T. Bowra in Heimefrontfjella in 1963-64 are redetermined. These are the only plant collections made in Heimefrontfjella prior to a Swedish expedition in 1991-92. Taxonomical and nomenclatural improvements have resulted in several changes. A total of 16 lichens and two mosses were found.</t>
  </si>
  <si>
    <t>SWEDISH UNIV AGR SCI,DEPT ECOL &amp; ENVIRONM RES,FLORA CONSERVAT SECT,S-75007 UPPSALA,SWEDEN</t>
  </si>
  <si>
    <t>Swedish University of Agricultural Sciences</t>
  </si>
  <si>
    <t>10.1017/S0954102095000368</t>
  </si>
  <si>
    <t>WOS:A1995RT41400007</t>
  </si>
  <si>
    <t>ADAMS, CJ; SEWARD, D; WEAVER, SD</t>
  </si>
  <si>
    <t>GEOCHRONOLOGY OF CRETACEOUS GRANITES AND METASEDIMENTARY BASEMENT ON EDWARD-VII-PENINSULA, MARIE-BYRD-LAND, WEST ANTARCTICA</t>
  </si>
  <si>
    <t>WEST ANTARCTICA; K-AR DATING; RB-SR DATING; FISSION-TRACK DATING; GRANITES; PALEOZOIC; CRETACEOUS; CENOZOIC</t>
  </si>
  <si>
    <t>NEW-ZEALAND; HISTORY; UPLIFT; AGE</t>
  </si>
  <si>
    <t>Rb-Sr ages of Swanson Formation on Edward VII Peninsula, West Antarctica, indicate a late Ordovician age, 421-432 Ma for regional metamorphism. K-Ar ages of 113-440 Ma, reflect a second thermal metamorphism during emplacement of widespread Cretaceous granites. Rb-Sr ages of five monzogranite/syenogranitic plutons of Byrd Coast Granite are in the range 95-105 Ma (initial Sr-87/Sr-86 ratios 0.710-0.715) and represent stages of crystallization of anorogenic granite (A subtype). These correlate with Byrd Coast Granite (100-110 Ma) farther east in Marie Byrd Land, and with Cretaceous granitoids on the Campbell Plateau and in southern New Zealand. K-Ar mica/hornblende and fission-track apatite/zircon ages indicate that regional cooling began c. 90-100 M.y. ago immediately after granite emplacement. Uplift continued throughout the peninsula during the period 55-100 Ma (late Cretaceous-early Tertiary), associated with regional uplift in the rift-drift stages of Gondwana break-up at the South-west Pacific spreading centre. Apatite fission track ages show that during late Cretaceous-early Tertiary time the peninsula behaved as two blocks. The Alexandra Mountains were exhumed 20 m.y. before the Rockefeller Mountains and are possibly separated by a fault active initially in the mid-Cretaceous or earlier, and later reactivated in the late Cretaceous-early Tertiary. An averaged uplift rate (50-100 Ma) of 0.025 mm yr(-1) is characteristic of the inferred intraplate tectonic setting.</t>
  </si>
  <si>
    <t>ETH ZENTRUM,DEPT ERDWISSENSCH,CH-8092 ZURICH,SWITZERLAND; UNIV CANTERBURY,DEPT GEOL,CHRISTCHURCH 1,NEW ZEALAND</t>
  </si>
  <si>
    <t>Swiss Federal Institutes of Technology Domain; ETH Zurich; University of Canterbury</t>
  </si>
  <si>
    <t>ADAMS, CJ (corresponding author), INST GEOL &amp; NUCL SCI,POB 31312,LOWER HUTT,NEW ZEALAND.</t>
  </si>
  <si>
    <t>Seward, Diane/F-1101-2011</t>
  </si>
  <si>
    <t>10.1017/S095410209500037X</t>
  </si>
  <si>
    <t>WOS:A1995RT41400008</t>
  </si>
  <si>
    <t>AGUIRREURRETA, MB; MARENSSI, S; SANTILLANA, S</t>
  </si>
  <si>
    <t>A NEW EOCENE CRAB (CRUSTACEA, DECAPODA) FROM SEYMOUR ISLAND, ANTARCTICA</t>
  </si>
  <si>
    <t>ANTARCTICA; EOCENE; DECAPODA; XANTHIDAE; SYSTEMATICS; PALEOBIOGEOGRAPHY</t>
  </si>
  <si>
    <t>NEW-ZEALAND</t>
  </si>
  <si>
    <t>A new xanthid crab, Tumidocarcinus foersteri n. sp. is described from the La Meseta Formation on Seymour Island, Antarctica. The fossils were obtained from the Allomember Submeseta of Late Eocene age. As other representatives of the genus Tumidocarcinus were only known from New Zealand and Australia, this finding provides new insights on the palaeobiogeography of high latitude faunas during the Early Tertiary.</t>
  </si>
  <si>
    <t>INST ANTARTICO ARGENTINO,RA-1010 BUENOS AIRES,DF,ARGENTINA</t>
  </si>
  <si>
    <t>Instituto Antartico Argentino</t>
  </si>
  <si>
    <t>AGUIRREURRETA, MB (corresponding author), UNIV BUENOS AIRES,DEPT CIENCIAS GEOL,CIUDAD UNIV,RA-1428 BUENOS AIRES,DF,ARGENTINA.</t>
  </si>
  <si>
    <t>10.1017/S0954102095000381</t>
  </si>
  <si>
    <t>WOS:A1995RT41400009</t>
  </si>
  <si>
    <t>CRAW, D; COOK, YA</t>
  </si>
  <si>
    <t>RETROGRESSIVE FLUIDS AND VEIN FORMATION DURING UPLIFT OF THE PRIESTLEY METAMORPHIC COMPLEX, NORTH VICTORIA LAND, ANTARCTICA</t>
  </si>
  <si>
    <t>ROSS OROGENY; PRIESTLEY METAMORPHIC COMPLEX; FLUID INCLUSIONS; ANTARCTICA; TECTONIC UPLIFT</t>
  </si>
  <si>
    <t>NEW-ZEALAND; ALPINE SCHIST; INCLUSIONS; PRESSURE; IMMISCIBILITY; GRANITOIDS; EVOLUTION; SYSTEMS; ZONE; ALPS</t>
  </si>
  <si>
    <t>The poly-deformed Priestley schist (Wilson Terrane) of north Victoria Land, Antarctica ranges in metamorphic grade from lower greenschist facies to upper amphibolite facies. All grades of schist have been affected by structurally controlled retrogressive H2O-CO2 fluids with 45-70 mole % CO2. The fluids have deposited quartz-carbonate veins with pyrite and chlorite or biotite in late stage structures. Veins typically constitute &lt;1% of the rock mass, but in one greenschist facies area &gt;10% of the rock is vein. Veins in higher grade schists have been boudinaged after formation, and many have been annealed. Primary fluid inclusions are preserved in veins in biotite zone schists in two localities. At one locality, entrapment of immiscible fluids (water with c. 8 and 45 mole % CO2) occurred during vein formation, at about 280-300 degrees C and 700 +/- 200 bars fluid pressure. The aqueous fluid is slightly saline (4 wt % NaCl equivalent). At the other primary fluid inclusion locality, veins were formed from a single phase fluid (c. 70 mole % CO2) at 200-350 degrees C and 1600 +/- 500 bars fluid pressure. Both these vein systems are inferred to have formed between 2 and 8 km depth, near the brittle-ductile transition. Retrogressive fluid mobility and vein formation occurred throughout schist in the Priestley metamorphic complex during uplift in the latter part of the Ross Orogeny (c. 490 Ma), following near-isobaric cooling at metamorphic depths.</t>
  </si>
  <si>
    <t>CRAW, D (corresponding author), UNIV OTAGO,DEPT GEOL,POB 56,DUNEDIN,NEW ZEALAND.</t>
  </si>
  <si>
    <t>10.1017/S0954102095000393</t>
  </si>
  <si>
    <t>WOS:A1995RT41400010</t>
  </si>
  <si>
    <t>WOOLFE, KJ; ARNOT, MJ; BRADLEY, GM</t>
  </si>
  <si>
    <t>JURASSIC TITANIFEROUS IRONSTONE IN A DEVONIAN HOST - PIVOT COAL MEASURES EXPUNGED</t>
  </si>
  <si>
    <t>PIVOT COAL MEASURES; FERRAR DOLERITE; IRONSTONE; BEACON SUPERGROUP</t>
  </si>
  <si>
    <t>SOUTHERN VICTORIA-LAND; AZTEC SILTSTONE; ANTARCTICA; MOUNTAINS</t>
  </si>
  <si>
    <t>The Devonian, Pivot Coal Measures in southern Victoria Land are non-carbonaceous. The sequence contains bedding parallel, titaniferous ironstones up to 50 cm thick, but no coal or carbonaceous shale, the unit is consequently renamed Pivot Member of the Arena Sandstone. The more Fe-Ti oxide-rich (up to 40 modal %) beds appear black and coal-like with conchoidal fracture and closely spaced cleat-like fractures. The coal-like beds grade laterally and vertically into less altered sedimentary rocks in which fine bedding-parallel concentrations of Fe-Ti oxide pick-out parting surfaces on ripples and other sedimentary structures. Thin section petrography shows that the Fe-Ti oxide is replacive, and outcrop relationships show that the replacement was related to dolerite intrusion 200 million years after the sedimentary host was deposited. Replacement of muscovite, biotite and chlorite by Fe-Ti oxide occurred at 179+/-3 Ma, at pressures of 0.3-0.4 kbar and at temperatures as low as 380 degrees C.</t>
  </si>
  <si>
    <t>HERIOT WATT UNIV,DEPT PETR ENGN,EDINBURGH EH14 4AS,MIDLOTHIAN,SCOTLAND; BRADLEY OILSEARCH,NAREMBURN,NSW 2065,AUSTRALIA</t>
  </si>
  <si>
    <t>Heriot Watt University</t>
  </si>
  <si>
    <t>WOOLFE, KJ (corresponding author), JAMES COOK UNIV N QUEENSLAND,DEPT EARTH SCI,TOWNSVILLE,QLD 4811,AUSTRALIA.</t>
  </si>
  <si>
    <t>10.1017/S095410209500040X</t>
  </si>
  <si>
    <t>WOS:A1995RT41400011</t>
  </si>
  <si>
    <t>COX, SC; ALLIBONE, AH</t>
  </si>
  <si>
    <t>NAMING OF IGNEOUS AND METAMORPHIC ROCK UNITS IN ANTARCTICA - RECOMMENDATION BY THE SCAR WORKING GROUP ON GEOLOGY - DISCUSSION</t>
  </si>
  <si>
    <t>Discussion</t>
  </si>
  <si>
    <t>ETHERIDGE HENLEY &amp; WILLIAMS GEOSCI CONSULTANTS,W DEAKIN,ACT 2600,AUSTRALIA</t>
  </si>
  <si>
    <t>COX, SC (corresponding author), UNIV OTAGO,DEPT GEOL,POB 56,DUNEDIN,NEW ZEALAND.</t>
  </si>
  <si>
    <t>10.1017/S0954102095000411</t>
  </si>
  <si>
    <t>WOS:A1995RT41400012</t>
  </si>
  <si>
    <t>KRYNAUW, JR; RICCI, CA; HERVE, F; LEMASURIER, WE</t>
  </si>
  <si>
    <t>NAMING OF IGNEOUS AND METAMORPHIC ROCK UNITS IN ANTARCTICA - RECOMMENDATION BY THE SCAR WORKING GROUP ON GEOLOGY - DISCUSSION - REPLY</t>
  </si>
  <si>
    <t>SOUTH-VICTORIA-LAND; DRY VALLEYS AREA; GRANITOIDS; EMPLACEMENT; EVOLUTION; REGION</t>
  </si>
  <si>
    <t>UNIV SIENA,DIPARTIMENTO SCI TERRA,I-53100 SIENA,ITALY; UNIV CHILE,DEPT GEOL,SANTIAGO,CHILE; UNIV COLORADO,DEPT GEOL,DENVER,CO 80217</t>
  </si>
  <si>
    <t>University of Siena; Universidad de Chile; University of Colorado System; University of Colorado Denver</t>
  </si>
  <si>
    <t>KRYNAUW, JR (corresponding author), UNIV NATAL DURBAN,DEPT GEOL,PRIVATE BAG X10,DALBRIDGE 4014,SOUTH AFRICA.</t>
  </si>
  <si>
    <t>Herve, Francisco/HDO-6628-2022</t>
  </si>
  <si>
    <t>WOS:A1995RT41400013</t>
  </si>
  <si>
    <t>ADOLPHS, U; WENDLER, G</t>
  </si>
  <si>
    <t>A PILOT-STUDY ON THE INTERACTIONS BETWEEN KATABATIC WINDS AND POLYNYAS AT THE ADELIE COAST, EASTERN ANTARCTICA</t>
  </si>
  <si>
    <t>KATABATIC WINDS; POLYNYAS; WEATHER SYSTEMS</t>
  </si>
  <si>
    <t>SEA ICE; EXCHANGE; REGIME; LAND</t>
  </si>
  <si>
    <t>Infrared satellite images of the coastal area off Adelie Land were examined together with two wind data sets, one from the manned French station, Dumont d'Urville, the other one from an Automatic Weather Station (AWS) during the 1986 austral winter. A correlation between the development of open water areas (polynyas) and the appearance of extremely strong offshore winds can be drawn. The wind direction tended to be more perpendicular to the coastline during these extreme 'events', suggesting a katabatic origin of the increase in wind strength. In the study area the influence of the katabatic wind on the sea ice extends 20-100 km offshore. Sea ice motion further off the coast seems to be more dominated by synoptic scale weather systems. Broader scale atmospheric influences may create large polynya structures which influence the development of coastal winds, as the temperature contrast between open water and the cold continent generates its own circulation. Strong wind events can have a weakening effect on the coastal sea ice which can lead to a much more sensitive reaction of the sea ice in response to following anomalous wind events.</t>
  </si>
  <si>
    <t>ADOLPHS, U (corresponding author), UNIV ALASKA,INST GEOPHYS,FAIRBANKS,AK 99775, USA.</t>
  </si>
  <si>
    <t>10.1017/S0954102095000423</t>
  </si>
  <si>
    <t>WOS:A1995RT41400014</t>
  </si>
  <si>
    <t>BINTANJA, R</t>
  </si>
  <si>
    <t>THE LOCAL SURFACE-ENERGY BALANCE OF THE ECOLOGY GLACIER, KING-GEORGE-ISLAND, ANTARCTICA - MEASUREMENTS AND MODELING</t>
  </si>
  <si>
    <t>ANTARCTICA; KING GEORGE ISLAND; METEOROLOGY; SURFACE ENERGY BALANCE; ABLATION</t>
  </si>
  <si>
    <t>SENSITIVITY; PENINSULA; WIND</t>
  </si>
  <si>
    <t>Meteorological measurements performed during the austral summer of 1990-91 are used to evaluate the surface energy balance and ablation at an elevation of 100 m asl on the Ecology Glacier, which is an outlet glacier of the main ice cap of King George Island, Antarctica. Strong, gusty westerly winds prevail, although occasional south-easterly winds from the Weddell Sea reach the island. Generally, the climate can be characterized as relatively warm and humid with mean summer temperatures well above 0 degrees C. As a result, considerable ablation (0.75 m water equivalent per month) takes place in the lower parts of the Ecology Glacier. The surface energy balance and ablation are calculated using a model with input from meteorological data. In spite of the large amount of cloud (0.83), solar radiation provided most of the energy used for melting (70.3 W m(-2)) The longwave radiation, sensible heat flux and latent heat flux contributed -9.5, 27.4 and 7.4 W m(-2) respectively. Calculations show that a temperature rise of 1 degrees C increases the ablation by almost 15%. This indicates that the ice caps and glaciers currently present on the subantarctic islands and the Antarctic Peninsula may be quite sensitive to climate change.</t>
  </si>
  <si>
    <t>BINTANJA, R (corresponding author), UNIV UTRECHT,INST MARINE &amp; ATMOSPHER RES,POB 80005,3508 TA UTRECHT,NETHERLANDS.</t>
  </si>
  <si>
    <t>Bintanja, Richard/0000-0002-0465-5923</t>
  </si>
  <si>
    <t>10.1017/S0954102095000435</t>
  </si>
  <si>
    <t>WOS:A1995RT41400015</t>
  </si>
  <si>
    <t>TURNER, J; LACHLANCOPE, TA; THOMAS, JP; COLWELL, SR</t>
  </si>
  <si>
    <t>THE SYNOPTIC ORIGINS OF PRECIPITATION OVER THE ANTARCTIC PENINSULA</t>
  </si>
  <si>
    <t>PRECIPITATION; ANTARCTICA; ROTHERA STATION; ADELAIDE ISLAND; FARADAY STATION</t>
  </si>
  <si>
    <t>SOUTHERN-HEMISPHERE; WINTER; CLIMATOLOGY; OCEAN; SEA</t>
  </si>
  <si>
    <t>The synoptic origins of precipitation on the western side of the Antarctic Peninsula over the one year period March 1992 to February 1993 are investigated using meteorological observations, satellite imagery and analyses produced by the UK Meteorological Office. Precipitation at Rothera Station was found to occur at 30% of the synoptic reporting time with 80% of precipitation reports being associated with cyclonic disturbances. Although three quarters of all precipitation reports were for snow, the proximity of Rothera to the zone of maximum cyclonic activity meant that incursions of mild air produced rain in all seasons. During the year 95% of all precipitation was classed as slight. Variability of precipitation on the intraseasonal timescale was highly dependent on the synoptic-scale circulation. The most common synoptic situation for precipitation was a frontal cyclone over the Bellingshausen Sea which accounted for 38% of all precipitation events and 62% of the moderate and heavy precipitation reports. Of the extra-tropical cyclones that gave precipitation 49% were found to have developed south of 60 degrees S. None of the precipitation at Rothera was attributable to mesocyclones. Snow stake measurements from Rothera were a poor indicator of precipitation as a result of blowing snow.</t>
  </si>
  <si>
    <t>TURNER, J (corresponding author), BRITISH ANTARCTIC SURVEY,NERC,HIGH CROSS,MADINGLEY RD,CAMBRIDGE CB3 0ET,ENGLAND.</t>
  </si>
  <si>
    <t>Turner, John/0000-0002-6111-5122</t>
  </si>
  <si>
    <t>10.1017/S0954102095000447</t>
  </si>
  <si>
    <t>WOS:A1995RT41400016</t>
  </si>
  <si>
    <t>GOSINK, JJ; STALEY, JT</t>
  </si>
  <si>
    <t>BIODIVERSITY OF GAS VACUOLATE BACTERIA FROM ANTARCTIC SEA-ICE AND WATER</t>
  </si>
  <si>
    <t>APPLIED AND ENVIRONMENTAL MICROBIOLOGY</t>
  </si>
  <si>
    <t>Note</t>
  </si>
  <si>
    <t>Psychrophilic, gas vacuolate, heterotrophic bacteria indigenous to sea ice communities in Antarctica have been isolated. Phylogenetic analysis of representative members of these bacteria shows that they belong to the alpha, beta, and gamma Proteobacteria and the Flavobacteria-Cytophaga group. This is the first report of gas vacuolate bacteria from the beta Proteobacteria and the Flavobacteria-Cytophaga groups.</t>
  </si>
  <si>
    <t>GOSINK, JJ (corresponding author), UNIV WASHINGTON,DEPT MICROBIOL,BOX 357242,SEATTLE,WA 98195, USA.</t>
  </si>
  <si>
    <t>AMER SOC MICROBIOLOGY</t>
  </si>
  <si>
    <t>1325 MASSACHUSETTS AVENUE, NW, WASHINGTON, DC 20005-4171</t>
  </si>
  <si>
    <t>0099-2240</t>
  </si>
  <si>
    <t>APPL ENVIRON MICROB</t>
  </si>
  <si>
    <t>Appl. Environ. Microbiol.</t>
  </si>
  <si>
    <t>10.1128/AEM.61.9.3486-3489.1995</t>
  </si>
  <si>
    <t>Biotechnology &amp; Applied Microbiology; Microbiology</t>
  </si>
  <si>
    <t>RT798</t>
  </si>
  <si>
    <t>Green Published, Bronze</t>
  </si>
  <si>
    <t>WOS:A1995RT79800050</t>
  </si>
  <si>
    <t>UCHIDA, T; SHIMADA, W; HONDOH, T; MAE, S; BARKOV, NI</t>
  </si>
  <si>
    <t>REFRACTIVE-INDEX MEASUREMENTS OF NATURAL AIR-HYDRATE CRYSTALS IN AN ANTARCTIC ICE-SHEET</t>
  </si>
  <si>
    <t>APPLIED OPTICS</t>
  </si>
  <si>
    <t>CORE</t>
  </si>
  <si>
    <t>The refractive index of air-hydrate crystals found in a deep Antarctic ice sheet was measured for the first time, as far as we know, using a Mach-Zehnder interferometer. A small difference between the refractive indices of the air-hydrate crystals and the matrix ice crystal was measured by the fringe-shift method. It was found that the refractive indices of all air-hydrate crystals were larger than those of ice, and the average difference was 5.3 x 10(-3), even considering the refractive-index anisotropy of ice crystals. Because the refractive indices depend on the occupancy ratio of cagelike cavities by air molecules, we compared the experimental results with the calculated values using the Onsager cavity model. We determined that the present method is useful for estimation of the cavity occupancy ratio of air-hydrate crystals and also of the amount of air molecules in polar ice cores.</t>
  </si>
  <si>
    <t>HOKKAIDO UNIV,INST LOW TEMP SCI,SAPPORO,HOKKAIDO 060,JAPAN; HOKKAIDO UNIV,FAC ENGN,DEPT APPL PHYS,SAPPORO,HOKKAIDO 060,JAPAN; ARCTIC &amp; ANTARCTIC RES INST,ST PETERSBURG 199226,RUSSIA</t>
  </si>
  <si>
    <t>Hokkaido University; Hokkaido University; Arctic &amp; Antarctic Research Institute</t>
  </si>
  <si>
    <t>UCHIDA, T (corresponding author), HOKKAIDO NATL IND RES INST,2-17 TSUKISAMU HIGASHI,SAPPORO,HOKKAIDO 062,JAPAN.</t>
  </si>
  <si>
    <t>Uchida, Tsutomu/E-3835-2012; SHIMADA, Wataru/AAO-5328-2020; HONDOH, Takeo/E-7551-2011</t>
  </si>
  <si>
    <t>HONDOH, Takeo/0000-0003-4129-022X</t>
  </si>
  <si>
    <t>OPTICAL SOC AMER</t>
  </si>
  <si>
    <t>2010 MASSACHUSETTS AVE NW, WASHINGTON, DC 20036</t>
  </si>
  <si>
    <t>0003-6935</t>
  </si>
  <si>
    <t>APPL OPTICS</t>
  </si>
  <si>
    <t>Appl. Optics</t>
  </si>
  <si>
    <t>SEP 1</t>
  </si>
  <si>
    <t>10.1364/AO.34.005746</t>
  </si>
  <si>
    <t>Optics</t>
  </si>
  <si>
    <t>RR044</t>
  </si>
  <si>
    <t>WOS:A1995RR04400027</t>
  </si>
  <si>
    <t>DEKORTE, J; VOLKOV, AE; GAVRILO, MV</t>
  </si>
  <si>
    <t>BIRD OBSERVATIONS IN SEVERNAYA-ZEMLYA, SIBERIA</t>
  </si>
  <si>
    <t>ARCTIC</t>
  </si>
  <si>
    <t>SEVERNAYA ZEMLYA; HIGH ARCTIC BIRDS; BREEDING DISTRIBUTION</t>
  </si>
  <si>
    <t>Fieldwork in different parts of Severnaya Zemlya in 1985, 1991, 1992 and 1993 and aerial surveys in 1994 revealed a limited bird fauna with a total of 17 breeding species. The most numerous breeding birds are cliff-nesting seabirds, comprising little auk (Alle alle), 10 000-80 000 pairs; kittiwake (Rissa tridactyla), 5000-10 000; black guillemot (Cepphus grylle), 1000-5000; ivory gull (Pagophila eburnea), 1000-2000; and glaucous gull (Larus hyperboreus), 500-1000. They breed all over the archipelago, usually in rather small mixed- or single-species colonies. Arctic tern (Sterna paradisaea) 100-500, and herring gull (Larus argentatus) 1-10, breed as solitary pairs or with a few pairs together. Of tundra birds, only brent goose (Branta bernicla), purple sandpiper (Calidris maritima) and snow bunting (Plectrophenax nivalis) are found breeding on most of the major islands. The other tundra species-red-throated diver (Gavia stellata), king eider (Somateria spectabilis), sanderling (Calidris alba), Arctic skua (Stercorarius parasiticus), long-tailed skua (Stercorarius longicaudus), snowy owl (Nyctea scandiaca) and Lapland bunting (Calcarius lapponicus)-breed in small numbers and in limited areas, often not every year. Of the even fewer mammal species, reindeer (Rangifer tarandus) occurs occasionally, while Arctic fox (Alopex lagopus) and collared lemming (Dicrostonyx torquatus) are locally common in some years.</t>
  </si>
  <si>
    <t>ALL RUSSIAN RES INST NAT CONSERVAT &amp; RESERVES,MOSCOW 113628,RUSSIA; ARCTIC &amp; ANTARCTIC RES INST,ST PETERSBURG 119220,RUSSIA</t>
  </si>
  <si>
    <t>Arctic &amp; Antarctic Research Institute</t>
  </si>
  <si>
    <t>DEKORTE, J (corresponding author), UNIV GRONINGEN,ARCTIC CTR,OUDE KIJK JATSTR 26,POSTBUS 716,9700 AS GRONINGEN,NETHERLANDS.</t>
  </si>
  <si>
    <t>Gavrilo, Maria V/R-7091-2016</t>
  </si>
  <si>
    <t>Gavrilo, Maria V/0000-0002-3500-9617; Andrey E., Volkov/0000-0001-5140-0715</t>
  </si>
  <si>
    <t>ARCTIC INST N AMER</t>
  </si>
  <si>
    <t>CALGARY</t>
  </si>
  <si>
    <t>UNIV OF CALGARY 2500 UNIVERSITY DRIVE NW 11TH FLOOR LIBRARY TOWER, CALGARY AB T2N 1N4, CANADA</t>
  </si>
  <si>
    <t>0004-0843</t>
  </si>
  <si>
    <t>Arctic</t>
  </si>
  <si>
    <t>Environmental Sciences; Geography, Physical</t>
  </si>
  <si>
    <t>Environmental Sciences &amp; Ecology; Physical Geography</t>
  </si>
  <si>
    <t>RW967</t>
  </si>
  <si>
    <t>WOS:A1995RW96700003</t>
  </si>
  <si>
    <t>HACQUEBORD, L</t>
  </si>
  <si>
    <t>IN SEARCH OF HET-BEHOUDEN-HUYS - A SURVEY OF THE REMAINS OF THE HOUSE OF BARENTSZ,WILLEM ON NOVAYA-ZEMLYA</t>
  </si>
  <si>
    <t>ARCTIC; RUSSIA; BARENTS SEA; NOVAYA ZEMLYA; EXPEDITIONS; WILLEM BARENTSZ; WINTERING; NORTHEASTERN PASSAGE</t>
  </si>
  <si>
    <t>In August 1992, a Russian-Dutch expedition organized by the Arctic and Antarctic Research Institute in St. Petersburg, Russia and the Arctic Centre of the University of Groningen, The Netherlands surveyed the site of the house on Novaya Zemlya in which the Dutch explorer Willem Barentsz and his crew spent the winter of 1596-97. This survey made it clear that the plundering bf the site had been so profound that an excavation would be useless. Comparison of the results of the 1992 survey with the observations made by Elling Carlsen, who discovered the site in 1871, showed that it is improbable that all the remaining objects are still in situ. However, the field study and the supplementary historical research nevertheless cast some new light onto interesting aspects of this notable event in the history of the discovery of the region around the North Pole. The visit to the site made clear that the house was built on a peninsula, and not on the shore of a bay as had been thought up to now. The immediate surroundings turned out to be flat, and not hilly as historical illustrations suggested. It was also evident that these illustrations usually show a mirror image of the house. The house appears to have been constructed in the log cabin manner, with beams which slotted into each other at the comers. The objects found in 1992 made it clear that much handiwork was done during the wintering. The bone material informed us about the diet of the winterers, which consisted of salted beef and fox meat.</t>
  </si>
  <si>
    <t>HACQUEBORD, L (corresponding author), UNIV GRONINGEN,ARCTIC CTR,OUDE KIJK JATSTR 26,POSTBUS 716,9700 AS GRONINGEN,NETHERLANDS.</t>
  </si>
  <si>
    <t>Green Submitted, Bronze</t>
  </si>
  <si>
    <t>WOS:A1995RW96700005</t>
  </si>
  <si>
    <t>RAMSAY, HP; BERGSTROM, DM</t>
  </si>
  <si>
    <t>CHROMOSOME-NUMBERS FOR 3 MOSSES FROM SUB-ANTARCTIC MACQUARIE ISLAND</t>
  </si>
  <si>
    <t>BRYOLOGIST</t>
  </si>
  <si>
    <t>Chromosome numbers are recorded for the first time for three moss species from Macquarie Island. They are the first reports worldwide for Notoligotrichum australe (Hook. f. &amp; Wils.) G. Smith n = 7, and Muelleriella crassifolia (Hook. f. &amp; Wils.) Dus. subsp. crassifolia n = ca 36, while the chromosome number n = 26 for Pottia heimii (Hedw.) Hampe confirms previous reports for this species.</t>
  </si>
  <si>
    <t>UNIV QUEENSLAND,DEPT BOT,ST LUCIA,QLD 4067,AUSTRALIA</t>
  </si>
  <si>
    <t>University of Queensland</t>
  </si>
  <si>
    <t>RAMSAY, HP (corresponding author), MACQUARIE UNIV,SYDNEY,NSW 2109,AUSTRALIA.</t>
  </si>
  <si>
    <t>Bergstrom, Dana/AAC-2837-2022</t>
  </si>
  <si>
    <t>Bergstrom, Dana/0000-0001-8484-8954</t>
  </si>
  <si>
    <t>BRYOLOGIST ABLS</t>
  </si>
  <si>
    <t>LEWISTON</t>
  </si>
  <si>
    <t>BATES COLLEGE BIOLOGY DEPT 44 CAMPUS AVENUE, LEWISTON, ME 04240</t>
  </si>
  <si>
    <t>0007-2745</t>
  </si>
  <si>
    <t>Bryologist</t>
  </si>
  <si>
    <t>FAL</t>
  </si>
  <si>
    <t>10.2307/3243373</t>
  </si>
  <si>
    <t>Plant Sciences</t>
  </si>
  <si>
    <t>RZ775</t>
  </si>
  <si>
    <t>WOS:A1995RZ77500004</t>
  </si>
  <si>
    <t>PETTY, GW</t>
  </si>
  <si>
    <t>FREQUENCIES AND CHARACTERISTICS OF GLOBAL OCEANIC PRECIPITATION FROM SHIPBOARD PRESENT-WEATHER REPORTS</t>
  </si>
  <si>
    <t>BULLETIN OF THE AMERICAN METEOROLOGICAL SOCIETY</t>
  </si>
  <si>
    <t>PACIFIC-OCEAN; 30-DEGREES-S; ATLANTIC</t>
  </si>
  <si>
    <t>Ship reports of present weather obtained from the Comprehensive Ocean-Atmosphere Data Set are analyzed for the period 1958-91 in order to elucidate regional and seasonal variations in the climatological frequency, phase, intensity, and character of oceanic precipitation. Specific findings of note include the following: 1) The frequency of thunderstorm reports, relative to all precipitation reports, is a strong function of location, with thunderstorm activity being favored within 1000-3000 km of major tropical and subtropical landmasses, while being quite rare at other locations, even within the intertropical convergence zone. 2) The latitudinal frequency of precipitation over the southern oceans increases steadily toward the Antarctic continent and shows relatively little seasonal variation. The frequency of convective activity, however, shows considerable seasonal variability, with sharp winter maxima occurring near 38 degrees latitude in both hemispheres. 3) Drizzle is the preferred form of precipitation in a number of regions, most of which coincide with known regions of persistent marine stratus and stratocumulus in the subtropical highs. Less well documented is the high relative frequency of drizzle in the vicinity of the equatorial sea surface temperature front in the eastern Pacific. 4) Regional differences in the temporal scale of precipitation events (e.g., transient showers versus steady precipitation) are clearly depicted by way of the ratio of the frequency of precipitation at the observation time to the frequency of all precipitation reports, including precipitation during the previous hour. The results of this study suggest that many current satellite rainfall estimation techniques may substantially underestimate the fractional coverage or frequency of precipitation poleward of 50 degrees latitude and in the subtropical dry zones. They also draw attention to the need to carefully account for regional differences in the physical and spatial properties of rainfall when developing calibration relationships for satellite algorithms.</t>
  </si>
  <si>
    <t>PETTY, GW (corresponding author), PURDUE UNIV,DEPT EARTH &amp; ATMOSPHERIC SCI,1397 CIVL,LAFAYETTE,IN 47907, USA.</t>
  </si>
  <si>
    <t>Petty, Grant W/E-3118-2012</t>
  </si>
  <si>
    <t>AMER METEOROLOGICAL SOC</t>
  </si>
  <si>
    <t>BOSTON</t>
  </si>
  <si>
    <t>45 BEACON ST, BOSTON, MA 02108-3693</t>
  </si>
  <si>
    <t>0003-0007</t>
  </si>
  <si>
    <t>B AM METEOROL SOC</t>
  </si>
  <si>
    <t>Bull. Amer. Meteorol. Soc.</t>
  </si>
  <si>
    <t>10.1175/1520-0477(1995)076&lt;1593:FACOGO&gt;2.0.CO;2</t>
  </si>
  <si>
    <t>RZ299</t>
  </si>
  <si>
    <t>Bronze, Green Published</t>
  </si>
  <si>
    <t>WOS:A1995RZ29900004</t>
  </si>
  <si>
    <t>LATURNUS, F</t>
  </si>
  <si>
    <t>RELEASE OF VOLATILE HALOGENATED ORGANIC-COMPOUNDS BY UNIALGAL CULTURES OF POLAR MACROALGAE</t>
  </si>
  <si>
    <t>CHEMOSPHERE</t>
  </si>
  <si>
    <t>FLUCTUATING ANTARCTIC DAYLENGTHS; LONG-TERM CULTURE; METHYL-IODIDE; OZONE; ATMOSPHERE; BROMOFORM; BROMOPEROXIDASE; SEASONALITY; BROMIDE; WATERS</t>
  </si>
  <si>
    <t>The release of volatile halogenated organic compounds (VHOC) by different cultivated polar brown, red and green macroalgae was monitored in laboratory experiments. Isolation and identification of VHOC was performed by a purge and trap technique and capillary gas chromatography with electron capture detection. By using a column with high stationary phase thickness, 11 compounds from bromomethane to diiodomethane were separated and their release rates determined. Of all compounds investigated, bromoform is released in highest quantities from all species studied. Significant linear correlations of bromoform with the halogenated methanes and ethanes investigated, suggest an enzymic formation for each single compound. No significant linear correlation is found for bromomethane with the other VHOC investigated. Therefore, a non-enzymic formation is assumed. The results are discussed with relation to a possible influence of VHOC on atmospheric ozone depletion.</t>
  </si>
  <si>
    <t>ALFRED WEGENER INST POLAR &amp; MARINE RES,D-27568 BREMERHAVEN,GERMANY</t>
  </si>
  <si>
    <t>Helmholtz Association; Alfred Wegener Institute, Helmholtz Centre for Polar &amp; Marine Research</t>
  </si>
  <si>
    <t>Benakova, Hana/J-4000-2017; Zima, Tomas/F-6760-2017; Bob, Petr/E-3414-2012</t>
  </si>
  <si>
    <t>PERGAMON-ELSEVIER SCIENCE LTD</t>
  </si>
  <si>
    <t>THE BOULEVARD, LANGFORD LANE, KIDLINGTON, OXFORD, ENGLAND OX5 1GB</t>
  </si>
  <si>
    <t>0045-6535</t>
  </si>
  <si>
    <t>Chemosphere</t>
  </si>
  <si>
    <t>10.1016/0045-6535(95)00190-J</t>
  </si>
  <si>
    <t>RX182</t>
  </si>
  <si>
    <t>WOS:A1995RX18200003</t>
  </si>
  <si>
    <t>BINGHAM, FM; LUKAS, R</t>
  </si>
  <si>
    <t>THE DISTRIBUTION OF INTERMEDIATE WATER IN THE WESTERN EQUATORIAL PACIFIC DURING JANUARY FEBRUARY 1986</t>
  </si>
  <si>
    <t>DEEP-SEA RESEARCH PART I-OCEANOGRAPHIC RESEARCH PAPERS</t>
  </si>
  <si>
    <t>SHALLOW SALINITY MINIMA; NORTH PACIFIC; OCEAN; UNDERCURRENT; THERMOCLINE; CIRCULATION; CURRENTS</t>
  </si>
  <si>
    <t>The distribution of intermediate water in the western equatorial Pacific (WEP) for the two month period January-February, 1986, is examined with hydrographic data collected by researchers on six different ships from five different countries. The WEP contains intermediate waters derived from the poleward reaches of both the North and South Pacific, and the mixing of these waters creates a complex and interleaving pattern of fronts. Antarctic Intermediate Water (AAIW) enters the WEP via the Vitiaz Strait in the New Guinea Coastal Undercurrent with a characteristic salinity minimum of about 34.55 at a density of approximately 27.2 sigma(theta). The salinity minimum is seen as far north as 10 degrees N; however, distributions of oxygen indicate that newer AAIW from the South Pacific spreads only as far as 2 degrees S to the east of 143 degrees E and possibly further north to the west of 143 degrees E. North Pacific Intermediate Water (NPIW) has a salinity minimum of less than 34.5. It enters the WEP via the Mindanao Current at 26.5-26.6 sigma(theta) and spreads eastward in the North Equatorial Countercurrent (NECC) as a thin filament at about 2-3.5 degrees N. This filament is visible as far east as 150 degrees E. An intermediate water mass named North Pacific Tropical Intermediate Water (NPTIW) is found between two fronts at approximately 4.5 and 10 degrees N between 26 and 27 sigma(theta). NPTIW is associated with a core salinity maximum and oxygen minimum at 26.8 sigma(theta) and may be part of a ''shadow zone'', an area of weak flow isolated from surface forcing. A companion to NPTIW South Pacific Tropical Intermediate Water (SPTIW), spreads into the western equatorial Pacific in the Equatorial Intermediate Current along the Equator centred at 27.1 sigma(theta). It is identified by a lateral oxygen minimum between 2 degrees N and 2 degrees 5 as far west as 143 degrees E.</t>
  </si>
  <si>
    <t>UNIV HAWAII MANOA,JOINT INST MARINE &amp; ATMOSPHER RES,HONOLULU,HI 96822</t>
  </si>
  <si>
    <t>University of Hawaii System; University of Hawaii Manoa</t>
  </si>
  <si>
    <t>BINGHAM, FM (corresponding author), UNIV N CAROLINA,DEPT PHYS,601 S COLL RD,WILMINGTON,NC 28403, USA.</t>
  </si>
  <si>
    <t>Lukas, Roger B/B-3715-2009</t>
  </si>
  <si>
    <t>Bingham, Frederick/0000-0001-9848-7141</t>
  </si>
  <si>
    <t>0967-0637</t>
  </si>
  <si>
    <t>DEEP-SEA RES PT I</t>
  </si>
  <si>
    <t>Deep-Sea Res. Part I-Oceanogr. Res. Pap.</t>
  </si>
  <si>
    <t>10.1016/0967-0637(95)00064-D</t>
  </si>
  <si>
    <t>TD806</t>
  </si>
  <si>
    <t>WOS:A1995TD80600002</t>
  </si>
  <si>
    <t>SUKHORUKOV, KK</t>
  </si>
  <si>
    <t>SCALE EFFECTS OF STRESSED STATE OF ARCTIC AND ANTARCTIC ICE COVER</t>
  </si>
  <si>
    <t>DOKLADY AKADEMII NAUK</t>
  </si>
  <si>
    <t>Russian</t>
  </si>
  <si>
    <t>SUKHORUKOV, KK (corresponding author), ARCTIC &amp; ANTARCTIC RES INST,ST PETERSBURG 199226,RUSSIA.</t>
  </si>
  <si>
    <t>MEZHDUNARODNAYA KNIGA</t>
  </si>
  <si>
    <t>MOSCOW</t>
  </si>
  <si>
    <t>39 DIMITROVA UL., 113095 MOSCOW, RUSSIA</t>
  </si>
  <si>
    <t>0869-5652</t>
  </si>
  <si>
    <t>DOKL AKAD NAUK+</t>
  </si>
  <si>
    <t>Dokl. Akad. Nauk</t>
  </si>
  <si>
    <t>TB853</t>
  </si>
  <si>
    <t>WOS:A1995TB85300029</t>
  </si>
  <si>
    <t>SPATE, AP; BURGESS, JS; SHEVLIN, J</t>
  </si>
  <si>
    <t>RATES OF ROCK SURFACE LOWERING, PRINCESS-ELIZABETH-LAND, EASTERN ANTARCTICA</t>
  </si>
  <si>
    <t>EARTH SURFACE PROCESSES AND LANDFORMS</t>
  </si>
  <si>
    <t>ANTARCTICA; WIND ABRASION; SALT WEATHERING; SURFACE LOWERING; EROSION RATES; MICRO-EROSION METER</t>
  </si>
  <si>
    <t>LARSEMANN HILLS</t>
  </si>
  <si>
    <t>A series of micro-erosion-meter sites on different rock types and in differing wind regimes was established and re-read after four years on two sites in the Larsemann and Vestfold Hills. These two eases in Eastern Antarctica are subjected to both wind abrasion and salt wedging. The measurements displayed bimodal distributions, indicating that both abrasion and single-grain detachment could be observed. Surface lowering rates of 0.015 and 0.022 mm a(-1) were demonstrated for the Larsemann and Vestfold Hills, respectively.</t>
  </si>
  <si>
    <t>UNIV NEW S WALES,ADFA,DEPT GEOG &amp; OCEANOG,CAMPBELL,ACT 2600,AUSTRALIA; AUSTRALIAN ANTARCTIC DIV,KINGSTON,TAS 7150,AUSTRALIA</t>
  </si>
  <si>
    <t>Australian Defense Force Academy; University of New South Wales Sydney; Australian Antarctic Division</t>
  </si>
  <si>
    <t>SPATE, AP (corresponding author), NSW NATL PARKS &amp; WILDLIFE SERV,POB 733,QUEANBEYAN,NSW 2620,AUSTRALIA.</t>
  </si>
  <si>
    <t>JOHN WILEY &amp; SONS LTD</t>
  </si>
  <si>
    <t>W SUSSEX</t>
  </si>
  <si>
    <t>BAFFINS LANE CHICHESTER, W SUSSEX, ENGLAND PO19 1UD</t>
  </si>
  <si>
    <t>0197-9337</t>
  </si>
  <si>
    <t>EARTH SURF PROCESSES</t>
  </si>
  <si>
    <t>Earth Surf. Process. Landf.</t>
  </si>
  <si>
    <t>10.1002/esp.3290200608</t>
  </si>
  <si>
    <t>Geography, Physical; Geosciences, Multidisciplinary</t>
  </si>
  <si>
    <t>Physical Geography; Geology</t>
  </si>
  <si>
    <t>RW598</t>
  </si>
  <si>
    <t>WOS:A1995RW59800007</t>
  </si>
  <si>
    <t>NICHOLLS, D; MURRAY, D; BATTAM, H; ROBERTSON, G; MOORS, P; BUTCHER, E; HILDEBRANDT, M</t>
  </si>
  <si>
    <t>SATELLITE TRACKING OF THE WANDERING ALBATROSS DIOMEDEA-EXULANS AROUND AUSTRALIA AND IN THE INDIAN-OCEAN</t>
  </si>
  <si>
    <t>EMU</t>
  </si>
  <si>
    <t>The flight paths of five Wandering Albatrosses Dionzedea exulans chionoptera were followed using satellite telemetry. Three were successfully followed from Bellambi, New South Wales, around southern Australia to off Cape Leeuwin, Western Australia, and across the Indian Ocean. Satellite contact was lost with one 800 km west of Australia and with another to the north of the Crozet Islands. The third bird returned to nest on Possession Island, Crozet Islands, a flight. of about 20 000 km in 103 days. All birds moved around Australia principally in pelagic waters within the Australian Exclusive Economic Zone that extends to 200 nautical miles from the coast.</t>
  </si>
  <si>
    <t>TAFE,PENINSULA COLL,CARRUM,VIC 3196,AUSTRALIA; NSW ALBATROSS STUDY GRP,ENGADINE,NSW 2233,AUSTRALIA; AUSTRALIAN ANTARCTIC DIV,KINGSTON,TAS 7050,AUSTRALIA; ROYAL BOT GARDENS,S YARRA,VIC 3141,AUSTRALIA; LA TROBE UNIV,DEPT PHYS,BUNDOORA,VIC 3083,AUSTRALIA; SATELLITE TELEMETRY PTY LTD,HAWTHORN,VIC 3123,AUSTRALIA</t>
  </si>
  <si>
    <t>Australian Antarctic Division; La Trobe University</t>
  </si>
  <si>
    <t>ROYAL AUSTRALASIAN ORNITHOL UN</t>
  </si>
  <si>
    <t>MOONEE PONDS</t>
  </si>
  <si>
    <t>21 GLADSTONE ST, MOONEE PONDS VICTORIA 3039, AUSTRALIA</t>
  </si>
  <si>
    <t>0158-4197</t>
  </si>
  <si>
    <t>Emu</t>
  </si>
  <si>
    <t>10.1071/MU9950223</t>
  </si>
  <si>
    <t>Ornithology</t>
  </si>
  <si>
    <t>Zoology</t>
  </si>
  <si>
    <t>TE642</t>
  </si>
  <si>
    <t>WOS:A1995TE64200007</t>
  </si>
  <si>
    <t>BLAGOVESHCHENSKAYA, NF; BORISOVA, TD; KOLOSOV, OV; KORNIENKO, VA</t>
  </si>
  <si>
    <t>RADIOPHYSICAL OBSERVATIONS OF DISTURBANCE EFFECTS IN IONOSPHERE IN EXPERIMENTS BASED ON CRRES PROJECT</t>
  </si>
  <si>
    <t>GEOMAGNETIZM I AERONOMIYA</t>
  </si>
  <si>
    <t>BLAGOVESHCHENSKAYA, NF (corresponding author), ARCTIC &amp; ANTARCTIC RES INST,ST PETERSBURG 199226,RUSSIA.</t>
  </si>
  <si>
    <t>Kolosov, Oleg V/D-3815-2013; Borisova, Tatiana/AAK-7698-2020</t>
  </si>
  <si>
    <t>Kolosov, Oleg V/0000-0003-3278-9643;</t>
  </si>
  <si>
    <t>0016-7940</t>
  </si>
  <si>
    <t>GEOMAGN AERON+</t>
  </si>
  <si>
    <t>Geomagn. Aeron.</t>
  </si>
  <si>
    <t>SEP-OCT</t>
  </si>
  <si>
    <t>TD255</t>
  </si>
  <si>
    <t>WOS:A1995TD25500010</t>
  </si>
  <si>
    <t>FREW, RD</t>
  </si>
  <si>
    <t>ANTARCTIC BOTTOM WATER FORMATION AND THE GLOBAL CADMIUM TO PHOSPHORUS RELATIONSHIP</t>
  </si>
  <si>
    <t>OCEAN WATERS; WEDDELL SEA; COPPER; IRON; DISTRIBUTIONS; NICKEL; ZINC</t>
  </si>
  <si>
    <t>Near-surface waters close to the Antarctic continent are found to have high cadmium concentrations with respect to phosphorus. These waters have been shown to be the major component in the local formation of Antarctic Bottom Water in this region. It is demonstrated that Antarctic Bottom Water so formed would have a high preformed cadmium to phosphorus ratio. The ventilation of the abyssal ocean with this water would contribute to the observed kink in the global cadmium to phosphorus relationship. This is an important conclusion far paleochemical studies and may account for part, of the discrepancy between cadmium and carbon-13 paleochemical tracers observed in the Southern Ocean.</t>
  </si>
  <si>
    <t>FREW, RD (corresponding author), UNIV E ANGLIA,SCH ENVIRONM SCI,NORWICH NR4 7TJ,NORFOLK,ENGLAND.</t>
  </si>
  <si>
    <t>Frew, Russell/HDN-6138-2022; Frew, Russell/I-5591-2012</t>
  </si>
  <si>
    <t>Frew, Russell/0000-0002-6138-2116</t>
  </si>
  <si>
    <t>10.1029/95GL02238</t>
  </si>
  <si>
    <t>RT829</t>
  </si>
  <si>
    <t>WOS:A1995RT82900007</t>
  </si>
  <si>
    <t>FIGGE, RA; WHITE, JWC</t>
  </si>
  <si>
    <t>HIGH-RESOLUTION HOLOCENE AND LATE-GLACIAL ATMOSPHERIC CO2 RECORD - VARIABILITY TIED TO CHANGES IN THERMOHALINE CIRCULATION</t>
  </si>
  <si>
    <t>GLOBAL BIOGEOCHEMICAL CYCLES</t>
  </si>
  <si>
    <t>CARBON ISOTOPE DISCRIMINATION; NON-EXCHANGEABLE HYDROGEN; ICE CORE; YOUNGER DRYAS; PHOTOSYNTHESIS; CORALS; AGES; CALIBRATION; BRYOPHYTES; TIMESCALE</t>
  </si>
  <si>
    <t>Here we present results from a new method for detecting changes in atmospheric CO2 based on delta(13)C analyses of selected peat components from a peat core in southern South America. The paleo-CO2-record has decadal resolution spanning the last 14,000 radiocarbon years and compares well with Antarctic ice core CO2 data Sharp peaks in CO2 are detected during the late glacial, specifically at 10,200, 11,600 and 12,900 yeats B.P. When compared to two deep-sea records interpreted to reflect changes in thermohaline circulation, these CO2 pulses appear to relate to degassing events of the ocean associated with reinitiation of the thermohaline circulation occurring at this time. Concomitant decreases in atmospheric Delta(14)C during the late glacial are also consistent with a deep oceanic carbon source for the large atmospheric pulses in CO2. Results from a simple three-box model indicate that the magnitude of the CO2 released during these degassing events is compatible with our observations. The rate of degassing, however, is much slower than that observed in the paleo-CO2-record. Two broad Holocene CO2 excursions are also identified with peaks at 4,200 and 7,700 years B.P. The driving mechanism behind these excursions appear to be different than those in the late glacial.</t>
  </si>
  <si>
    <t>FIGGE, RA (corresponding author), UNIV COLORADO, INST ARCTIC &amp; ALPINE RES, DEPT GEOL SCI, CAMPUS BOX 450, BOULDER, CO 80309 USA.</t>
  </si>
  <si>
    <t>White, James W.C./A-7845-2009</t>
  </si>
  <si>
    <t>0886-6236</t>
  </si>
  <si>
    <t>1944-9224</t>
  </si>
  <si>
    <t>GLOBAL BIOGEOCHEM CY</t>
  </si>
  <si>
    <t>Glob. Biogeochem. Cycle</t>
  </si>
  <si>
    <t>10.1029/95GB01458</t>
  </si>
  <si>
    <t>Environmental Sciences; Geosciences, Multidisciplinary; Meteorology &amp; Atmospheric Sciences</t>
  </si>
  <si>
    <t>Environmental Sciences &amp; Ecology; Geology; Meteorology &amp; Atmospheric Sciences</t>
  </si>
  <si>
    <t>TE224</t>
  </si>
  <si>
    <t>WOS:A1995TE22400007</t>
  </si>
  <si>
    <t>PILLICH, B</t>
  </si>
  <si>
    <t>SATELLITE TELEMETRY OF TIDAL DATA IN THE HYDROGRAPHIC SERVICE OF THE ROYAL-AUSTRALIAN-NAVY</t>
  </si>
  <si>
    <t>INTERNATIONAL HYDROGRAPHIC REVIEW</t>
  </si>
  <si>
    <t>zThe Hydrographic Service of the Royal Australian Navy (RAN) is responsible for charting of the area extending from the middle of Indian Ocean to the equatorial waters of Papua New Guinea to the Antarctic, with tidal regimes varying from fully diurnal to fully semi-diurnal and from less than Im to over 12m. Accurate tidal information is vital in surveying and charting, and to provide it, three years ago, Hydrographic Service RAN with assistance from InterOcean developed the then largest network of unattended INMARSAT-C telemetry units in the world by using an array of digital tide gauges linked to the INMARSAT-C satellite telemetry by a remote data acquisition system. This application of modern technology was a major step from the previous practice of manned tide camps. During the last three years, the equipment has been further improved and modified to rectify minor problems encountered during that period. In general, the introduction of modern technology to tidal data acquisition and telemetry has been a success for the RAN hydrographers. Tide gauges, telemetry equipment and ancillary gear have proved their value, giving reliable service with low maintenance and operational costs.</t>
  </si>
  <si>
    <t>PILLICH, B (corresponding author), ROYAL AUSTRALIAN NAVY,HYDROG SERV,TIDAL SECT,8 STN ST,WOLLONGONG,NSW 2500,AUSTRALIA.</t>
  </si>
  <si>
    <t>INT HYDROGRAPHIC BUREAU</t>
  </si>
  <si>
    <t>MONTE CARLO</t>
  </si>
  <si>
    <t>AVE PRES J F KENNEDY, MONTE CARLO, MONACO</t>
  </si>
  <si>
    <t>0020-6946</t>
  </si>
  <si>
    <t>INT HYDROGR REV</t>
  </si>
  <si>
    <t>Int. Hydrogr. Rev.</t>
  </si>
  <si>
    <t>Engineering, Marine; Oceanography; Water Resources</t>
  </si>
  <si>
    <t>Engineering; Oceanography; Water Resources</t>
  </si>
  <si>
    <t>TE311</t>
  </si>
  <si>
    <t>WOS:A1995TE31100003</t>
  </si>
  <si>
    <t>ABYZOV, SS; BARKOV, MI; BOBIN, NE; LIPENKOV, VY; MITSKEVICH, IN; PASHKEVICH, VM; POGLAZOVA, MN</t>
  </si>
  <si>
    <t>GLACIOLOGICAL AND MICROBIOLOGICAL DESCRIPTION OF ICE CORE IN CENTRAL ANTARCTICA</t>
  </si>
  <si>
    <t>IZVESTIYA AKADEMII NAUK SERIYA BIOLOGICHESKAYA</t>
  </si>
  <si>
    <t>LAST CLIMATIC CYCLE; RECORD; CO2</t>
  </si>
  <si>
    <t>Search for microorganisms kept for a long time in anabiosis at a constant temperature below zero is of great interest. Nevertheless, the ice core in the Central Antarctica has been neglected by microbiologists for long. Here we present the results of complex glaciological and microbiological investigation of the ice core in the region of the Russian Antarctic Station Vostok.</t>
  </si>
  <si>
    <t>INST ARCTIC &amp; ANTARCTIC REG,ST PETERSBURG 199226,RUSSIA; MIN INST,ST PETERSBURG 199026,RUSSIA</t>
  </si>
  <si>
    <t>ABYZOV, SS (corresponding author), RUSSIAN ACAD SCI,INST MICROBIOL,PR 60LETIYA OKTYABRYA 7-2,MOSCOW 117811,RUSSIA.</t>
  </si>
  <si>
    <t>Lipenkov, Vladimir Y/Q-8262-2016</t>
  </si>
  <si>
    <t>0002-3329</t>
  </si>
  <si>
    <t>IZV AKAD NAUK BIOL+</t>
  </si>
  <si>
    <t>Izv. Akad. Nauk Seriya Biol.</t>
  </si>
  <si>
    <t>TD828</t>
  </si>
  <si>
    <t>WOS:A1995TD82800003</t>
  </si>
  <si>
    <t>COULSON, SJ; HODKINSON, ID; BLOCK, W; WEBB, NR; WORLAND, MR</t>
  </si>
  <si>
    <t>LOW SUMMER TEMPERATURES - A POTENTIAL MORTALITY FACTOR FOR HIGH ARCTIC SOIL MICROARTHROPODS</t>
  </si>
  <si>
    <t>JOURNAL OF INSECT PHYSIOLOGY</t>
  </si>
  <si>
    <t>ARCTIC; SEP; COLLEMBOLA; ACARINA; TEMPERATURE</t>
  </si>
  <si>
    <t>COLD-HARDINESS; ALASKOZETES-ANTARCTICUS; TOLERANCE; MITE; SURVIVAL; ISLAND; LIMITATIONS; HABITATS; WINTER</t>
  </si>
  <si>
    <t>Throughout the summers of 1999-94 the low temperature performance of soil microarthropods at Ny Alesund, Spitsbergen (78 degrees 56'N 10 degrees 53'E), was investigated. Species studied were the Collembola Hypogastrura tullbergi (Schaffer), Onychiurus arcticus (Tullberg) and Onychiurus groenlandicus (Tullberg) and the mites Diapterobates notatus (Thorell), Hermannia reticulata (Thorell), Camisia anemia Colloff and Ceratoppia hoeli (Thor). The results show that: (i) The supercooling ability of these animals decreased rapidly on regaining activity in spring. For example, the supercooling point (scp) of H. tullbergi when heat extracted from frozen ground, decreased from -20 to -8 degrees C within 4 h. Population sep profiles of all species determined throughout the summer showed distinct bimodal distribution; (ii) starvation for 14 days, desiccation or a combination of both, resulted in little change in the mean scp of the collembolan O. arcticus; (iii) survival of the animals after a brief exposure to a sub-zero temperature was poor, in either humid or dry atmospheres. For example, 77% of H. tullbergi died after cooling to -5 degrees C at 1 degrees C min(-1). Comparison with sep data indicates that animals died before they froze; (iv) all species examined showed some locomotory ability at temperatures approaching -3 degrees C; (v) polyols occurred in low concentrations, although elevated levels of glucose were observed in early spring and late autumn in O. arcticus; and (vi) soil temperature declined to -29.6 degrees C in the winter of 1992/93 and remained below zero for up to 289 days and the animals can be encased in ice for 75% of the year. Average daily soil temperatures for July and August rarely exceed 8 degrees C and were typically in the range 3-6 degrees C. Estimation of previous years soil temperatures from screen temperature records indicate that July/August ground surface temperatures &lt;0 degrees C occurred on 25 and 28 occasions between 1969-93 at the polar semi-desert and tundra heath sites respectively; but, that soil temperatures at a depth of 3 cm are buffered 0 degrees C are rarely encountered. The consequences for the soil microarthropod fauna of such extended periods of low temperature and the effects of climate change on these species are discussed.</t>
  </si>
  <si>
    <t>BRITISH ANTARCTIC SURVEY,NERC,CAMBRIDGE CB3 0ET,ENGLAND; INST TERR ECOL,FURZEBROOK RES STN,NERC,WAREHAM BH20 5AS,DORSET,ENGLAND</t>
  </si>
  <si>
    <t>UK Research &amp; Innovation (UKRI); Natural Environment Research Council (NERC); NERC British Antarctic Survey; UK Centre for Ecology &amp; Hydrology (UKCEH); UK Research &amp; Innovation (UKRI); Natural Environment Research Council (NERC)</t>
  </si>
  <si>
    <t>COULSON, SJ (corresponding author), LIVERPOOL JOHN MOORES UNIV,SCH BIOL &amp; EARTH SCI,BYROM ST,LIVERPOOL L3 3AF,MERSEYSIDE,ENGLAND.</t>
  </si>
  <si>
    <t>Coulson, Stephen James/0000-0003-0935-959X</t>
  </si>
  <si>
    <t>0022-1910</t>
  </si>
  <si>
    <t>J INSECT PHYSIOL</t>
  </si>
  <si>
    <t>J. Insect Physiol.</t>
  </si>
  <si>
    <t>10.1016/0022-1910(95)00027-R</t>
  </si>
  <si>
    <t>Entomology; Physiology; Zoology</t>
  </si>
  <si>
    <t>RV196</t>
  </si>
  <si>
    <t>WOS:A1995RV19600007</t>
  </si>
  <si>
    <t>BAKER, BJ; KOPITZKE, RW; YOSHIDA, WY; MCCLINTOCK, JB</t>
  </si>
  <si>
    <t>CHEMICAL AND ECOLOGICAL-STUDIES OF THE ANTARCTIC SPONGE DENDRILLA-MEMBRANOSA</t>
  </si>
  <si>
    <t>JOURNAL OF NATURAL PRODUCTS-LLOYDIA</t>
  </si>
  <si>
    <t>The sponge Dendrilla membranosa, a conspicuous member of the Antarctic benthos that appears to be free of predation, produces several norditerpenes, including the previously unreported dendrillin [1], as well as amino acid and nucleotide derivatives. The norditerpenes, previously implicated as chemical defense agents, displayed no deterrent effect toward the chemosensory tube-feet of the major Antarctic sponge predator, the sea star Perknaster fuscus.</t>
  </si>
  <si>
    <t>UNIV HAWAII,DEPT CHEM,HONOLULU,HI 96822; UNIV ALABAMA,DEPT BIOL,BIRMINGHAM,AL 35294</t>
  </si>
  <si>
    <t>University of Hawaii System; University of Alabama System; University of Alabama Birmingham</t>
  </si>
  <si>
    <t>BAKER, BJ (corresponding author), FLORIDA INST TECHNOL,DEPT CHEM,MELBOURNE,FL 32901, USA.</t>
  </si>
  <si>
    <t>Baker, Bill/N-4312-2019</t>
  </si>
  <si>
    <t>AMER SOC PHARMACOGNOSY</t>
  </si>
  <si>
    <t>CINCINNATI</t>
  </si>
  <si>
    <t>LLOYD LIBRARY &amp; MUSEUM 917 PLUM ST, CINCINNATI, OH 45202</t>
  </si>
  <si>
    <t>0163-3864</t>
  </si>
  <si>
    <t>J NAT PRODUCTS</t>
  </si>
  <si>
    <t>J. Nat. Prod.</t>
  </si>
  <si>
    <t>10.1021/np50123a020</t>
  </si>
  <si>
    <t>Plant Sciences; Chemistry, Medicinal; Pharmacology &amp; Pharmacy</t>
  </si>
  <si>
    <t>Index Chemicus (IC); Science Citation Index Expanded (SCI-EXPANDED)</t>
  </si>
  <si>
    <t>Plant Sciences; Pharmacology &amp; Pharmacy</t>
  </si>
  <si>
    <t>TB928</t>
  </si>
  <si>
    <t>WOS:A1995TB92800020</t>
  </si>
  <si>
    <t>TOGGWEILER, JR; SAMUELS, B</t>
  </si>
  <si>
    <t>EFFECT OF SEA-ICE ON THE SALINITY OF ANTARCTIC BOTTOM WATERS</t>
  </si>
  <si>
    <t>JOURNAL OF PHYSICAL OCEANOGRAPHY</t>
  </si>
  <si>
    <t>GENERAL-CIRCULATION MODELS; WORLD OCEAN MODEL; WEDDELL SEA; DEEP; DISTRIBUTIONS; SIMULATIONS; RADIOCARBON; MASSES; SHELF</t>
  </si>
  <si>
    <t>Brine rejection during the formation of Antarctic sea ice is known to enhance the salinity of dense shelf waters in the Weddell and Ross Seas, As these shelf waters flow off the shelves and descend to the bottom, they entrain ambient deep water to create new bottom water. It is not uncommon for ocean modelers to modify salinity boundary conditions around Antarctica in an attempt to include a ''sea ice effect'' in their models. However, the degree to which Antarctic salinities are enhanced is usually not quantified or defended. In this paper, studies of shelf hydrography and delta(18)O are reviewed to assess the level of salinity enhancement appropriate for ocean general circulation models. The relevant quantities are 1) the salinity difference between the water masses modified on the shelves and the final offshelf how and 2) the flux of salt (or freshwater) that gives rise to this salinity difference. Onshelf/offshelf salinity changes in the Weddell and Ross Seas appear to be fairly small, 0.15-0.20 salinity units. The quantity of brine needed to produce this salinification is equivalent to the salt drained from less than or equal to 0.50 m of new sea ice every year. Salt fluxes and salinity distributions from three GCM simulations are then compared. The first model has its surface salinities simply restored to the Levitus observations. Levitus restoring produces a slight freshening in the area of the Weddell and Ross Sea shelves. The global-mean bottom-water salinity in this model is 34.57 psu, which is 0.16 units less than observed. The second model includes a very modest salinity enhancement in the area of the Weddell and Ross Sea shelves. This produces a salt flux equivalent to the formation of similar to 0.50 m yr(-1) of new sea ice. Even though this amount of salt input is close to the amount observed, global-average deep salinities in the second model are only 0.02 units greater than the deep salinities in the first model. The third model includes a large salinity enrichment, which is applied throughout the Weddell and Ross embayments without regard to water depth. Its deep salinities are 0.18 units higher than the deep salinities in the first model, but the amount of salt pumped into the model greatly exceeds the salt flux in nature. The authors conclude that salt from sea ice is probably not a major influence on the salinity of Antarctic bottom waters. Predicted salinities in ocean GCMs are too fresh because of circulation deficiencies, not because of inadequate boundary conditions. Models that employ large salinity modifications near Antarctica run the risk of grossly distorting the processes of deep-water formation.</t>
  </si>
  <si>
    <t>TOGGWEILER, JR (corresponding author), PRINCETON UNIV,NOAA,GEOPHYS FLUID DYNAM LAB,POB 308,PRINCETON,NJ 08542, USA.</t>
  </si>
  <si>
    <t>Toggweiler, J. R./O-5883-2019</t>
  </si>
  <si>
    <t>Toggweiler, J. R./0000-0001-6345-5756</t>
  </si>
  <si>
    <t>0022-3670</t>
  </si>
  <si>
    <t>J PHYS OCEANOGR</t>
  </si>
  <si>
    <t>J. Phys. Oceanog.</t>
  </si>
  <si>
    <t>10.1175/1520-0485(1995)025&lt;1980:EOSIOT&gt;2.0.CO;2</t>
  </si>
  <si>
    <t>RR847</t>
  </si>
  <si>
    <t>WOS:A1995RR84700005</t>
  </si>
  <si>
    <t>PIERCE, DW; BARNETT, TP; MIKOLAJEWICZ, U</t>
  </si>
  <si>
    <t>COMPETING ROLES OF HEAT AND FRESH-WATER FLUX IN FORCING THERMOHALINE OSCILLATIONS</t>
  </si>
  <si>
    <t>GENERAL-CIRCULATION MODEL; WORLD OCEAN; ENERGY TRANSPORTS; ATMOSPHERE; WATER; VARIABILITY; SCALE</t>
  </si>
  <si>
    <t>The physical mechanisms causing century-scale Southern Ocean thermohaline oscillations in a primitive equation oceanic general circulation model are described. The oscillations have been shown to occur on a 320-year timescale when random fluctuations are added to the freshwater flux field that forces the model; this result is extended to show that they occur in a variety of situations, including ones without added noise, The oscillations involve movement between two model states: one characterized by strong convection and an active thermohaline circulation, and the other with a halocline around Antarctica capping off the water column, thus preventing convection. The physical mechanism that forces the model from the quiescent state to an actively convecting one is subsurface (300 m) heating around Antarctica, which destabilizes the water column; the ultimate source of this heat is advected North Atlantic Deep Water. This leads to a teleconnection between forcing conditions in the North Atlantic and the thermohaline structure of the Southern Ocean. The mechanism that shuts off convection is surface freshening, primarily by precipitation, in the region poleward of the Antarctic Circumpolar Current. The oscillations are analyzed in terms of a simple ''flip-flop'' model, which indicates that nonlinearities in the seawater equation of state are necessary for the oscillations to occur. The spatial pattern of convection around Antarctica affects the time evolution of the Southern Ocean's thermohaline overturning and the way in which different surface forcings cause the model to oscillate.</t>
  </si>
  <si>
    <t>MAX PLANCK INST METEOROL,HAMBURG,GERMANY</t>
  </si>
  <si>
    <t>Max Planck Society</t>
  </si>
  <si>
    <t>PIERCE, DW (corresponding author), UNIV CALIF SAN DIEGO,SCRIPPS INST OCEANOG,DIV CLIMATE RES,0224,9500 GILMAN DR,LA JOLLA,CA 92093, USA.</t>
  </si>
  <si>
    <t>10.1175/1520-0485(1995)025&lt;2046:CROHAF&gt;2.0.CO;2</t>
  </si>
  <si>
    <t>WOS:A1995RR84700009</t>
  </si>
  <si>
    <t>KARENTZ, D; SPERO, HJ</t>
  </si>
  <si>
    <t>RESPONSE OF A NATURAL PHAEOCYSTIS POPULATION TO AMBIENT FLUCTUATIONS OF UVB RADIATION CAUSED BY ANTARCTIC OZONE DEPLETION</t>
  </si>
  <si>
    <t>JOURNAL OF PLANKTON RESEARCH</t>
  </si>
  <si>
    <t>ULTRAVIOLET-RADIATION; SEA ICE; POUCHETII PRYMNESIOPHYCEAE; BIOCHEMICAL-COMPOSITION; SOLITARY CELLS; GROWTH-RATES; TROPHIC FATE; PHYTOPLANKTON; COLONIES; BLOOM</t>
  </si>
  <si>
    <t>During the austral spring of 1990, rotation of the Antarctic polar vortex resulted in a 2-fold change in ozone concentrations (170-380 Dobson units) over regions of the marginal ice zone of the Bellingshausen Sea. The changes in ozone caused significant variations in incident and in-water UVB fluences. Phytoplankton cell densities, nutrient concentrations, DNA concentrations and stable carbon isotope ratios (delta(13)C) of particulate organic and dissolved inorganic carbon were monitored for a 5-week period during the ozone fluctuations. Phaeocystis was the dominant phytoplankton taxon and cell numbers were positively correlated to ozone and the delta(13)C of seawater Sigma CO2, and negatively correlated to nutrient concentrations. The densities of co-occurring diatoms were not related to changes in ozone, delta(13)C or nutrients. These observations suggest that Phaeocystis sp. responds very rapidly and adversely to increased UVB exposure, and that seawater delta(13)C data may be a useful tool for assessing the physiological state of high-latitude marine communities relative to increased UVB levels.</t>
  </si>
  <si>
    <t>UNIV CALIF DAVIS,DEPT GEOL,DAVIS,CA 95616</t>
  </si>
  <si>
    <t>University of California System; University of California Davis</t>
  </si>
  <si>
    <t>KARENTZ, D (corresponding author), UNIV SAN FRANCISCO,DEPT BIOL,SAN FRANCISCO,CA 94117, USA.</t>
  </si>
  <si>
    <t>Spero, Howard/0000-0001-5465-8607</t>
  </si>
  <si>
    <t>OXFORD UNIV PRESS UNITED KINGDOM</t>
  </si>
  <si>
    <t>WALTON ST JOURNALS DEPT, OXFORD, ENGLAND OX2 6DP</t>
  </si>
  <si>
    <t>0142-7873</t>
  </si>
  <si>
    <t>J PLANKTON RES</t>
  </si>
  <si>
    <t>J. Plankton Res.</t>
  </si>
  <si>
    <t>10.1093/plankt/17.9.1771</t>
  </si>
  <si>
    <t>Marine &amp; Freshwater Biology; Oceanography</t>
  </si>
  <si>
    <t>RZ330</t>
  </si>
  <si>
    <t>WOS:A1995RZ33000004</t>
  </si>
  <si>
    <t>LAYBOURNPARRY, J; BAYLISS, P; ELLISEVANS, JC</t>
  </si>
  <si>
    <t>THE DYNAMICS OF HETEROTROPHIC NANOFLAGELLATES AND BACTERIOPLANKTON IN A LARGE ULTRA-OLIGOTROPHIC ANTARCTIC LAKE</t>
  </si>
  <si>
    <t>WATER-COLUMN; PROTOZOAN BACTERIVORY; CELL PRODUCTION; VICTORIA-LAND; BIOMASS; MICROFLAGELLATE; PHYTOPLANKTON; PICOPLANKTON; PLANKTON; ECOLOGY</t>
  </si>
  <si>
    <t>The abundance of both heterotrophic nanoflagellates (HNAN) and bacterioplankton in a large (9 km(2)) ultraoligotrophic Antarctic lake (Crooked Lake) were investigated from December 1992 until November 1993. HNAN abundance peaked in spring. summer and autumn. falling to lowest num bers during the winter. Numbers ranged between 0 and 50.9 x 10(4) l(-1). Bacterioplankton abundance was highest during the late summer and then fell progressively towards winter and autumn (range 1.19-4.46 x 10(8) I-1). In contrast to numbers, mean cell volumes (MCV) of the bacteria reached their highest in spring, and consequently highest bacterial biomass occurred at this lime. MCV ranged between 0.052 and 0.224 mu m(3). Bacterial production measurements following the incorporation of [H-3]thymidine into DNA and [C-14]leucine into protein using a doubling-labelling procedure were undertaken in January, June, August, October and November. Rates varied between 2,8 and 52 ng C I-1 h(-1). On occasions, a significant difference in production rates based on the uptake of leucine and thymidine was observed, suggesting unbalanced growth. Highest rates of production coincided with times of high dissolved organic carbon levels in the water column and lowest production with low levels of DOG. HNAN grazing rates were measured by following the uptake of fluorescently labelled bacteria and averaged 4.8 bacterial cells individual(-1) day(-1) at 2 and 4 degrees C. Specific growth rates (h(-1)) ranged around 0.00070-0.00077 in both the field and laboratory, giving doubling times of 37.3 and 41.0 days, respectively. These low rates of grazing and growth indicate that there is no adaptation to low temperatures in these freshwater protists. Based on these data, the gross production efficiency is 24%. HNAN removed between 0.1 and 9.7% of bacterial production per day.</t>
  </si>
  <si>
    <t>UNIV LANCASTER,INST ENVIRONM &amp; BIOL SCI,LANCASTER LA1 4YQ,ENGLAND; BRITISH ANTARCTIC SURVEY,CAMBRIDGE CB3 0ET,ENGLAND</t>
  </si>
  <si>
    <t>Lancaster University; UK Research &amp; Innovation (UKRI); Natural Environment Research Council (NERC); NERC British Antarctic Survey</t>
  </si>
  <si>
    <t>10.1093/plankt/17.9.1835</t>
  </si>
  <si>
    <t>WOS:A1995RZ33000008</t>
  </si>
  <si>
    <t>SARKISSIAN, A; ROSCOE, NK; FISH, DJ</t>
  </si>
  <si>
    <t>OZONE MEASUREMENTS BY ZENITH-SKY SPECTROMETERS - AN EVALUATION OF ERRORS IN AIR-MASS FACTORS CALCULATED BY RADIATIVE-TRANSFER MODELS</t>
  </si>
  <si>
    <t>JOURNAL OF QUANTITATIVE SPECTROSCOPY &amp; RADIATIVE TRANSFER</t>
  </si>
  <si>
    <t>VISIBLE SPECTROMETRY; NO2</t>
  </si>
  <si>
    <t>Calculations of air-mass factors (AMFs) for ground-based zenith-sky UV-visible spectrometers are presented and discussed. Causes and size of errors in AMFs of ozone in the visible are evaluated. Errors can be caused by approximations in the calculation (intensity-weight approximation, ignoring the finite field of view of the instrument); by approximation in the scheme of the calculation (single scattering, ignoring refraction); or by variable geophysical parameters (vertical profile of constituents). These relative errors in AMF cause identical relative errors in vertical columns of ozone deduced from measurements by zenith-sky spectrometers. The mean of the relative errors of ozone AMFs due to using one set of AMFs for all seasons and locations is +/- 2.4% when averaged over the commonly used range of solar zenith angles.</t>
  </si>
  <si>
    <t>CCAS,DEPT CHEM,CAMBRIDGE CB2 1EP,ENGLAND</t>
  </si>
  <si>
    <t>SARKISSIAN, A (corresponding author), BRITISH ANTARCTIC SURVEY,NERC,MADINGLEY RD,CAMBRIDGE CB3 0ET,ENGLAND.</t>
  </si>
  <si>
    <t>0022-4073</t>
  </si>
  <si>
    <t>J QUANT SPECTROSC RA</t>
  </si>
  <si>
    <t>J. Quant. Spectrosc. Radiat. Transf.</t>
  </si>
  <si>
    <t>10.1016/0022-4073(95)00085-Y</t>
  </si>
  <si>
    <t>Optics; Spectroscopy</t>
  </si>
  <si>
    <t>RR232</t>
  </si>
  <si>
    <t>WOS:A1995RR23200003</t>
  </si>
  <si>
    <t>JONES, AE; ROSCOE, HK; SARKISSIAN, A; SHANKLIN, JD; WOLFF, EW</t>
  </si>
  <si>
    <t>YEAR-ROUND COLUMN OZONE OBSERVATIONS AT 65-DEGREES-S - VALIDATION AND POLAR WINTER DATA</t>
  </si>
  <si>
    <t>ANTARCTIC-SURVEY STATIONS</t>
  </si>
  <si>
    <t>A SAOZ (System d'Analyse et d'Observations Zenithales) u.v.-visible spectrometer was installed at Faraday, Antarctica, in 1990, with a view to gaining year-round measurements of column ozone. Observations have been validated by comparison with the Faraday Dobson. Agreement between the two instruments is good, with SAOZ measuring 3 +/- 2% lower than the Dobson over the comparison period. Both instruments show the same small-scale variation in column ozone. However, there is a notable seasonal signal in the ratio of (SAOZ column ozone)/(Dobson column ozone) which calls into question the validity of the SAOZ winter column ozone measurements made when the solar elevation is too low for making Dobson observations. The problem appears to lie with the calculated air-mass factors (AMFs) used in deriving vertical columns from the SAOZ slant columns. New SAOZ data were derived using empirical AMFs. The qualitative behaviour of winter column ozone is the same for both sets of AMFs, showing an increase to mid-winter, followed by a decrease to the spring minimum, although smaller mid-winter columns are calculated when using empirical AMFs.</t>
  </si>
  <si>
    <t>JONES, AE (corresponding author), BRITISH ANTARCTIC SURVEY,NERC,MADINGLEY RD,CAMBRIDGE CB3 0ET,ENGLAND.</t>
  </si>
  <si>
    <t>Wolff, Eric W/D-7925-2014</t>
  </si>
  <si>
    <t>Wolff, Eric W/0000-0002-5914-8531</t>
  </si>
  <si>
    <t>10.1016/0022-4073(95)00090-8</t>
  </si>
  <si>
    <t>WOS:A1995RR23200004</t>
  </si>
  <si>
    <t>STANTON, TK; FOOTE, KG</t>
  </si>
  <si>
    <t>A GENERALIZED TARGET STRENGTH MODEL FOR EUPHAUSIIDS, WITH APPLICATIONS TO OTHER ZOOPLANKTON - COMMENTS</t>
  </si>
  <si>
    <t>JOURNAL OF THE ACOUSTICAL SOCIETY OF AMERICA</t>
  </si>
  <si>
    <t>Letter</t>
  </si>
  <si>
    <t>SOUND-SCATTERING; ANTARCTIC KRILL; CYLINDERS; SUPERBA; LENGTH; SPEED</t>
  </si>
  <si>
    <t>A major premise upon which this paper by Macaulay was written is flawed as is the formulation (both conceptually and mathematically) of the scattering models. The formulation is actually an assemblage and adaptation of previously published approximate solutions rather than a generalization. The physics of the scattering is blurred through a multitude of empirical parameters. In order for this new ''generalized'' model to fit the data, the animals are required to change shape as the acoustic frequency changes (for any animal of fixed size, it is required to be a sphere at low frequencies, prolate spheroid at intermediate frequencies, and bent cylinder at high frequencies). The scattering models, as presented, are not only physically incorrect, but in two cases are not even dimensionally correct (terms that are dimensionless are added to terms of dimension area). These and other errors are listed in several categories and commented upon with references given. (C) 1995 Acoustical Society of America.</t>
  </si>
  <si>
    <t>WOODS HOLE OCEANOG INST, DEPT APPL OCEAN PHYS &amp; ENGN, WOODS HOLE, MA 02543 USA; INST MARINE RES, N-5024 BERGEN, NORWAY</t>
  </si>
  <si>
    <t>Woods Hole Oceanographic Institution; Institute of Marine Research - Norway</t>
  </si>
  <si>
    <t>ACOUSTICAL SOC AMER AMER INST PHYSICS</t>
  </si>
  <si>
    <t>MELVILLE</t>
  </si>
  <si>
    <t>STE 1 NO 1, 2 HUNTINGTON QUADRANGLE, MELVILLE, NY 11747-4502 USA</t>
  </si>
  <si>
    <t>0001-4966</t>
  </si>
  <si>
    <t>1520-8524</t>
  </si>
  <si>
    <t>J ACOUST SOC AM</t>
  </si>
  <si>
    <t>J. Acoust. Soc. Am.</t>
  </si>
  <si>
    <t>10.1121/1.413380</t>
  </si>
  <si>
    <t>Acoustics; Audiology &amp; Speech-Language Pathology</t>
  </si>
  <si>
    <t>RT915</t>
  </si>
  <si>
    <t>WOS:A1995RT91500056</t>
  </si>
  <si>
    <t>MANNEY, GL; ZUREK, RW; LAHOZ, WA; HARWOOD, RS; GILLE, JC; KUMER, JB; MERGENTHALER, JL; ROCHE, AE; ONEILL, A; SWINBANK, R; WATERS, JW</t>
  </si>
  <si>
    <t>LAGRANGIAN TRANSPORT CALCULATIONS USING UARS DATA .1. PASSIVE TRACERS</t>
  </si>
  <si>
    <t>JOURNAL OF THE ATMOSPHERIC SCIENCES</t>
  </si>
  <si>
    <t>ATMOSPHERE RESEARCH SATELLITE; STRATOSPHERIC POLAR VORTEX; MICROWAVE LIMB SOUNDER; SOUTHERN-HEMISPHERE; WINTER; OZONE; AIR; MLS; EVOLUTION; CLAES</t>
  </si>
  <si>
    <t>The transport of passive tracers observed by the Upper Atmosphere Research Satellite is simulated using computed three-dimensional trajectories of approximate to 100 000 air parcels initialized on a stratospheric grid, with horizontal winds provided by the United Kingdom Meteorological Office data assimilation system, and vertical (cross isentropic) velocities computed using a fast radiation code. The conservative evolution of trace constituent fields is estimated over 20-30-day periods by assigning to each parcel the observed mixing ratio of the long-lived trace gases N2O and CH4 observed by the Cryogenic Limb Array Etalon Spectrometer(CLAES) and H2O observed by the Microwave Limb Sounder (MLS) on the initialization date. Agreement between calculated and observed fields is best inside the polar vortex and is better in the Arctic than in the Antarctic. Although there is not always detailed agreement outside the vortex, the trajectory calculations still reproduce the average large-scale characteristics of passive tracer evolution in midlatitudes. In late winter, synoptic maps from trajectory calculations reproduce all major features of the observations, including large tongues or blobs of material drawn from low latitudes into the region of the anticyclone during February-March 1993. Comparison of lower-stratospheric observations of the CLAES tracers with the calculations suggests that discontinuities seen in CLAES data in the Antarctic late winter lower stratosphere are inconsistent with passive tracer behavior. In the Arctic, and in the Antarctic late winter, MLS H2O observations show behavior that is inconsistent with calculations and with that expected for passive tracers inside the polar vortex in the middle-to-upper stratosphere. Diabatic descent rates in the Arctic lower stratosphere deduced from data are consistent with those from the calculations. In the Antarctic lower stratosphere, the calculations appear to underestimate the diabatic descent. The agreement between large-scale features of calculated and observed tracer fields supports the utility of these calculations in diagnosing trace species transport in the winter polar vortex.</t>
  </si>
  <si>
    <t>CTR GLOBAL ATMOSPHER RES,READING,BERKS,ENGLAND; UNIV EDINBURGH,EDINBURGH,MIDLOTHIAN,SCOTLAND; NATL CTR ATMOSPHER RES,BOULDER,CO 80307; LOCKHEED PALO ALTO RES LABS,PALO ALTO,CA 94304; METEOROL OFF,BRACKNELL RB12 2SZ,BERKS,ENGLAND</t>
  </si>
  <si>
    <t>Met Office - UK; University of Edinburgh; National Center Atmospheric Research (NCAR) - USA; Lockheed Martin; Met Office - UK</t>
  </si>
  <si>
    <t>MANNEY, GL (corresponding author), CALTECH,JET PROP LAB,MAIL STOP 183-701,4800 OAK GROVE DR,PASADENA,CA 91109, USA.</t>
  </si>
  <si>
    <t>Manney, Gloria/JED-7207-2023</t>
  </si>
  <si>
    <t>0022-4928</t>
  </si>
  <si>
    <t>J ATMOS SCI</t>
  </si>
  <si>
    <t>J. Atmos. Sci.</t>
  </si>
  <si>
    <t>10.1175/1520-0469(1995)052&lt;3049:LTCUDP&gt;2.0.CO;2</t>
  </si>
  <si>
    <t>RR005</t>
  </si>
  <si>
    <t>WOS:A1995RR00500001</t>
  </si>
  <si>
    <t>MANNEY, GL; ZUREK, RW; FROIDEVAUX, L; WATERS, JW; ONEILL, A; SWINBANK, R</t>
  </si>
  <si>
    <t>LAGRANGIAN TRANSPORT CALCULATIONS USING UARS DATA .2. OZONE</t>
  </si>
  <si>
    <t>ATMOSPHERE RESEARCH SATELLITE; MICROWAVE LIMB SOUNDER; POLAR VORTEX; WINTER; EVOLUTION; MLS</t>
  </si>
  <si>
    <t>Trajectory calculations are used to examine ozone transport in the polar winter stratosphere during periods of the Upper Atmosphere Research Satellite (UARS) observations. The value of these calculations for determining mass transport was demonstrated previously using UARS observations of long-lived tracers. In the middle stratosphere, the overall ozone behavior observed by the Microwave Limb Sounder in the polar vortex is reproduced by this purely dynamical model. Calculations show the evolution of ozone in the lower stratosphere during early winter to be dominated by dynamics in December 1992 in the Arctic. Calculations for June 1992 in the Antarctic show evidence of chemical ozone destruction and indicate that approximate to 50% of the chemical destruction may be masked by dynamical effects, mainly diabatic descent, which bring higher ozone into the lower-stratospheric vortex. Estimating differences between calculated and observed fields suggests that dynamical changes masked approximate to 20%-35% of chemical ozone loss during late February and early March 1993 in the Arctic. In the Antarctic late winter, in late August and early September 1992, below approximate to 520 K, the evolution of vortex-averaged ozone is entirely dominated by chemical effects; above this level, however, chemical ozone depletion can be partially or completely masked by dynamical effects. Our calculations for 1992 showed that chemical loss was nearly completely compensated by increases due to diabatic descent at 655 K.</t>
  </si>
  <si>
    <t>CTR GLOBAL ATMOSPHER MODELLING,READING,BERKS,ENGLAND; METEOROL OFF,BRACKNELL RB12 2SZ,BERKS,ENGLAND</t>
  </si>
  <si>
    <t>Met Office - UK; UK Research &amp; Innovation (UKRI); Natural Environment Research Council (NERC); NERC National Centre for Earth Observation; NERC National Centre for Atmospheric Science; Met Office - UK</t>
  </si>
  <si>
    <t>10.1175/1520-0469(1995)052&lt;3069:LTCUDP&gt;2.0.CO;2</t>
  </si>
  <si>
    <t>WOS:A1995RR00500002</t>
  </si>
  <si>
    <t>PIRRIE, D; DOYLE, P; MARSHALL, JD; ELLIS, G</t>
  </si>
  <si>
    <t>COOL CRETACEOUS CLIMATES - NEW DATA FROM THE ALBIAN OF WESTERN-AUSTRALIA</t>
  </si>
  <si>
    <t>JOURNAL OF THE GEOLOGICAL SOCIETY</t>
  </si>
  <si>
    <t>CRETACEOUS; ALBIAN; AUSTRALIA; PALEOCLIMATOLOGY</t>
  </si>
  <si>
    <t>Although previous geological, palaeobotanical and geochemical data from the Albian of Australia have suggested the possibility of cool palaeoclimates, there are few well-constrained stable isotope palaeotemperatures studies from this region. In this paper we present the results of stable isotope analyses of dimitobelid belemnites from the Albian Gearle Siltstone, Carnarvon Basin, Western Australia. Oxygen isotope values for diagenetically least-altered samples give values ranging between delta(18)O - 0.02 and 0.85 parts per thousand PDB, which equate to a mean palaeotemperature of 10.08 degrees C (assuming delta(w), of - 1.2 parts per thousand SMOW). This value is broadly consistent with recently published isotope data from the Albian Antarctic and with estimates for mid-Cretaceous latitudinal temperature gradients, implying that cool palaeoclimates occurred during a period of 'Greenhouse' Earth.</t>
  </si>
  <si>
    <t>UNIV GREENWICH,SCH EARTH SCI,CHATHAM ME4 4AW,KENT,ENGLAND; UNIV LIVERPOOL,DEPT EARTH SCI,LIVERPOOL L69 3BX,MERSEYSIDE,ENGLAND; UNIV LAUSANNE,INST GEOL &amp; PALEONTOL,CH-1014 LAUSANNE,SWITZERLAND</t>
  </si>
  <si>
    <t>University of Greenwich; University of Liverpool; University of Lausanne</t>
  </si>
  <si>
    <t>PIRRIE, D (corresponding author), UNIV EXETER,CAMBORNE SCH MINES,CORNWALL TR15 3SE,ENGLAND.</t>
  </si>
  <si>
    <t>Marshall, Jim/AAP-1726-2020</t>
  </si>
  <si>
    <t>Pirrie, Duncan/0000-0002-4954-5920</t>
  </si>
  <si>
    <t>GEOLOGICAL SOC PUBL HOUSE</t>
  </si>
  <si>
    <t>BATH</t>
  </si>
  <si>
    <t>UNIT 7, BRASSMILL ENTERPRISE CENTRE, BATH, AVON, ENGLAND BA1 3JN</t>
  </si>
  <si>
    <t>0016-7649</t>
  </si>
  <si>
    <t>J GEOL SOC LONDON</t>
  </si>
  <si>
    <t>J. Geol. Soc.</t>
  </si>
  <si>
    <t>10.1144/gsjgs.152.5.0739</t>
  </si>
  <si>
    <t>RR231</t>
  </si>
  <si>
    <t>WOS:A1995RR23100002</t>
  </si>
  <si>
    <t>WILLAN, RCR; SWAINBANK, IG</t>
  </si>
  <si>
    <t>GALENA LEAD ISOTOPIC VARIATIONS IN A MESOZOIC-CENOZOIC ANDEAN ARC, ANTARCTIC PENINSULA</t>
  </si>
  <si>
    <t>ANTARCTIC PENINSULA; ACTIVE MARGINS; GALENA; PB/PB</t>
  </si>
  <si>
    <t>ORE-DEPOSITS; GRAHAM LAND; CHILE; MAGMATISM; PROVINCES; BASEMENT; GENESIS; PLATE; MODEL; PB</t>
  </si>
  <si>
    <t>The Antarctic Peninsula magmatic are was the site of Andean-type subduction from at least Silurian times to the late Cenozoic. Hydrothermal galenas from eight localities in accretionary complex, are volcanic sequences and plutonic rocks along a strike length of 1100 km have restricted Pb-206/Pb-204, Pb-207/Pb-204 and Pb-208/Pb-204 compositions (18.628-18.734, 15.599-15.673 and 38.441-38.689 respectively) plotting on crustal average growth curves. The local geological setting, and comparison with Andean leads, suggest that the major source reservoir was isotopically homogeneous sedimentary rocks forming the late Palaeozoic-Triassic accretionary complex. The lead data suggest that old continental basement is absent at least as far south as 65 degrees S. Galenas from a large (13 x 2 km) epithermal vein system on Hurd Peninsula fall in three populations: a main isotopically homogenous array (18.643, 15.647 and 38.503, 2 sigma = 0.020, 0.020 and 0.050, n = 33) interpreted as a large hydrothermal system that extracted homogenous leads from early Triassic turbidites. Two smaller sub-populations, with more radiogenic Pb-206/Pb-204, are associated with mid- to late Cretaceous intrusive rocks, and may represent either local contributions of magmatic lead or younger hydrothermal episodes. In western Graham Land, two localities associated with mantle-derived mafic intrusions of Cenozoic age have low Pb-207/Pb-204 and Pb-208/Pb-204 ratios indicating addition of some mantle-type lead.</t>
  </si>
  <si>
    <t>NERC,ISOTOPE GEOSCI LAB,KEYWORTH NG12 5GG,NOTTS,ENGLAND</t>
  </si>
  <si>
    <t>UK Research &amp; Innovation (UKRI); Natural Environment Research Council (NERC); NERC British Geological Survey</t>
  </si>
  <si>
    <t>WILLAN, RCR (corresponding author), BRITISH ANTARCTIC SURVEY,NERC,HIGH CROSS,MADINGLEY RD,CAMBRIDGE CB3 0ET,ENGLAND.</t>
  </si>
  <si>
    <t>10.1144/gsjgs.152.5.0767</t>
  </si>
  <si>
    <t>WOS:A1995RR23100006</t>
  </si>
  <si>
    <t>ARNOULD, JPY; BOYD, IL</t>
  </si>
  <si>
    <t>TEMPORAL PATTERNS OF MILK-PRODUCTION IN ANTARCTIC FUR SEALS (ARCTOCEPHALUS-GAZELLA)</t>
  </si>
  <si>
    <t>JOURNAL OF ZOOLOGY</t>
  </si>
  <si>
    <t>The timing of milk production in Antarctic fur seals was studied at Bird Island, South Georgia. Like all lactating otariid seals (Pinnipedia: Otariidae), Antarctic fur seal females alternate between short nursing periods ashore and regular foraging trips to sea. Females do not necessarily return to the colony with full mammae, which indicates that mammary volume capacity is unlikely to limit foraging trip duration. Upon arrival at the colony, milk fat (r(2) = 0.33, P &lt; 0.04) and protein (r(2) = 0.60, P &lt; 0.002) content were positively correlated to the time spent at sea. A similar trend was observed in the milk produced on land. The rate of milk energy production was much lower at sea (5.02+/-0.05 MJ . day(-1)) than on land (23.66+/-4.4 MJ . day(-1)). The rate of milk energy production during the foraging trip was negatively correlated to the time spent at sea (r(2) = 0.29, P &lt; 0.05), whereas the rate of milk energy production on land was positively correlated (r(2) = 0.61, P &lt; 0.001) to the duration of the preceding foraging trip. The total amount of milk energy delivered to the pup during each two-day nursing period was positively correlated (r(2) = 0.60, P &lt; 0.002) to the duration of the previous foraging trip. The overall rate of milk energy delivery, however, was independent of foraging trip duration. This accords with previous observations that the growth rates of Antarctic fur seal pups are unaffected by maternal foraging trip duration patterns.</t>
  </si>
  <si>
    <t>ARNOULD, JPY (corresponding author), BRITISH ANTARCTIC SURVEY,NERC,HIGH CROSS,MADINGLEY RD,CAMBRIDGE CB3 0ET,ENGLAND.</t>
  </si>
  <si>
    <t>0952-8369</t>
  </si>
  <si>
    <t>J ZOOL</t>
  </si>
  <si>
    <t>J. Zool.</t>
  </si>
  <si>
    <t>10.1111/j.1469-7998.1995.tb02741.x</t>
  </si>
  <si>
    <t>RX561</t>
  </si>
  <si>
    <t>WOS:A1995RX56100001</t>
  </si>
  <si>
    <t>CROXALL, JP; HALL, AJ; HILL, HJ; NORTH, AW; RODHOUSE, PG</t>
  </si>
  <si>
    <t>THE FOOD AND FEEDING ECOLOGY OF THE WHITE-CHINNED PETREL PROCELLARIA-AEQUINOCTIALIS AT SOUTH-GEORGIA</t>
  </si>
  <si>
    <t>SEABIRDS; ALBATROSS; PENGUINS</t>
  </si>
  <si>
    <t>The diet of the white-chinned petrel at Bird Island, South Georgia was studied during chick-rearing in 1986 by quantitative analysis (by weight, frequency of occurrence and number of individuals) of regurgitated or lavaged adult stomach contents. Antarctic krill comprised over 90% of prey items and formed 47% of the diet by weight; fish and squid occurred in 67% and 35% of samples and formed 33% and 19% of the diet by weight, respectively. Decapods, amphipods and salps occurred in a few samples. The fish were mainly lanternfish (Myctophidae) of eight species (chiefly Electrona and Gymnoscopelus, forming 80% by number and 52% by mass of fish prey) and the nototheniid Patagonotothen guntheri (14% by number and 35% by mass). Of squid taken, the ommastrephid Martialia hyadesi comprised 57% by number and 52% by mass and the gonatid Gonatus antarcticus 14% by number and 42% by mass. These dietary data confirm white-chinned petrel as the most important avian consumer of fish and squid at South Georgia (and the third most important consumer of krill). In 1986 the nototheniid fish were probably obtained via commercial fishing operations but the myctophids and squid were probably live-caught, most likely at night. Meal size increased rapidly until chicks were three weeks old and then remained constant until the chicks were within 10 days of fledging, when it decreased. Meal delivery rate was high (one per day) for young chicks (1-10 days old) and thereafter fluctuated between 0.56 and 0.88 meals per day until close to fledging, when it was halved. These provisioning rates, and the proportion of krill in the diet, are higher than those recorded previously at South Georgia and Indian Ocean sites, probably reflecting high local availability of krill at South Georgia in 1986. In many respects, white-chinned petrels at South Georgia are intermediate ecologically between prions and albatrosses, although specialized in their extensive consumption of myctophids. Because krill and ail the main fish prey are currently the targets of substantial commercial fishing and the main squid prey (Martialia) is a potential target, the ecological role and status of white-chinned petrels are of additional importance.</t>
  </si>
  <si>
    <t>CROXALL, JP (corresponding author), BRITISH ANTARCTIC SURVEY,NERC,HIGH CROSS,MADINGLEY RD,CAMBRIDGE CB3 0ET,ENGLAND.</t>
  </si>
  <si>
    <t>Rodhouse, Paul/0000-0001-5399-967X</t>
  </si>
  <si>
    <t>10.1111/j.1469-7998.1995.tb02752.x</t>
  </si>
  <si>
    <t>WOS:A1995RX56100012</t>
  </si>
  <si>
    <t>GREMMEN, NJM; HUISKES, AHL; FRANCKE, JW</t>
  </si>
  <si>
    <t>STANDING CROP OF THE COASTAL MACROLICHEN MASTODIA-TESSELATA, AND ITS RELATIONSHIP TO NUTRIENT CONCENTRATIONS, ON PETERMANN ISLAND, ANTARCTICA</t>
  </si>
  <si>
    <t>LICHENOLOGIST</t>
  </si>
  <si>
    <t>The standing crop of the epilithic foliose lichen Mastodia tesselata and some other species, the nutrient status (chloride, phosphate, nitrate and ammonium) of the substratum, slope and moisture availability were studied in 29 sample plots on Petermann Island (65 degrees 10'S, 66 degrees 30'W), Antarctica. The observed standing crop values for Mastodia ranged from 49 to 614 g m(-2), with an average of 310 g m(-2) (17 sample plots), and were 542 g m(-2) for Rinodina petermannii (one sample plot) and 314g m(-2) for the alga Prasiola crispa in two meltwater pools. A regression equation with log-transformed ammonium and phosphate concentrations as predictors explained 75% of the observed variance in Mastodia standing crop. No significant influence of chloride or nitrate concentration on the Mastodia standing crop was detected, indicating that Mastodia is a salt-tolerant lichen species, but is not an obligate halophyte. The maximal standing crop of Mastodia on Petermann Island proved to be lower than maximal values found for fruticose macrolichen vegetation in maritime and continental Antarctic. The Mastodia standing crop on Petermann Island was similar to the standing crop of this species on subantarctic Marion Island. (C) 1995 The British Lichen Society</t>
  </si>
  <si>
    <t>GREMMEN, NJM (corresponding author), NETHERLANDS INST ECOL,CTR ESTUARINE &amp; COASTAL ECOL,VIERSTR 28,4401 EA YERSEKE,NETHERLANDS.</t>
  </si>
  <si>
    <t>Huiskes, Ad/C-3252-2011</t>
  </si>
  <si>
    <t>ACADEMIC PRESS (LONDON) LTD</t>
  </si>
  <si>
    <t>24-28 OVAL RD, LONDON, ENGLAND NW1 7DX</t>
  </si>
  <si>
    <t>0024-2829</t>
  </si>
  <si>
    <t>Lichenologist</t>
  </si>
  <si>
    <t>Plant Sciences; Mycology</t>
  </si>
  <si>
    <t>TA243</t>
  </si>
  <si>
    <t>WOS:A1995TA24300005</t>
  </si>
  <si>
    <t>CHRISTIAN, JR; KARL, DM</t>
  </si>
  <si>
    <t>BACTERIAL ECTOENZYMES IN MARINE WATERS - ACTIVITY RATIOS AND TEMPERATURE RESPONSES IN 3 OCEANOGRAPHIC PROVINCES</t>
  </si>
  <si>
    <t>LIMNOLOGY AND OCEANOGRAPHY</t>
  </si>
  <si>
    <t>DISSOLVED ORGANIC-MATTER; MICROORGANISMS; ADAPTATION; ENZYMES; OCEAN</t>
  </si>
  <si>
    <t>Ectoenzymatic hydrolysis is a crucial first step in bacterial utilization of polymeric dissolved organic matter (DOM), Variation in the relative activities of different enzymes can indicate seasonal and geographic variation in the mode of bacterioplankton nutrition. We found that relative activities of leucine aminopeptidase and beta-glucosidase in seawater varied significantly among three oceanic regions: the subtropical North Pacific, the equatorial Pacific, and the Southern Ocean. The temperature responses of these enzymes also vary significantly among these three regions, suggesting distinct bacterial phenotypes with distinct isozymes, Our results suggest a latitudinal trend in bacterial carbon and nitrogen utilization, with significant synthesis of cell constituents from glucose and ammonium in equatorial waters but little such de novo synthesis in Antarctic waters. The observed patterns have important implications for the parameterization of secondary production and nutrient regeneration in global production models and for understanding the role of DOM in global carbon and nitrogen fluxes.</t>
  </si>
  <si>
    <t>UNIV HAWAII MANOA, SCH OCEAN &amp; EARTH SCI &amp; TECHNOL, HONOLULU, HI 96822 USA.</t>
  </si>
  <si>
    <t>Karl, David/AFP-3837-2022</t>
  </si>
  <si>
    <t>Karl, David/0000-0002-6660-6721</t>
  </si>
  <si>
    <t>WILEY</t>
  </si>
  <si>
    <t>HOBOKEN</t>
  </si>
  <si>
    <t>111 RIVER ST, HOBOKEN 07030-5774, NJ USA</t>
  </si>
  <si>
    <t>0024-3590</t>
  </si>
  <si>
    <t>1939-5590</t>
  </si>
  <si>
    <t>LIMNOL OCEANOGR</t>
  </si>
  <si>
    <t>Limnol. Oceanogr.</t>
  </si>
  <si>
    <t>10.4319/lo.1995.40.6.1042</t>
  </si>
  <si>
    <t>Limnology; Oceanography</t>
  </si>
  <si>
    <t>RY895</t>
  </si>
  <si>
    <t>WOS:A1995RY89500004</t>
  </si>
  <si>
    <t>HAGEN, W; KATTNER, G; GRAEVE, M</t>
  </si>
  <si>
    <t>ON THE LIPID BIOCHEMISTRY OF POLAR COPEPODS - COMPOSITIONAL DIFFERENCES IN THE ANTARCTIC CALANOIDS EUCHAETA-ANTARCTICA AND EUCHIRELLA-ROSTROMAGNA</t>
  </si>
  <si>
    <t>MARINE BIOLOGY</t>
  </si>
  <si>
    <t>MIDWATER FOOD WEB; MARGINAL ICE-ZONE; WEDDELL SEA; WAX ESTERS; CALANUS-PROPINQUUS; MARINE COPEPODS; SOUTH-GEORGIA; FATTY-ACIDS; ZOOPLANKTON; WINTER</t>
  </si>
  <si>
    <t>During austral summer of 1985 different developmental stages (CIII, CIV, CV, females, males) of the Antarctic copepod Euchaeta antartica and females of Euchirella rostromagna were collected in the south-eastern Weddell Sea to determine their lipid contents and compositions. For E. antarctica the analyses revealed a strong ontogenetic accumulation of lipids towards the older copepodids with highest lipid contents in late CV stages and adults. The females of E. rostromagna had moderate lipid levels. The most striking difference between these two species concerns their lipid class compositions. E. antarctica deposited predominantly wax esters, whereas in E. rostromagna the major lipid class consisted of triacylglycerols, an unusual storage lipid in polar marine copepods. Principal fatty acids in E. antartica were the monounsaturates 18:1(n-9) and 16:1(n-7), especially in the lipid-rich stages, while the polyunsaturated fatty acids 20:5(n-3) and 22:6(n-3), usually membrane lipids, dominated in the lipid-poor stages. The wax ester moieties in E. antarctica consisted almost entirely of 14:0 and 16:0 fatty alcohols. Major components in E. rostromagna were the fatty acids 18:1(n-9), 16.0, 20:5(n-3) and 22:6(n-3). The potential of fatty acids and alcohols as typical trophic markers is rendered largely insignificant in the two species due to catabolic processes.</t>
  </si>
  <si>
    <t>ALFRED WEGENER INST POLAR &amp; MARINE RES,SEKT CHEM,D-27515 BREMERHAVEN,GERMANY</t>
  </si>
  <si>
    <t>HAGEN, W (corresponding author), CHRISTIAN ALBRECHTS UNIV KIEL,INST POLAROKOL,WISCHHOFSTR 1-3,GEBAUDE 12,D-24148 KIEL,GERMANY.</t>
  </si>
  <si>
    <t>Graeve, Martin/B-5751-2017</t>
  </si>
  <si>
    <t>Graeve, Martin/0000-0002-2294-1915; Hagen, Wilhelm/0000-0002-7462-9931</t>
  </si>
  <si>
    <t>0025-3162</t>
  </si>
  <si>
    <t>MAR BIOL</t>
  </si>
  <si>
    <t>Mar. Biol.</t>
  </si>
  <si>
    <t>10.1007/BF00349224</t>
  </si>
  <si>
    <t>Marine &amp; Freshwater Biology</t>
  </si>
  <si>
    <t>RZ148</t>
  </si>
  <si>
    <t>WOS:A1995RZ14800007</t>
  </si>
  <si>
    <t>OHKOUCHI, N; KAWAHATA, H; OKADA, M; MURAYAMA, M; MATSUMOTO, E; NAKAMURA, T; TAIRA, A</t>
  </si>
  <si>
    <t>BENTHIC FORAMINIFERA CADMIUM RECORD FROM THE WESTERN EQUATORIAL PACIFIC</t>
  </si>
  <si>
    <t>MARINE GEOLOGY</t>
  </si>
  <si>
    <t>ATMOSPHERIC CO2; NORTH-ATLANTIC; CIRCULATION; TESTS; OCEAN; BARIUM; WATERS; C-13</t>
  </si>
  <si>
    <t>The following equations are proposed for the cadmium distribution coefficient between sea water and foraminifera (D*) in the Pacific, Antarctic, and Indian Oceans: [1000 m&lt;4000 m] D*=1.3+(depth-1000)(1.0/3000) [4000 m</t>
  </si>
  <si>
    <t>GEOL SURVEY JAPAN,TSUKUBA,IBARAKI 305,JAPAN; HOKKAIDO UNIV,GRAD SCH ENVIRONM EARTH SCI,SAPPORO,HOKKAIDO 060,JAPAN; NAGOYA UNIV,INST HYDROPHOB ATMOSPHER SCI,NAGOYA,AICHI 46401,JAPAN; NAGOYA UNIV,DATING &amp; MAT RES CTR,CHIKUSA KU,NAGOYA,AICHI 46401,JAPAN</t>
  </si>
  <si>
    <t>Hokkaido University; Nagoya University; Nagoya University</t>
  </si>
  <si>
    <t>OHKOUCHI, N (corresponding author), UNIV TOKYO,OCEAN RES INST,TOKYO 164,JAPAN.</t>
  </si>
  <si>
    <t>Ohkouchi, Naohiko/B-2071-2008; Kawahata, Hodaka/F-9065-2016</t>
  </si>
  <si>
    <t>Kawahata, Hodaka/0000-0003-4236-7356</t>
  </si>
  <si>
    <t>0025-3227</t>
  </si>
  <si>
    <t>MAR GEOL</t>
  </si>
  <si>
    <t>Mar. Geol.</t>
  </si>
  <si>
    <t>1-4</t>
  </si>
  <si>
    <t>10.1016/0025-3227(95)00009-N</t>
  </si>
  <si>
    <t>Geosciences, Multidisciplinary; Oceanography</t>
  </si>
  <si>
    <t>Geology; Oceanography</t>
  </si>
  <si>
    <t>TB461</t>
  </si>
  <si>
    <t>WOS:A1995TB46100009</t>
  </si>
  <si>
    <t>YATES, J; CUNNINGHAM, P; SMITH, P</t>
  </si>
  <si>
    <t>POLAR HYDROCARBON TECHNOLOGIES - FUTURE-DEVELOPMENTS</t>
  </si>
  <si>
    <t>MARINE POLICY</t>
  </si>
  <si>
    <t>This paper addresses the physical and technological difficulties inherent in the extraction of marine hydrocarbons in the polar regions. The factors are then analysed to assess the potential for the transfer from the Arctic to the Antarctic of current and emerging systems of technology. The paper begins with a review of the physical environment of the polar regions, and the technology currently employed in the Arctic, for hydrocarbon exploration. It then analyses the problems concomitant with the transfer of current and emerging technologies in the Arctic to the Antarctic. The paper is purely speculative, the authors fully concur with the terms of current Antarctic Treaty which does not allow the extraction of any resources for at least 50 years, and would hope to see this extended if possible.</t>
  </si>
  <si>
    <t>LIVERPOOL JOHN MOORES UNIV,LIVERPOOL BUSINESS SCH,LIVERPOOL,MERSEYSIDE,ENGLAND</t>
  </si>
  <si>
    <t>University of Liverpool; Liverpool John Moores University</t>
  </si>
  <si>
    <t>YATES, J (corresponding author), UNIV MANCHESTER,PROGRAMME POLICY RES ENGN SCI &amp; TECHNOL,MANCHESTER M13 9PL,LANCS,ENGLAND.</t>
  </si>
  <si>
    <t>BUTTERWORTH-HEINEMANN LTD</t>
  </si>
  <si>
    <t>LINACRE HOUSE JORDAN HILL, OXFORD, OXON, ENGLAND OX2 8DP</t>
  </si>
  <si>
    <t>0308-597X</t>
  </si>
  <si>
    <t>MAR POLICY</t>
  </si>
  <si>
    <t>Mar. Pol.</t>
  </si>
  <si>
    <t>10.1016/0308-597X(95)00006-R</t>
  </si>
  <si>
    <t>Environmental Studies; International Relations</t>
  </si>
  <si>
    <t>Social Science Citation Index (SSCI)</t>
  </si>
  <si>
    <t>Environmental Sciences &amp; Ecology; International Relations</t>
  </si>
  <si>
    <t>RP092</t>
  </si>
  <si>
    <t>WOS:A1995RP09200006</t>
  </si>
  <si>
    <t>GRESHAKE, A; HOPPE, P; BISCHOFF, A</t>
  </si>
  <si>
    <t>TRACE-ELEMENT ABUNDANCES IN REFRACTORY INCLUSIONS FROM ANTARCTIC MICROMETERITES</t>
  </si>
  <si>
    <t>METEORITICS</t>
  </si>
  <si>
    <t>MICROMETEORITES</t>
  </si>
  <si>
    <t>UNIV MUNSTER,INST PLANETOL,D-48148 MUNSTER,GERMANY; UNIV BERN,INST PHYS,CH-3012 BERN,SWITZERLAND</t>
  </si>
  <si>
    <t>University of Munster; University of Bern</t>
  </si>
  <si>
    <t>Hoppe, Peter/B-3032-2015</t>
  </si>
  <si>
    <t>Hoppe, Peter/0000-0003-3681-050X</t>
  </si>
  <si>
    <t>METEORITICAL SOC</t>
  </si>
  <si>
    <t>FAYETTEVILLE</t>
  </si>
  <si>
    <t>DEPT CHEMISTRY/BIOCHEMISTRY, UNIV ARKANSAS, FAYETTEVILLE, AR 72701</t>
  </si>
  <si>
    <t>0026-1114</t>
  </si>
  <si>
    <t>Meteoritics</t>
  </si>
  <si>
    <t>RR518</t>
  </si>
  <si>
    <t>WOS:A1995RR51800071</t>
  </si>
  <si>
    <t>HARVEY, RP; DUNBAR, NW; MCINTOSH, WC; ESSER, RP; TAYLOR, S</t>
  </si>
  <si>
    <t>A METEORITIC EVENT LAYER IN ANTARCTIC ICE</t>
  </si>
  <si>
    <t>CASE WESTERN RESERVE UNIV,CLEVELAND,OH 44106; NEW MEXICO INST MIN &amp; TECHNOL,SONOMA,NM 87801; COLD REG RES &amp; ENGN LAB,HANOVER,NH 03755</t>
  </si>
  <si>
    <t>University System of Ohio; Case Western Reserve University; New Mexico Institute of Mining Technology; United States Department of Defense; United States Army; U.S. Army Corps of Engineers; U.S. Army Engineer Research &amp; Development Center (ERDC); Cold Regions Research &amp; Engineering Laboratory (CRREL)</t>
  </si>
  <si>
    <t>WOS:A1995RR51800080</t>
  </si>
  <si>
    <t>MCKAY, G; CROZAZ, G; MIKOUCHI, T; MIYAMOTO, M</t>
  </si>
  <si>
    <t>EXOTIC OLIVINE IN ANTARCTIC ANGRITES LEWIS-CLIFF-87051 AND ASUKA-881371</t>
  </si>
  <si>
    <t>NASA,LYNDON B JOHNSON SPACE CTR,HOUSTON,TX 77058; WASHINGTON UNIV,ST LOUIS,MO 63130; UNIV TOKYO,TOKYO 113,JAPAN</t>
  </si>
  <si>
    <t>National Aeronautics &amp; Space Administration (NASA); NASA Johnson Space Center; Washington University (WUSTL); University of Tokyo</t>
  </si>
  <si>
    <t>McKay, Gareth/HNJ-3797-2023; Mikouchi, Takashi/AAY-7355-2021</t>
  </si>
  <si>
    <t>WOS:A1995RR51800138</t>
  </si>
  <si>
    <t>NAKASHIMA, T; NAGAO, K; NAKAMURA, N; FUJIWARA, T; MISAWA, K; KAGAMI, H; YANAI, K; KOJIMA, H</t>
  </si>
  <si>
    <t>AGE-DETERMINATION AND CHEMICAL AND PETROLOGICAL FEATURES OF SHOCK-MELTED ANTARCTIC H-CHONDRITE YAMATO-790746 - PRELIMINARY-RESULTS</t>
  </si>
  <si>
    <t>KOBE UNIV,GRAD SCH SCI &amp; TECHNOL,KOBE 657,JAPAN; OKAYAMA UNIV,INST STUDY SOLID EARTH,MISASA,TOTTORI 68201,JAPAN; NATL INST POLAR RES,ITABASHI KU,TOKYO 173,JAPAN</t>
  </si>
  <si>
    <t>Kobe University; Okayama University; Research Organization of Information &amp; Systems (ROIS); National Institute of Polar Research (NIPR) - Japan</t>
  </si>
  <si>
    <t>WOS:A1995RR51800160</t>
  </si>
  <si>
    <t>WALTER, J; KURAT, G; BRANDSTATTER, F; KOEBERL, C; MAURETTE, M</t>
  </si>
  <si>
    <t>THE ABUNDANCE OF ORDINARY CHONDRITE DEBRIS AMONG ANTARCTIC MICROMETEORITES</t>
  </si>
  <si>
    <t>MUSEUM NAT HIST,A-1010 VIENNA,AUSTRIA; UNIV VIENNA,INST GEOCHEM,A-1090 VIENNA,AUSTRIA; CSNSM,F-91405 ORSAY,FRANCE</t>
  </si>
  <si>
    <t>University of Vienna; Universite Paris Saclay</t>
  </si>
  <si>
    <t>WOS:A1995RR51800236</t>
  </si>
  <si>
    <t>WELTEN, KC; LINDNER, L; VANDERBORG, K; LOEKEN, T; SCHULTZ, L; ROMSTEDT, J; METZLER, K</t>
  </si>
  <si>
    <t>ANTARCTIC METEORITES WITH UNUSUAL EXPOSURE AND TERRESTRIAL HISTORIES</t>
  </si>
  <si>
    <t>UNIV UTRECHT,DEPT SUBATOM PHYS,3508 TA UTRECHT,NETHERLANDS; MAX PLANCK INST CHEM,W-6500 MAINZ,GERMANY; MUSEUM NAT KUNDE,INST MINERAL,D-10115 BERLIN,GERMANY</t>
  </si>
  <si>
    <t>Utrecht University; Max Planck Society; Leibniz Institut fur Evolutions und Biodiversitatsforschung</t>
  </si>
  <si>
    <t>van der Borg, Klaas/K-1990-2019</t>
  </si>
  <si>
    <t>van der Borg, Klaas/0000-0002-5999-2804</t>
  </si>
  <si>
    <t>WOS:A1995RR51800247</t>
  </si>
  <si>
    <t>Nomura, R</t>
  </si>
  <si>
    <t>Paleogene to neogene deep-sea paleoceanography in the eastern Indian ocean: Benthic foraminifera from ODP sites 747, 757 and 758</t>
  </si>
  <si>
    <t>MICROPALEONTOLOGY</t>
  </si>
  <si>
    <t>EOCENE OLIGOCENE PALEOCEANOGRAPHY; NORTH-ATLANTIC; EQUATORIAL PACIFIC; MIDDLE MIOCENE; BENTHONIC FORAMINIFERA; ANTARCTIC GLACIATION; ABYSSAL CIRCULATION; CONTINENTAL-MARGIN; KERGUELEN PLATEAU; ISOTOPE RECORD</t>
  </si>
  <si>
    <t>Deep sea Cenozoic paleoceanographic evolution was studied using quantitative analysis of benthic foraminifera from ODP Sites 757 and 758 (Ninetyeast Ridge) and Site 747 (Kerguelen Plateau), on the south-north transect of the Indian Ocean. Bathyal Site 747 records high latitude paleoceanography and Sites 757 and 758 record mid- to low- latitude bathyal and abyssal paleoceanography respectively. Benthic foraminiferal assemblages reflect global paleoceanographic changes, but the faunal changes are not all coeval, due to the different paleodepths and paleolatitudes. At Site 747, Southern Component Water (SCW) developed in the Oligocene and middle Miocene; Northern Component Water (NCW) and SCW developed in the Oligocene and the late Miocene. At bathyal Site 757, the following periods of paleoceanographic change were recognized: early to middle Eocene (similar to 52 Ma), late middle Eocene (similar to 42 Ma), latest Eocene (similar to 38 Ma), early Oligocene (similar to 32 Ma), middle Miocene (similar to 12 Ma), and late Miocene (similar to 8 Ma). At abyssal Site 758, the paleoceanographic changes are complex, with both NCW- and SCW-allied assemblages occurring in the Oligocene and the middle Miocene to Pliocene (similar to 33-29, similar to 26-24, similar to 9, similar to 6-4, similar to 3 Ma). Comparison of the benthic foraminiferal assemblages with the modern distribution of foraminiferal species and with oxygen and carbon isotopic data suggests the following paleoecological conditions at Sites 757 and 758: Cold water and high organic matter-exploiting assemblages appeared from the late Miocene to Pleistocene; warm water and lower organic matter-exploiting assemblages occurred from the early Eocene to middle Miocene. Resistant to high carbonate corrosion-type assemblages developed during the Oligocene and from the late Miocene to Pliocene at Site 747. Temperature decrease and changes in the food resource (phytodetritus) level of deep water are important factors for the benthic faunal changes throughout the Cenozoic. Faunal changes at bathyal depths before the middle Miocene occurred during a lower food resource level and those from the middle Miocene onward occurred in an enriched phytodetritus flux in deep water. The modern deep water is formed at similar to 2 Ma in the Indian Ocean at Sites 757 and 758. The cold-water and carbonate corrosion-type assemblages are more dominant at Subantarctic Site 747.</t>
  </si>
  <si>
    <t>Nomura, R (corresponding author), SHIMANE UNIV, FAC EDUC, DEPT MICROPALEONTOL, MATSUE, SHIMANE 690, JAPAN.</t>
  </si>
  <si>
    <t>MICROPALEONTOLOGY PRESS</t>
  </si>
  <si>
    <t>256 FIFTH AVE, NEW YORK, NY 10001 USA</t>
  </si>
  <si>
    <t>0026-2803</t>
  </si>
  <si>
    <t>Micropaleontology</t>
  </si>
  <si>
    <t>10.2307/1485862</t>
  </si>
  <si>
    <t>Paleontology</t>
  </si>
  <si>
    <t>TL651</t>
  </si>
  <si>
    <t>WOS:A1995TL65100002</t>
  </si>
  <si>
    <t>ARMSTRONG, DC</t>
  </si>
  <si>
    <t>ACID SULFATE ALTERATION IN A MAGMATIC HYDROTHERMAL ENVIRONMENT, BARTON PENINSULA, KING-GEORGE ISLAND, ANTARCTICA</t>
  </si>
  <si>
    <t>MINERALOGICAL MAGAZINE</t>
  </si>
  <si>
    <t>VOLCANIC-HOSTED ARGILLIC ALTERATION; ACID SULFATE-TYPE EPITHERMAL SYSTEM; ANTARCTICA</t>
  </si>
  <si>
    <t>SULFATE ALTERATION; ALUNITE-JAROSITE; ORE-DEPOSITS; MINERALIZATION; MINERALS; COLORADO; GENESIS; GROWTH; CHILE</t>
  </si>
  <si>
    <t>Volcanic-hosted advanced argillic alteration on Barton Peninsula comprises an assemblage of chalcedonic silica, alunite family minerals, pyrophyllite, pyrite, native sulphur, zunyite and rutile, characteristic of an acid sulphate-type epithermal system. The minerals minamiite, (Na(0.36)Ca(0.27)K(0.1)square(0.27))Al-3(SO4)(2)(OH)(6), and zunyite, Al13Si5O20(OH,F)(18)Cl, are reported at this locality, and in Antarctica, for the first time. The WNW-striking, 1 km-long zone of alteration is hosted by early Tertiary andesitic rocks and contained in a 1.5 km-wide depression, rimmed by an arcuate ridge, probably representing a volcanic crater or small caldera structure. Stability relations of minerals in the advanced argillic alteration zone indicate alteration took place under acidic conditions in the near-surface environment. Mineralogical and textural evidence also suggest alteration occurred in a magmatic hydrothermal system, possibly with a magmatic steam component, rather than in a supergene or steam-heated environment.</t>
  </si>
  <si>
    <t>BRITISH ANTARCTIC SURVEY,CAMBRIDGE CB3 0ET,ENGLAND</t>
  </si>
  <si>
    <t>MINERALOGICAL SOCIETY</t>
  </si>
  <si>
    <t>41 QUEENS GATE, LONDON, ENGLAND SW7 5HR</t>
  </si>
  <si>
    <t>0026-461X</t>
  </si>
  <si>
    <t>MINERAL MAG</t>
  </si>
  <si>
    <t>Mineral. Mag.</t>
  </si>
  <si>
    <t>10.1180/minmag.1995.059.396.05</t>
  </si>
  <si>
    <t>Mineralogy</t>
  </si>
  <si>
    <t>RU574</t>
  </si>
  <si>
    <t>WOS:A1995RU57400005</t>
  </si>
  <si>
    <t>CROXALL, JP</t>
  </si>
  <si>
    <t>SEXUAL SIZE DIMORPHISM IN SEABIRDS</t>
  </si>
  <si>
    <t>OIKOS</t>
  </si>
  <si>
    <t>SOUTH GEORGIA; ALBATROSSES; WEIGHT; FOOD</t>
  </si>
  <si>
    <t>MUNKSGAARD INT PUBL LTD</t>
  </si>
  <si>
    <t>COPENHAGEN</t>
  </si>
  <si>
    <t>35 NORRE SOGADE, PO BOX 2148, DK-1016 COPENHAGEN, DENMARK</t>
  </si>
  <si>
    <t>0030-1299</t>
  </si>
  <si>
    <t>Oikos</t>
  </si>
  <si>
    <t>10.2307/3545964</t>
  </si>
  <si>
    <t>Ecology</t>
  </si>
  <si>
    <t>TA648</t>
  </si>
  <si>
    <t>WOS:A1995TA64800012</t>
  </si>
  <si>
    <t>VORONINA, NM</t>
  </si>
  <si>
    <t>EUPHAUSIID LARVAE IN THE SOUTHERN PART OF THE PACIFIC SECTOR OF ANTARCTIC IN FEBRUARY - MARCH, 1992</t>
  </si>
  <si>
    <t>OKEANOLOGIYA</t>
  </si>
  <si>
    <t>KRILL</t>
  </si>
  <si>
    <t>The material was collected on the latitudinal section that crossed the Pacific sector of the Antarctic in its very middle (67 degrees S) and in the area north-eastwards of the Balleni Islands. In February - March, 1992, during the VI cruise of the R/V ''Akademic Ioffe'' under the WOCE program. Four water modifications were studied: low latitude (Antarctic Circumpolar Current), high latitude (Coastal Antarctic Current), mixed and shelf waters. Plankton was collected with the 170 mu-mesh Juday closing nets at depths down to 1500 m or to the bottom. Larvae of 2 euphausiid species were found: Euphausia superba and Thysanoessa macrura. The first one was discovered only in the south-western part of the study region and was relatively abundant (&gt;500 specimens/m(2)) only on two near-shore stations. T. macrura larvae were found everywhere, yet being limited vertically by the 0 - 200 m layer. Their average numbers were 36 +/- 13 spec/m(2) and, despite the previous data, they did not differ in different water modifications. The reasons are discussed. Three T. macrura local maxima occurred on the crossing frontal zones and in the vicinity of the intensive upwelling. The data of the stations show that postlarval development of T. macrura can be completed during the first period of growth only in a part of the region investigated. The quantitative distribution of euphausiids is discussed based on the obtained data and the available publications. The idea is disputed of the existence in the Pacific sector of Antarctic south of the ice northern boundary of a independent ecosystem characterized by abundance of this group and its domination in the community.</t>
  </si>
  <si>
    <t>VORONINA, NM (corresponding author), PP SHIRSHOV OCEANOL INST,MOSCOW,RUSSIA.</t>
  </si>
  <si>
    <t>0030-1574</t>
  </si>
  <si>
    <t>OKEANOLOGIYA+</t>
  </si>
  <si>
    <t>Okeanologiya</t>
  </si>
  <si>
    <t>TF082</t>
  </si>
  <si>
    <t>WOS:A1995TF08200012</t>
  </si>
  <si>
    <t>Berruti, A; Cooper, J; Newton, IP</t>
  </si>
  <si>
    <t>Morphometrics and breeding biology of the whitechinned petrel Procellaria aequinoctialis at sub-Antarctic Marion Island</t>
  </si>
  <si>
    <t>OSTRICH</t>
  </si>
  <si>
    <t>FELIS-CATUS; FERAL CATS</t>
  </si>
  <si>
    <t>Aspects of adult morphometrics and the breeding biology of the summer-breeding Whitechinned Petrel at sub-Antarctic Marion Island, southern Indian Ocean, are given, based on a study conducted in 1980/81, along with additional observations on breeding success made in 1990/91. It is concluded that Whitechinned Petrels at Marion Island are similarly sized and breed in a similar manner to other studied populations of the nominate race. The eradication of cats at Marion Island in 1991 should now lead to a slow population recovery.</t>
  </si>
  <si>
    <t>UNIV CAPE TOWN,PERCY FITZPATRICK INST AFRICAN ORNITHOL,RONDEBOSCH 7700,SOUTH AFRICA</t>
  </si>
  <si>
    <t>University of Cape Town</t>
  </si>
  <si>
    <t>Berruti, Alfredo/AAC-2069-2019</t>
  </si>
  <si>
    <t>SOUTH AFRICAN ORNITHOL SOC</t>
  </si>
  <si>
    <t>GREENSIDE</t>
  </si>
  <si>
    <t>PO BOX 84394, GREENSIDE 2034, SOUTH AFRICA</t>
  </si>
  <si>
    <t>0030-6525</t>
  </si>
  <si>
    <t>Ostrich</t>
  </si>
  <si>
    <t>2-3</t>
  </si>
  <si>
    <t>10.1080/00306525.1995.9633764</t>
  </si>
  <si>
    <t>TZ731</t>
  </si>
  <si>
    <t>WOS:A1995TZ73100004</t>
  </si>
  <si>
    <t>AMSLER, CD; ROWLEY, RJ; LAUR, DR; QUETIN, LB; ROSS, RM</t>
  </si>
  <si>
    <t>VERTICAL-DISTRIBUTION OF ANTARCTIC PENINSULAR MACROALGAE - COVER, BIOMASS AND SPECIES COMPOSITION</t>
  </si>
  <si>
    <t>PHYCOLOGIA</t>
  </si>
  <si>
    <t>CARBON</t>
  </si>
  <si>
    <t>The biomass and percentage cover of subtidal macroalgae were recorded at five sites near Anvers Island, along the Antarctic Peninsula (64 degrees S, 64 degrees W) in 1989. Total macroalgal wet biomass ranged from 1.64 to 6.34 kg m(-2). The largest biomass contributors were the large overstory brown algae (Phaeophyceae) Desmarestia antarctica Moe et Silva, Desmarestia menziesii. J. Agardh, Desmarestia anceps Montagne and Himantothallus grandifolius (Skottsberg) Zinova. These species had an overall cover of 72% of the bottom. D. menziesii and/or D. anceps were dominant at 2 and 5 m. D. antarctica dominated the overstory at 10 and 15 m. H. grandifolius was also abundant at 15 m and dominated at 20 m. Several red macroalgae (Rhodophyta) were also conspicuous: Iridaea cordata (Turner) Bory and Curdiea racovitzae Harlot at 2 and 5 m; Myriogramme mangini (Gain) Skottsberg and Plocamium cartilagineum (Linnaeus) Dixon at 10 and 15 m; and Gigartina skottsbergii Setchell et Gardner and Sarcodia montagneana (Hooker et Harvey) J. Agardh at 15 and 20 m. The presence of large quantities of epilithic D. antarctica at 10 and 15 m was very unusual, as this species has previously been described as an obligate epiphyte with a depth distribution restricted to &lt;10 m.</t>
  </si>
  <si>
    <t>UNIV CALIF SANTA BARBARA,INST MARINE SCI,SANTA BARBARA,CA 93106</t>
  </si>
  <si>
    <t>University of California System; University of California Santa Barbara</t>
  </si>
  <si>
    <t>AMSLER, CD (corresponding author), UNIV ALABAMA,DEPT BIOL,BIRMINGHAM,AL 35294, USA.</t>
  </si>
  <si>
    <t>Amsler, Charles/0000-0002-4843-3759</t>
  </si>
  <si>
    <t>INT PHYCOLOGICAL SOC</t>
  </si>
  <si>
    <t>LAWRENCE</t>
  </si>
  <si>
    <t>NEW BUSINESS OFFICE, PO BOX 1897, LAWRENCE, KS 66044-8897</t>
  </si>
  <si>
    <t>0031-8884</t>
  </si>
  <si>
    <t>Phycologia</t>
  </si>
  <si>
    <t>10.2216/i0031-8884-34-5-424.1</t>
  </si>
  <si>
    <t>Plant Sciences; Marine &amp; Freshwater Biology</t>
  </si>
  <si>
    <t>RX993</t>
  </si>
  <si>
    <t>WOS:A1995RX99300008</t>
  </si>
  <si>
    <t>BEVAN, RM; WOAKES, AJ; BUTLER, PJ; CROXALL, JP</t>
  </si>
  <si>
    <t>HEART-RATE AND OXYGEN-CONSUMPTION OF EXERCISING GENTOO PENGUINS</t>
  </si>
  <si>
    <t>PHYSIOLOGICAL ZOOLOGY</t>
  </si>
  <si>
    <t>DOUBLY LABELED WATER; ENERGY-EXPENDITURE; PYGOSCELIS-ADELIAE; INDIRECT CALORIMETRY; EUDYPTULA-MINOR; DIVING BEHAVIOR; ENERGETICS; VALIDATION; DUCKS; REQUIREMENTS</t>
  </si>
  <si>
    <t>Heart rate (f(H)) and oxygen consumption (V-O2) were recorded from gentoo penguins walking on a variable-speed treadmill. After an initial increase, f(H) and V-O2 increased linearly with walking speed A curvilinear regression equation best described the relationship between f(H) and V-O2. Over a 3-d period, f(H) and V-O2 were recorded continuously from six gentoo penguins that had been injected with doubly, labeled water (DLW). When f(H) was used to predict V-O2 over the 3 d, the estimate was not significantly, different from the measured V-O2 With an error (-1.0%) that was less than that produced by the DLW method (+1.6%). The estimate produced by the f(H) technique was also accurate when applied both to shorter periods (30 min) and to periods of activity and inactivity. Seven gentoo penguins were also swum in a water channel, and f(H) and V-O2 were again recorded The relationship between f(H) and V-O2 determined from the birds in the water channel was not significantly, different from that obtained from the walking birds. It is seems reasonable that, since the f(H)-V-O2 relationship of most behaviors of the penguin have been determined while the animal is walking and swimming, f(H) can be used to predict the metabolic rate of free-ranging animals.</t>
  </si>
  <si>
    <t>NERC, BRITISH ANTARCTIC SURVEY, CAMBRIDGE CB3 OET, ENGLAND</t>
  </si>
  <si>
    <t>BEVAN, RM (corresponding author), UNIV BIRMINGHAM, SCH BIOL SCI, BIRMINGHAM B15 2TT, W MIDLANDS, ENGLAND.</t>
  </si>
  <si>
    <t>Woakes, Anthony/JYD-0387-2024</t>
  </si>
  <si>
    <t>UNIV CHICAGO PRESS</t>
  </si>
  <si>
    <t>CHICAGO</t>
  </si>
  <si>
    <t>1427 E 60TH ST, CHICAGO, IL 60637-2954 USA</t>
  </si>
  <si>
    <t>0031-935X</t>
  </si>
  <si>
    <t>PHYSIOL ZOOL</t>
  </si>
  <si>
    <t>Physiol. Zool.</t>
  </si>
  <si>
    <t>10.1086/physzool.68.5.30163935</t>
  </si>
  <si>
    <t>Physiology; Zoology</t>
  </si>
  <si>
    <t>RV962</t>
  </si>
  <si>
    <t>WOS:A1995RV96200008</t>
  </si>
  <si>
    <t>RAMAIAH, N</t>
  </si>
  <si>
    <t>SUMMER ABUNDANCE AND ACTIVITIES OF BACTERIA IN THE FRESH-WATER LAKES OF SCHIRMACHER-OASIS, ANTARCTICA</t>
  </si>
  <si>
    <t>POLAR BIOLOGY</t>
  </si>
  <si>
    <t>MICROBIAL PLANKTON; STATION; SOILS</t>
  </si>
  <si>
    <t>Bacterial biomass and heterotrophic potential (using C-14-labeled glucose, glutamic acid and sodium acetate) of water, ice and sediment microbial populations were studied from different lakes of the Schirmacher Oasis, Antarctica. Epifluorescence counts of total bacteria in these lakes were observed to be lower by a factor when compared to some of the ultraoligotrophic Antarctic lakes. Biovolumes of bacteria from different samples did not show significant variations, suggesting that regulatory factors were oligotrophy and low temperatures rather than microzoan grazing. Microbial uptake rates of glutamic acid were generally the fastest, followed by glucose and/or sodium acetate in the lakewater samples. The mean values of V-max cell(-1) for glutamic acid, sodium acetate and glucose were 3.81, 0.91 and 0.71 pg C h(-1). Results of this study are potentially useful in recognizing the relative abundance and activity of limnetic microbial populations in the Schirmacher Oasis during summer - the active period of microbial growth - and for comparing their activities with other ecosystems elsewhere in continental Antarctica.</t>
  </si>
  <si>
    <t>RAMAIAH, N (corresponding author), NATL INST OCEANOG,DONA PAULA,PANAJI 403004,GOA,INDIA.</t>
  </si>
  <si>
    <t>0722-4060</t>
  </si>
  <si>
    <t>POLAR BIOL</t>
  </si>
  <si>
    <t>Polar Biol.</t>
  </si>
  <si>
    <t>10.1007/BF00239646</t>
  </si>
  <si>
    <t>Biodiversity Conservation; Ecology</t>
  </si>
  <si>
    <t>Biodiversity &amp; Conservation; Environmental Sciences &amp; Ecology</t>
  </si>
  <si>
    <t>TB809</t>
  </si>
  <si>
    <t>WOS:A1995TB80900003</t>
  </si>
  <si>
    <t>JAMES, MR; PRIDMORE, RD; CUMMINGS, VJ</t>
  </si>
  <si>
    <t>PLANKTONIC COMMUNITIES OF MELT PONDS ON THE MCMURDO-ICE-SHELF, ANTARCTICA</t>
  </si>
  <si>
    <t>LABELED ALGAE FLA; LAKES; BACTERIA; RATES; PROTOZOA; MATS</t>
  </si>
  <si>
    <t>The planktonic community of 20 melt ponds on the McMurdo Ice Shelf was investigated to determine taxa abundance and diversity and the controlling environmental variables. Grazing rates were measured using fluorescent beads to examine trophic interactions between ciliates, bacteria and phytoplankton. The melt ponds contained a surprisingly varied planktonic community with relatively high abundance compared with Antarctic continental lakes. There was a clear distinction between small, productive ponds dominated by bactivorous small ciliates, hymenostomes and heterotrophic cryptophytes and the larger, less productive ponds where these taxa were less abundant. The benthic mats of cyanobacteria and diatoms were potentially a source of food for some ciliate species but the majority were bacterivores. The lack of large herbivorous ciliates, the heterotrophic capabilities of cryptophytes and the broad ecological tolerances contributed to a planktonic community dominated by cryptophytes.</t>
  </si>
  <si>
    <t>NIWA,HAMILTON,NEW ZEALAND</t>
  </si>
  <si>
    <t>National Institute of Water &amp; Atmospheric Research (NIWA) - New Zealand</t>
  </si>
  <si>
    <t>JAMES, MR (corresponding author), NIWA,POB 8602,CHRISTCHURCH,NEW ZEALAND.</t>
  </si>
  <si>
    <t>Cummings, Vonda/0000-0003-1076-3995</t>
  </si>
  <si>
    <t>WOS:A1995TB80900004</t>
  </si>
  <si>
    <t>RUZICKA, JJ; RADTKE, RL</t>
  </si>
  <si>
    <t>ESTIMATING THE AGE OF ANTARCTIC LARVAL FISH FROM OTOLITH MICROSTRUCTURE USING LIGHT AND ELECTRON-MICROSCOPY</t>
  </si>
  <si>
    <t>NOTOTHENIOPS-NUDIFRONS; GROWTH; PATTERNS</t>
  </si>
  <si>
    <t>Larval fish of Antarctica have very narrow rings on their otoliths (&lt; 1 mu m) that may not be resolved with light microscopy. In this study, age data from the otoliths of larval Nototheniidae (Gobionotothen gibberifrons and Lepidonotothen larseni), determined using light and scanning electron microscopy: are compared. Rings 0.4 mu m wide were observed on otoliths viewed under electron microscopy; however, light microscopy could only resolve rings greater than or equal to 0.5 mu m wide. Scanning electron microscopy is more time consuming and costly than light microscopy but has greater resolving power and is recommended to validate ring counts made using light microscopy in otolith studies with Antarctic larval fish.</t>
  </si>
  <si>
    <t>UNIV HAWAII,SCH OCEAN &amp; EARTH SCI &amp; TECHNOL,HAWAII INST GEOPHYS &amp; PLANETARY SCI,HONOLULU,HI 96822</t>
  </si>
  <si>
    <t>University of Hawaii System</t>
  </si>
  <si>
    <t>RUZICKA, JJ (corresponding author), UNIV HAWAII,SCH OCEAN &amp; EARTH SCI &amp; TECHNOL,DEPT OCEANOG,1000 POPE RD,HONOLULU,HI 96822, USA.</t>
  </si>
  <si>
    <t>WOS:A1995TB80900008</t>
  </si>
  <si>
    <t>SJOBERG, M; FEDAK, MA; MCCONNELL, BJ</t>
  </si>
  <si>
    <t>MOVEMENTS AND DIURNAL BEHAVIOR PATTERNS IN A BALTIC GREY SEAL (HALICHOERUS-GRYPUS)</t>
  </si>
  <si>
    <t>SOUTHERN ELEPHANT SEALS; SAN-MIGUEL-ISLAND; PHOCA-VITULINA; HARBOR SEALS; GRAY SEALS; CALIFORNIA</t>
  </si>
  <si>
    <t>A sub-adult grey seal was caught and tagged with a satellite relay data logger at Tihallan (61 degrees 28'00''N, 17 degrees 25'40''E), Sweden, on 21 August 1992. We tracked it for 115 days during which time we recorded 841 locations, data on 3556 dives and 80 ''haulout'' periods. It travelled 730 km in the first 12 days to the southern Archipelago Sea. It stayed most of the remaining time within 25 km of a haulout site, with a major exception of an 8-day trip of 520 km. Dive shape and swimming activity were used to distinguish dive types. Square-shaped ''foraging'' dives were more common over the midday period. ''Haulout'' periods were more common during the night.</t>
  </si>
  <si>
    <t>BRITISH ANTARCTIC SURVEY,NERC,SEA MAMMAL RES UNIT,CAMBRIDGE CB3 0ET,ENGLAND</t>
  </si>
  <si>
    <t>SJOBERG, M (corresponding author), SWEDISH UNIV AGR SCI,DEPT ANIM ECOL,S-90183 UMEA,SWEDEN.</t>
  </si>
  <si>
    <t>Fedak, Michael/B-3987-2009</t>
  </si>
  <si>
    <t>Fedak, Michael/0000-0002-9569-1128</t>
  </si>
  <si>
    <t>WOS:A1995TB80900009</t>
  </si>
  <si>
    <t>GOMEZ, I; WESTERMEIER, R</t>
  </si>
  <si>
    <t>ENERGY CONTENTS AND ORGANIC-CONSTITUENTS IN ANTARCTIC AND SOUTH CHILEAN MARINE BROWN-ALGAE</t>
  </si>
  <si>
    <t>HIMANTOTHALLUS-GRANDIFOLIUS DESMARESTIALES; TEMPERATURE REQUIREMENTS; SEASONAL-VARIATION; LIFE-HISTORY; MACROALGAE; GROWTH; CULTURE; LIGHT; PHOTOSYNTHESIS; PHAEOPHYCEAE</t>
  </si>
  <si>
    <t>The content of proteins, lipids and carbohydrates and the calorific contents in six Antarctic and three south Chilean brown algae were determined. These constitute the first reports of chemical composition in the endemic Antarctic species Cystosphaera jacquinotii, Phaeurus antarcticus and Desmarestia antarctica. There were no marked differences in total energy levels between Antarctic and cold-temperate species (values between 10.6 and 13 kJ g(-1) dry weight). However, species such as Adenocystis utricularis showed significantly higher ash-free energy (26.3 kJ), which is explained in terms of morpho-functional differentiation. Ascoseira mirabilis and Phaeurus antarcticus showed high total lipids (2.1-2.2% dry weight) and soluble carbohydrates (5.9 and 3.4% dry weight). In general, algae from Chile had similar energy levels and no obvious differences in organic content could be found.</t>
  </si>
  <si>
    <t>UNIV AUSTRAL CHILE,INST PESQUIRAS &amp; OCEANOG,PUERTO MONTT,CHILE</t>
  </si>
  <si>
    <t>Universidad Austral de Chile</t>
  </si>
  <si>
    <t>GOMEZ, I (corresponding author), ALFRED WEGENER INST POLAR &amp; MARINE RES,HANDELSHAFEN 12,D-27515 BREMERHAVEN,GERMANY.</t>
  </si>
  <si>
    <t>Gomez, Ivan/0000-0001-8381-3792</t>
  </si>
  <si>
    <t>WOS:A1995TB80900010</t>
  </si>
  <si>
    <t>ZIBORDI, G; VANWOERT, M; MELONI, GP; CANOSSI, I</t>
  </si>
  <si>
    <t>INTERCOMPARISONS OF SEA-ICE CONCENTRATION FROM SSM/I AND AVHRR DATA OF THE ROSS SEA</t>
  </si>
  <si>
    <t>REMOTE SENSING OF ENVIRONMENT</t>
  </si>
  <si>
    <t>LANDSAT SATELLITE IMAGERY; PARAMETERS</t>
  </si>
  <si>
    <t>SSM/I and AVHRR sea ice mapping capabilities are analyzed using Antarctic data acquired during November 1990 over the Ross Sea. Quantitative comparisons between sea ice concentrations obtained from SSMI/I and AVHRR data show differences of -10% to + 50% with average differences between. 9% and 17%. These differences are mainly attributed to: a) sea ice reflectance and emissivity spatial variations occurring during the melting season, which reduce the accuracy of concentrations obtained with global tie points, and b) colocation inaccuracy between SSMI/I and AVHRR grids.</t>
  </si>
  <si>
    <t>UNIV SPACE RES ASSOC,WASHINGTON,DC; CNR,INST STUDY GEOPHYS &amp; ENVIRONM METHODOL,MODENA,ITALY</t>
  </si>
  <si>
    <t>Universities Space Research Association (USRA); Consiglio Nazionale delle Ricerche (CNR)</t>
  </si>
  <si>
    <t>ZIBORDI, G (corresponding author), COMMISS EUROPEAN COMMUNITIES,JOINT RES CTR,INST REMOTE SENSING APPLICAT,I-21020 ISPRA,ITALY.</t>
  </si>
  <si>
    <t>Zibordi, Giuseppe/0000-0002-2253-1828</t>
  </si>
  <si>
    <t>ELSEVIER SCIENCE PUBL CO INC</t>
  </si>
  <si>
    <t>655 AVENUE OF THE AMERICAS, NEW YORK, NY 10010</t>
  </si>
  <si>
    <t>0034-4257</t>
  </si>
  <si>
    <t>REMOTE SENS ENVIRON</t>
  </si>
  <si>
    <t>Remote Sens. Environ.</t>
  </si>
  <si>
    <t>10.1016/0034-4257(94)00100-2</t>
  </si>
  <si>
    <t>Environmental Sciences; Remote Sensing; Imaging Science &amp; Photographic Technology</t>
  </si>
  <si>
    <t>Environmental Sciences &amp; Ecology; Remote Sensing; Imaging Science &amp; Photographic Technology</t>
  </si>
  <si>
    <t>RV896</t>
  </si>
  <si>
    <t>WOS:A1995RV89600002</t>
  </si>
  <si>
    <t>PEREZ, J; RYLANDER, K; NIRCHIO, M</t>
  </si>
  <si>
    <t>THE EVOLUTION OF MULTIPLE HEMOGLOBINS IN FISHES</t>
  </si>
  <si>
    <t>REVIEWS IN FISH BIOLOGY AND FISHERIES</t>
  </si>
  <si>
    <t>OXYGEN-BINDING PROPERTIES; FRESH-WATER TELEOSTS; HIGH-ANTARCTIC FISH; FUNCTIONAL-CHARACTERIZATION; HEMOGLOBIN COMPONENTS; SINGLE HEMOGLOBIN; ADAPTATION; SYSTEM; BLOOD; MAWSONI</t>
  </si>
  <si>
    <t>TEXAS TECH UNIV,DEPT BIOL SCI,LUBBOCK,TX 79409; UNIV ORIENTE,INST OCEANOG VENEZUELA,CUMANA,VENEZUELA; UNIV ORIENTE,ESCUELA CIENCIAS APLICADAS MAR,ISLA DE MARGARITA,VENEZUELA</t>
  </si>
  <si>
    <t>Texas Tech University System; Texas Tech University</t>
  </si>
  <si>
    <t>Nirchio, Mauro/AGX-9765-2022</t>
  </si>
  <si>
    <t>Nirchio, Mauro/0000-0001-7171-2433</t>
  </si>
  <si>
    <t>CHAPMAN HALL LTD</t>
  </si>
  <si>
    <t>2-6 BOUNDARY ROW, LONDON, ENGLAND SE1 8HN</t>
  </si>
  <si>
    <t>0960-3166</t>
  </si>
  <si>
    <t>REV FISH BIOL FISHER</t>
  </si>
  <si>
    <t>Rev. Fish. Biol. Fish.</t>
  </si>
  <si>
    <t>10.1007/BF00043004</t>
  </si>
  <si>
    <t>Fisheries; Marine &amp; Freshwater Biology</t>
  </si>
  <si>
    <t>RX051</t>
  </si>
  <si>
    <t>WOS:A1995RX05100002</t>
  </si>
  <si>
    <t>MURAYAMA, S; NAKAZAWA, T; YAMAZAKI, K; AOKI, S; MAKINO, Y; SHIOBARA, M; FUKABORI, M; YAMANOUCHI, T; SHIMIZU, A; HAYASHI, M; KAWAGUCHI, S; TANAKA, M</t>
  </si>
  <si>
    <t>CONCENTRATION VARIATIONS OF ATMOSPHERIC CO2 OVER SYOWA STATION, ANTARCTICA AND THEIR INTERPRETATION</t>
  </si>
  <si>
    <t>TELLUS SERIES B-CHEMICAL AND PHYSICAL METEOROLOGY</t>
  </si>
  <si>
    <t>Article; Proceedings Paper</t>
  </si>
  <si>
    <t>4th CO(2) International Conference</t>
  </si>
  <si>
    <t>SEP, 1993</t>
  </si>
  <si>
    <t>CARQUEIRANNE, FRANCE</t>
  </si>
  <si>
    <t>TROPOSPHERIC CARBON-DIOXIDE; LATITUDINAL DISTRIBUTION; BIOSPHERE; TRANSPORT; EXCHANGE; SINKS; MODEL</t>
  </si>
  <si>
    <t>Aircraft and ground-based measurements of the atmospheric CO2 concentration have been made at Syowa Station, Antarctica since January 1983. The minimum concentration of the average seasonal CO2 cycle occurs in March throughout the troposphere, while the maximum concentration appears in mid-August in the upper troposphere and in late September in the lower and middle troposphere. The peak-to-peak amplitude of the cycle decreases slightly with height. The CO2 concentration increases with height during most of the year, but from late winter to spring this height dependency is minimal. To examine the contribution of the atmospheric transport processes to these variations of the CO2 concentration, a 3-dimensional trajectory analysis was performed using data from the US National Meteorological Center; From the results obtained, it is postulated that northern hemispheric air with relatively high CO2 concentration is transported to the antarctic region through the upper troposphere from late fall to winter, while air with low CO2 concentration is transported from the southern hemisphere middle latitudes into the antarctic region through the lower troposphere in the remaining seasons. It is hypothesized that these air transport processes could influence CO2 variations over the station.</t>
  </si>
  <si>
    <t>TOHOKU UNIV,FAC SCI,CTR ATOMOSPHER &amp; OCEAN STUDIES,SENDAI,MIYAGI 980,JAPAN; METEOROL RES INST,TSUKUBA,IBARAKI 305,JAPAN; NATL INST POLAR RES,ITABASHI KU,TOKYO 173,JAPAN; NATL INST ENVIRONM STUDIES,TSUKUBA,IBARAKI 305,JAPAN; NAGOYA UNIV,SOLAR TERR ENVIRONM LAB,NAGOYA,AICHI 46401,JAPAN</t>
  </si>
  <si>
    <t>Tohoku University; Meteorological Research Institute - Japan; Research Organization of Information &amp; Systems (ROIS); National Institute of Polar Research (NIPR) - Japan; National Institute for Environmental Studies - Japan; Nagoya University</t>
  </si>
  <si>
    <t>Murayama, Shohei/L-2973-2018; Yamanouchi, Takashi/P-2041-2015</t>
  </si>
  <si>
    <t>Murayama, Shohei/0000-0003-1923-6059;</t>
  </si>
  <si>
    <t>0280-6509</t>
  </si>
  <si>
    <t>TELLUS B</t>
  </si>
  <si>
    <t>Tellus Ser. B-Chem. Phys. Meteorol.</t>
  </si>
  <si>
    <t>10.1034/j.1600-0889.47.issue4.1.x</t>
  </si>
  <si>
    <t>Conference Proceedings Citation Index - Science (CPCI-S); Science Citation Index Expanded (SCI-EXPANDED)</t>
  </si>
  <si>
    <t>RU586</t>
  </si>
  <si>
    <t>WOS:A1995RU58600001</t>
  </si>
  <si>
    <t>ANKLIN, M; BARNOLA, JM; SCHWANDER, J; STAUFFER, B; RAYNAUD, D</t>
  </si>
  <si>
    <t>PROCESSES AFFECTING THE CO2 CONCENTRATIONS MEASURED IN GREENLAND ICE</t>
  </si>
  <si>
    <t>BLACK CARBON CONCENTRATION; POLAR ICE; ATMOSPHERIC METHANE; ANTARCTIC ICE; CORE; SUMMIT; AIR; FORMALDEHYDE; CHEMISTRY; AMMONIUM</t>
  </si>
  <si>
    <t>Derailed CO2 measurements on ice cores from Greenland and Antarctica show different mean CO2 concentrations for samples at the same gas age. The deviation between Antarctic and Greenland CO2 records raises up to 20 ppmv during the last millennium. Based on the present knowledge of the global carbon cycle we can exclude such a high mean interhemispheric difference of the CO2 concentration between high northern and southern latitudes. Diffusive mixing of the air in the firn smoothes out short term variations of the atmospheric CO2 concentration. Nevertheless, we observe short term CO2 variations in Greenland ice in the range of 10-20 ppmv, which cannot represent atmospheric CO2 variations. Due to the low temperature at Summit, meltlayers can be excluded for most of the ice and they cannot account for the frequent anomalous short term CO2 variations and the elevated mean CO2 concentration in the Greenland ice. In this work we give some clues, that in situ production of CO2 in Greenland ice could build up excess CO2 after pore close off. Possible chemical reactions are the oxidation of organic carbon and the reaction between acidity and carbonate. We conclude that the carbonate-acidity reaction is the most probable process to explain the excess CO2 in the bubbles. The reaction could take place in very small liquid-like veins in cold ice, where the mobility of impurities is higher than in the ice lattice. At present, there exists no technique to measure the carbonate concentration in the ice directly. However, a comparison of CO2 analyses performed with a dry- and a wet-extraction technique allows to estimate the carbonate content of the ice. This estimate indicates a carbonate concentration in Greenland ice of about 0.4 +/- 0.2 mu mol/l and a much lower concentration in Antarctic ice.</t>
  </si>
  <si>
    <t>LAB GLACIOL &amp; GEOPHYS ENVIRONM,F-38402 ST MARTIN DHERES,FRANCE</t>
  </si>
  <si>
    <t>ANKLIN, M (corresponding author), UNIV BERN,INST PHYS,KLIMA &amp; UMWELTPHYS ABT,SIDLERSTR 5,CH-3012 BERN,SWITZERLAND.</t>
  </si>
  <si>
    <t>raynaud, dominique/ABG-4718-2020; Raynaud, Dominique/H-9626-2016</t>
  </si>
  <si>
    <t>10.1034/j.1600-0889.47.issue4.6.x</t>
  </si>
  <si>
    <t>WOS:A1995RU58600006</t>
  </si>
  <si>
    <t>HANSON, DR</t>
  </si>
  <si>
    <t>REACTIVITY OF CLONO2 ON (H2O)-O-18 ICE AND ORGANIC LIQUIDS</t>
  </si>
  <si>
    <t>JOURNAL OF PHYSICAL CHEMISTRY</t>
  </si>
  <si>
    <t>HETEROGENEOUS REACTIONS; CHLORINE NITRATE; SULFURIC-ACID; ANTARCTIC STRATOSPHERE; HYDROGEN-CHLORIDE; WATER; HCL; OZONE; HNO3</t>
  </si>
  <si>
    <t>The reactive uptake of ClONO2 onto O-18-labeled ice and onto organic liquids was measured in a cylindrical flow tube reactor using chemical ionization detection. The hydrolysis of CIONO2 on (H2O)-O-18 ice produced primarily (HOCl)-O-18, indicating that the Cl-ONO2 bond is broken upon hydrolysis on ice. The loss of ClONO2 onto Liquid organic surfaces (ethylene glycol, cyclohexanone, decanol, and tridecane) was found to be efficient (reaction probability &gt; 0.06), and the product HNO3 was detected in the gas phase. This suggests that dissociation or ionization are not prerequisites for heterogeneous reactions of ClONO2.</t>
  </si>
  <si>
    <t>UNIV COLORADO,CIRES,BOULDER,CO 80303</t>
  </si>
  <si>
    <t>HANSON, DR (corresponding author), NOAA,AERON LAB,325 BROADWAY,BOULDER,CO 80303, USA.</t>
  </si>
  <si>
    <t>AMER CHEMICAL SOC</t>
  </si>
  <si>
    <t>PO BOX 57136, WASHINGTON, DC 20037-0136</t>
  </si>
  <si>
    <t>0022-3654</t>
  </si>
  <si>
    <t>J PHYS CHEM-US</t>
  </si>
  <si>
    <t>J. Phys. Chem.</t>
  </si>
  <si>
    <t>AUG 31</t>
  </si>
  <si>
    <t>10.1021/j100035a003</t>
  </si>
  <si>
    <t>Chemistry, Physical</t>
  </si>
  <si>
    <t>Chemistry</t>
  </si>
  <si>
    <t>RR846</t>
  </si>
  <si>
    <t>WOS:A1995RR84600003</t>
  </si>
  <si>
    <t>NEVITT, GA; VEIT, RR; KAREIVA, P</t>
  </si>
  <si>
    <t>DIMETHYL SULFIDE AS A FORAGING CUE FOR ANTARCTIC PROCELLARIIFORM SEABIRDS</t>
  </si>
  <si>
    <t>PHYTOPLANKTON; SULFUR</t>
  </si>
  <si>
    <t>MANY Procellariiform seabirds make their living flying over vast expanses of seemingly featureless ocean waters in search of food, The secret of their success is a mystery, but an ability to hunt by smell has long been suspected(1-7). Here we present experimental evidence that Procellariiform seabirds can use a naturally occurring scented compound, dimethyl sulphide, as an orientation cue, Dimethyl sulphide has been studied intensely for its role in regulating global climate(8-11) and is produced by phytoplankton in response to zooplankton grazing(12). Zooplankton, including Antarctic krill (Euphausia superba)(13), are in turn eaten by seabirds and other animals(14). Results from controlled behavioural experiments performed at sea show that many Procellariiforms can detect dimethyl sulphide, and that some species (for example, storm petrels) are highly attracted to it. To our knowledge, this constitutes the first evidence that dimethyl sulphide is part of the natural olfactory landscape overlying the southern oceans.</t>
  </si>
  <si>
    <t>UNIV WASHINGTON,DEPT ZOOL,SEATTLE,WA 98195</t>
  </si>
  <si>
    <t>University of Washington; University of Washington Seattle</t>
  </si>
  <si>
    <t>NEVITT, GA (corresponding author), UNIV CALIF DAVIS,DIV BIOL SCI,NEUROBIOL PHYSIOL &amp; BEHAV SECT,DAVIS,CA 95616, USA.</t>
  </si>
  <si>
    <t>AUG 24</t>
  </si>
  <si>
    <t>10.1038/376680ao</t>
  </si>
  <si>
    <t>RQ672</t>
  </si>
  <si>
    <t>WOS:A1995RQ67200058</t>
  </si>
  <si>
    <t>YOCIS, BH; KIEBER, DJ; MOPPER, K</t>
  </si>
  <si>
    <t>PHOTOCHEMICAL PRODUCTION OF HYDROGEN-PEROXIDE IN ANTARCTIC WATERS</t>
  </si>
  <si>
    <t>ABSTRACTS OF PAPERS OF THE AMERICAN CHEMICAL SOCIETY</t>
  </si>
  <si>
    <t>SUNY SYRACUSE,COLL ENVIRONM SCI &amp; FORESTRY,DEPT CHEM,SYRACUSE,NY 13210; WASHINGTON STATE UNIV,DEPT CHEM,PULLMAN,WA 99164</t>
  </si>
  <si>
    <t>State University of New York (SUNY) System; State University of New York (SUNY) College of Environmental Science &amp; Forestry; Washington State University</t>
  </si>
  <si>
    <t>Mopper, Kenneth/J-1761-2012</t>
  </si>
  <si>
    <t>0065-7727</t>
  </si>
  <si>
    <t>ABSTR PAP AM CHEM S</t>
  </si>
  <si>
    <t>Abstr. Pap. Am. Chem. Soc.</t>
  </si>
  <si>
    <t>AUG 20</t>
  </si>
  <si>
    <t>ENVR</t>
  </si>
  <si>
    <t>Chemistry, Multidisciplinary</t>
  </si>
  <si>
    <t>RP256</t>
  </si>
  <si>
    <t>WOS:A1995RP25601656</t>
  </si>
  <si>
    <t>WOLFF, EW; MOORE, JC; CLAUSEN, HB; HAMMER, CU; KIPFSTUHL, J; FUHRER, K</t>
  </si>
  <si>
    <t>LONG-TERM CHANGES IN THE ACID AND SALT CONCENTRATIONS OF THE GREENLAND ICE CORE PROJECT ICE CORE FROM ELECTRICAL STRATIGRAPHY</t>
  </si>
  <si>
    <t>CLIMATE; SUMMIT; VOLCANISM; AMMONIUM; GISP2</t>
  </si>
  <si>
    <t>Continuous electrical records covering a climatic cycle are presented for the Greenland Ice Core Project deep ice core from Greenland. Electrical conductivity measurement (ECM) measures the acid content of the ice, and the dielectric profile (DEP) responds to acid, ammonium, and chloride. All features seen can be explained by chemical changes in the ice, and there is no evidence so far for any major change in electrical response with depth or age of the ice. Both records are dominated by the acidity of the ice which varies strongly from acidic in warm periods to alkaline in cold periods, controlled by neutralization by alkaline dust (calcareous and other mineral dust). When Ca is low, the acidity (mainly nitric acid) has a fairly constant background level throughout the cycle, with slightly lower values in ice believed to be from the last interglacial. Ca has to rise only slightly to neutralize the available acidity, so that acidity is a highly nonlinear reflection of climate changes. If neutralization occurred in the aerosol (rather than in the ice), then the number of cloud condensation nuclei over parts of the northern hemisphere could have been reduced, leading to reduced cloud albedo. This nonlinear feedback may have some importance for modeling of climate change. When both acid and ammonium levels are low, the DEP signal can be used to give a rapid indication of chloride trends.</t>
  </si>
  <si>
    <t>UNIV COPENHAGEN, NIELS BOHR INST, DEPT GEOPHYS, DK-2200 COPENHAGEN N, DENMARK; UNIV BERN, INST PHYS, CH-3012 BERN, SWITZERLAND; ALFRED WEGENER INST POLAR &amp; MARINE RES, D-27515 BREMERHAVEN, GERMANY; UNIV LAPLAND, CTR ARCTIC, SF-96101 ROVANIEMI, FINLAND</t>
  </si>
  <si>
    <t>University of Copenhagen; Niels Bohr Institute; University of Bern; Helmholtz Association; Alfred Wegener Institute, Helmholtz Centre for Polar &amp; Marine Research; University of Lapland</t>
  </si>
  <si>
    <t>WOLFF, EW (corresponding author), BRITISH ANTARCTIC SURVEY, NAT ENVIRONM RES COUNCIL, MADINGLEY RD, CAMBRIDGE CB3 0ET, ENGLAND.</t>
  </si>
  <si>
    <t>Moore, John C/B-2868-2013; Wolff, Eric W/D-7925-2014; Clausen, Helene/AAU-8786-2020</t>
  </si>
  <si>
    <t>Moore, John C/0000-0001-8271-5787; Wolff, Eric W/0000-0002-5914-8531;</t>
  </si>
  <si>
    <t>D8</t>
  </si>
  <si>
    <t>10.1029/95JD01174</t>
  </si>
  <si>
    <t>RU107</t>
  </si>
  <si>
    <t>WOS:A1995RU10700002</t>
  </si>
  <si>
    <t>MARTICORENA, B; BERGAMETTI, G</t>
  </si>
  <si>
    <t>MODELING THE ATMOSPHERIC DUST CYCLE .1. DESIGN OF A SOIL-DERIVED DUST EMISSION SCHEME</t>
  </si>
  <si>
    <t>GENERAL-CIRCULATION MODEL; NUMERICAL 3-DIMENSIONAL MODELS; ANTARCTIC ICE CORE; WIND EROSION; DESERT DUST; TURBULENCE STRUCTURE; SALTATION THRESHOLD; SURFACE-ROUGHNESS; BOUNDARY-LAYER; NORTH-ATLANTIC</t>
  </si>
  <si>
    <t>A soil-derived dust emission scheme has been designed to provide an explicit representation of the desert dust sources for the atmospheric transport models dealing with the simulation of the desert dust cycle. Two major factors characterizing the erodible surface are considered: (1) the size distribution of the erodible loose particles of the soil which controls the erosion threshold and the emission strength and (2) the surface roughness which imposes the efficient wind friction velocity acting on the erodible surface. These two parameters are included in a formulation of the threshold wind friction velocity by adapting a size-dependent parameterization proposed by Iversen and White (1982) and by applying to the rough erodible surfaces a drag partition scheme derived from Arya (1975). This parameterization of the threshold friction velocity has been included in an horizontal flux equation proposed by White (1979). This allows to attribute a specific production rate to each soil size range for each type of surface. The dust flux F is then considered as a fraction of the total horizontal flux G, the value of the ratio F/G being imposed, at this time, by the soil clay content. In summary, the computed mass fluxes depend on the soil size distribution, the roughness lengths, and the wind friction velocity. The different steps of this scheme have been independently validated by comparison with relevant experimental data. Globally, the agreement is satisfying, so that the dust fluxes could be retrieved with less uncertainties than those observed in previous simulations of the desert dust cycle.</t>
  </si>
  <si>
    <t>MARTICORENA, B (corresponding author), UNIV PARIS 07, INTERUNIV SYST ATMOSPHER LAB, CNRS, URA 1404, 61 AVE GEN DE GAULLE, F-94010 CRETEIL, FRANCE.</t>
  </si>
  <si>
    <t>Bergametti, Gilles/0000-0002-0839-1048</t>
  </si>
  <si>
    <t>10.1029/95JD00690</t>
  </si>
  <si>
    <t>Green Submitted</t>
  </si>
  <si>
    <t>WOS:A1995RU10700015</t>
  </si>
  <si>
    <t>CANDELONE, JP; HONG, SM; PELLONE, C; BOUTRON, CF</t>
  </si>
  <si>
    <t>POSTINDUSTRIAL REVOLUTION CHANGES IN LARGE-SCALE ATMOSPHERIC-POLLUTION OF THE NORTHERN-HEMISPHERE BY HEAVY-METALS AS DOCUMENTED IN CENTRAL GREENLAND SNOW AND ICE</t>
  </si>
  <si>
    <t>TRACE-METALS; ANTARCTIC ICE; POLAR SNOW; LATE 1960S; LEAD; MERCURY; SHEET; EMISSION; CADMIUM; LEVEL</t>
  </si>
  <si>
    <t>Pb, Zn, Cd and Cu have been measured using ultraclean procedures in various sections of a 70.3-m snow/ice core covering the past 220 years (including the Industrial Revolution) drilled at Summit, central Greenland. These time series are the first reliable ones ever published for Zn, Cd, and Cu; for Pb they ate the first verification of the pioneering data published more than two decades ago by C. Patterson and his coworkers [Murozumi et al., 1969]. For all four heavy metals, concentrations are found to have markedly increased up until the 1960s and 1970s before decreasing significantly during the following few decades. The timing and the amplitude of the observed changes differ significantly however from one metal to another. Comparison with concentration values obtained by analyzing ancient Holocene ice dated 7760 years B.P., that is, before humans started to impact on the atmosphere, show that no detectable increase occurred for Zn, Cd, and Cu before the Industrial Revolution. On the other hand, PE,concentrations were already one order of magnitude above natural values in late 18th century ice. Cumulative deposition of heavy metals to the whole Greenland ice cap since the Industrial Revolution ranges from 3200 t for Pb to 60 t for Cd.</t>
  </si>
  <si>
    <t>CTR RECH &amp; ESSAIS MACHINES HYDRAUL GRENOBLE, F-38402 ST MARTIN DHERES, FRANCE; UNIV GRENOBLE 1, UFR MECAN, F-38041 GRENOBLE, FRANCE</t>
  </si>
  <si>
    <t>Communaute Universite Grenoble Alpes; Universite Grenoble Alpes (UGA)</t>
  </si>
  <si>
    <t>CANDELONE, JP (corresponding author), CNRS, LAB GLACIOL &amp; GEOPHYS ENVIRONNEMENT, 54 RUE MOLIERE, BP 96, F-38402 ST MARTIN DHERES, FRANCE.</t>
  </si>
  <si>
    <t>10.1029/95JD00989</t>
  </si>
  <si>
    <t>Green Submitted, Green Published</t>
  </si>
  <si>
    <t>WOS:A1995RU10700025</t>
  </si>
  <si>
    <t>JONES, AE; BEKKI, S; PYLE, JA</t>
  </si>
  <si>
    <t>ON THE ATMOSPHERIC IMPACT OF LAUNCHING THE ARIANE-5 ROCKET</t>
  </si>
  <si>
    <t>SPACE SHUTTLES IMPACT; ANTARCTIC OZONE; STRATOSPHERIC AEROSOLS; AIRCRAFT; EMISSIONS; TRANSPORT; LAYER</t>
  </si>
  <si>
    <t>Calculations have been performed in a two-dimensional chemical-radiative-transport model of the atmosphere aimed at investigating the atmospheric response to launching the Ariane 5 rocket. Various pollutants emitted from the rocket were studied: inorganic chlorine, water vapour, and aluminium oxide. The calculations also considered whether the atmospheric response differs according to the form in which inorganic chlorine is released. Both long-term global and short-term local responses were investigated. After 20-model years of inorganic chlorine and water vapour emissions, with 10 launches per year, only small losses of ozone, of the order of less than 0.1%, were calculated. These losses were independent of the form of inorganic chlorine. Recovery of the atmosphere after the cessation of launches was rapid, and all but complete within 5 years. Local ozone loss after a single rocket launch was also limited, but the magnitude was dependent upon the form in which chlorine was released. The effect of releasing Al2O3 from Ariane 5 was a modest increase in the sulphate aerosol mass mixing ratio throughout most of the stratosphere.</t>
  </si>
  <si>
    <t>UNIV CAMBRIDGE, CTR ATMOSPHER SCI, DEPT CHEM, CAMBRIDGE, ENGLAND</t>
  </si>
  <si>
    <t>bekki, slimane/J-7221-2015</t>
  </si>
  <si>
    <t>bekki, slimane/0000-0002-5538-0800</t>
  </si>
  <si>
    <t>10.1029/95JD01539</t>
  </si>
  <si>
    <t>WOS:A1995RU10700028</t>
  </si>
  <si>
    <t>HALL, TM; PRATHER, MJ</t>
  </si>
  <si>
    <t>SEASONAL EVOLUTIONS OF N2O, O-3, AND CO2 - 3-DIMENSIONAL SIMULATIONS OF STRATOSPHERIC CORRELATIONS</t>
  </si>
  <si>
    <t>ANTARCTIC OZONE; TRACE CONSTITUENTS; NITROUS-OXIDE; ARCTIC VORTEX; POLAR VORTEX; TROPOSPHERE; EXPEDITION; ATMOSPHERE; CHEMISTRY; EXCHANGE</t>
  </si>
  <si>
    <t>Fluctuations in the concentrations of stratospheric trace gases are often correlated over a large range of space and time scales, an observation frequently used to infer the existence of various chemical processes. Three-dimensional models provide a tool to examine the causes and variations of trace gas relationships, because they can realistically simulate the interplay between stratospheric photochemistry and meteorology. Thus such models can aid the interpretation of observed trace gas relationships. We use the general circulation model of the Goddard Institute for Space Studies to simulate the evolution and distribution of N2O, CO2, and O-3 over a year. In the modeled lower stratosphere the constituents N2O and CO2 have well-correlated spatial variations, but the slope of the regression line depends on both the season and the direction of sampling. This departure from a universal form is due both to the annual cycle in tropospheric CO2 and to transport of air from the upper stratosphere photochemically depleted in N2O. Due to the short photochemical Lifetime of tropical O-3, its relationship with N2O is still more varied. In particular, the slope of the O-3-N2O regression line changes significantly from middle to high latitudes, behavior relevant to the use of N2O for estimating the rate of polar winter O-3 depletion. In general, a tight correlation between two trace gases such as N2O and O-3 is Often observed, but this datum cannot be used to infer a similar universal relationship because a different direction of sampling may change the slope and the scatter about it.</t>
  </si>
  <si>
    <t>NASA, GODDARD INST SPACE STUDIES, NEW YORK, NY 10025 USA; COLUMBIA UNIV, NEW YORK, NY 10025 USA; UNIV CALIF IRVINE, DEPT EARTH SYST SCI, IRVINE, CA 92717 USA</t>
  </si>
  <si>
    <t>National Aeronautics &amp; Space Administration (NASA); NASA Goddard Space Flight Center; Goddard Institute for Space Studies; Columbia University; University of California System; University of California Irvine</t>
  </si>
  <si>
    <t>Hall, Timothy/0000-0003-1755-4889; Prather, Michael/0000-0002-9442-8109</t>
  </si>
  <si>
    <t>10.1029/94JD03300</t>
  </si>
  <si>
    <t>WOS:A1995RU10700032</t>
  </si>
  <si>
    <t>SAXENA, VK; ANDERSON, J; LIN, NH</t>
  </si>
  <si>
    <t>CHANGES IN ANTARCTIC STRATOSPHERIC AEROSOL CHARACTERISTICS DUE TO VOLCANIC-ERUPTIONS AS MONITORED BY THE STRATOSPHERIC AEROSOL AND GAS EXPERIMENT-II SATELLITE</t>
  </si>
  <si>
    <t>SAGE-II; PINATUBO AEROSOLS; SIZE DISTRIBUTION; OZONE DEPLETION; MT-PINATUBO; EL-CHICHON; INVERSION ALGORITHM; POLAR VORTEX; CLOUD; SO2</t>
  </si>
  <si>
    <t>An estimated 20-30 megatons of SO2 and crustal material was injected into the stratosphere during June 12-16, 1991, by the eruption of Mount Pinatubo (15.1 degrees N, 120.4 degrees E). The impact on Antarctic aerosol characteristics is of utmost concern owing to the seasonality in the observed ozone depletion and climate implications. This study focuses on Antarctic stratospheric aerosol characteristics during three temporal periods: September 23-30, September 30 to October 13, and November 13-27, 1991, at latitudes poleward of 60 degrees S for vertically averaged characteristics, and at latitudes poleward of 50 degrees S for temporal and spatial characteristics. Stratospheric aerosol characteristics are inferred from the Stratospheric Aerosol and Gas Experiment (SAGE) II measurements using a modified randomized minimization search technique (RMST). Aerosol characteristics such as size distribution, number concentration, mass loading, surface area concentration, and radial characteristics are derived between 15 and 30 km for particles having radii between 0.1 and 0.8 mu m. Results indicate that aerosol size distributions between 15 and 30 km are bimodal in several instances for all three time periods and can be fitted with the sum of two lognormal distributions. Larger concentrations are observed for particles of all sizes between 18 and 30 km during November 1991, signaling the arrival of;the Mount Pinatubo plume. An order of magnitude increase in concentration is observed for particles with radii between 0.1 and 0.2 mu m and between 0.7 and 0.8 mu m. Vertical aerosol profiles show that the peak in aerosol concentration shifted to a higher altitude between 21 and 26 km as compared to the preplume peak between 15 and 18 km. Using the displacement asa function of time for a mass loading of 1.7 mu g m(-3) isopleth, we estimated meridional velocity approximate to 0.9 m s(-1), zonal velocity approximate to 16 m s(-1) and downward vertical velocity of 0.5 cm s(-1) during September to mid-October, 1991, and 0.3 cm s(-1) during mid to late November 1991. The mass deposition flux was estimated to be 9 x 10(-13) g cm(-2) s(-1). The peeling of segments of the Pinatubo aerosol was found near the outer edge of the circumpolar vortex wail centered around 56 degrees S. Meridional wave activity was also observed poleward of 56 degrees S. Two meridional separation regimes were found: between 56 degrees and 62 degrees S and between 62 degrees and 66 degrees S. These two regions represent different segments of the vortex edge. In the first region we found wavelike isopleths with rising motions between 55 degrees and 58 degrees S and sinking motions thereafter. In the second region, rising motions were located between 60 degrees and 63 degrees S and sinking motions at latitudes poleward of 63 degrees S. In contrast to previous reports, we found an indication of entrainment of volcanic aerosol into the vortex edge. The Mount Pinatubo aerosol is an effective tracer of south polar transport.</t>
  </si>
  <si>
    <t>NATL CENT UNIV, DEPT ATMOSPHER SCI, CHUNGLI 32054, TAIWAN</t>
  </si>
  <si>
    <t>National Central University</t>
  </si>
  <si>
    <t>SAXENA, VK (corresponding author), N CAROLINA STATE UNIV, DEPT MARINE EARTH &amp; ATMOSPHER SCI, BOX 8208, RALEIGH, NC 27695 USA.</t>
  </si>
  <si>
    <t>10.1029/95JD01537</t>
  </si>
  <si>
    <t>WOS:A1995RU10700035</t>
  </si>
  <si>
    <t>RYAN, SN</t>
  </si>
  <si>
    <t>THE EFFECT OF CHRONIC HEAT-STRESS ON CORTISOL-LEVELS IN THE ANTARCTIC FISH PAGOTHENIA-BORCHGREVINKI</t>
  </si>
  <si>
    <t>EXPERIENTIA</t>
  </si>
  <si>
    <t>CORTISOL; STRESS; HEAT; ANTARCTIC; FISH</t>
  </si>
  <si>
    <t>RAINBOW-TROUT; SALMO-GAIRDNERI; OXYGEN-TRANSPORT; PLASMA-CORTISOL; PH REGULATION; ERYTHROCYTES; BLOOD; CATECHOLAMINES; CONFINEMENT; ANESTHESIA</t>
  </si>
  <si>
    <t>Radioimmunoassay was used to determine levels of the stress-inducible glucocorticoid, cortisol, circulating in the plasma of the extremely stenothermal Antarctic fish Pagothenia borchgrevinki at rest and after heat stress. Fish sampled immediately after capture (-1.9 degrees C) had low cortisol levels (10.4 +/- 1.4 ng ml(-1), mean +/- SEM) as did fish which were laboratory rested for 3 days. Sudden exposure to 5 degrees C (48 h) resulted in a peak cortisol value after 3 h (69.9 +/- 6.8 ng ml(-1)) whereas exposure to 8 degrees C (6 h) resulted in a peak value after I h (73.5 +/- 8.0 ng ml(-1)). At both temperatures levels remained significantly elevated (p &lt; 0.05) for the entire period of exposure. Increased temperature also resulted in a significant change in haemoglobin, haematocrit and mean cell haemoglobin concentration (MCHC) (p &lt; 0.05). Plasma lactate was significantly elevated only after exposure to 8 degrees C (p &lt; 0.05). Plasma cortisol levels from P. borchgrevinki are reported here for the first time and show this cryopelagic Antarctic species to have an unusual hormonal stress profile.</t>
  </si>
  <si>
    <t>UNIV AUCKLAND,SCH BIOL SCI,AUCKLAND,NEW ZEALAND</t>
  </si>
  <si>
    <t>University of Auckland</t>
  </si>
  <si>
    <t>BIRKHAUSER VERLAG AG</t>
  </si>
  <si>
    <t>BASEL</t>
  </si>
  <si>
    <t>PO BOX 133 KLOSTERBERG 23, CH-4010 BASEL, SWITZERLAND</t>
  </si>
  <si>
    <t>0014-4754</t>
  </si>
  <si>
    <t>Experientia</t>
  </si>
  <si>
    <t>AUG 16</t>
  </si>
  <si>
    <t>10.1007/BF01922428</t>
  </si>
  <si>
    <t>RT569</t>
  </si>
  <si>
    <t>WOS:A1995RT56900004</t>
  </si>
  <si>
    <t>JONES, GOL; JARVIS, MJ</t>
  </si>
  <si>
    <t>SPRINGTIME REDUCTION IN MF MESOSPHERIC ECHO OCCURRENCE</t>
  </si>
  <si>
    <t>D-REGION; RADAR; DOPPLER</t>
  </si>
  <si>
    <t>Radar echoes from the upper mesosphere recorded by the dynasonde at Halley (76 degrees S, 27 degrees W), Antarctica, over four years have been studied to reveal the diurnal and seasonal characteristics of echo occurrence. In addition to the expected daily variation, a distinct seasonal change in the number and altitude of the echoes is apparent. The prevalence of echoes during the winter months is followed, in all four years studied, by a period during the Antarctic spring when echo occurrence falls markedly for a period lasting for about three weeks. This dearth of echoes coincides with the breakdown of the polar vortex circulation pattern in the lower atmosphere providing strong evidence of the neutral dynamical coupling between the stratosphere and mesosphere.</t>
  </si>
  <si>
    <t>JONES, GOL (corresponding author), BRITISH ANTARCTIC SURVEY,MADINGLEY RD,CAMBRIDGE CB3 0ET,ENGLAND.</t>
  </si>
  <si>
    <t>AUG 15</t>
  </si>
  <si>
    <t>10.1029/95GL02018</t>
  </si>
  <si>
    <t>RT333</t>
  </si>
  <si>
    <t>WOS:A1995RT33300012</t>
  </si>
  <si>
    <t>EBIHARA, M; OZAKI, H</t>
  </si>
  <si>
    <t>RE, OS AND IR IN ANTARCTIC UNEQUILIBRATED ORDINARY CHONDRITES AND IMPLICATIONS FOR THE SOLAR-SYSTEM ABUNDANCE OF RE</t>
  </si>
  <si>
    <t>TRACE-ELEMENT</t>
  </si>
  <si>
    <t>The concentrations of Re, Os and Ir in Antarctic unequilibrated ordinary chondrites (UOC) were determined by radiochemical neutron activation analysis. Large fractionations among these elements were found in Antarctic UOC. This is quite different from non-Antarctic UOC and equilibrated ordinary chondrites (EOC). Average Re/Os and Re/Ir ratios in ordinary chondrites are 25-30 % higher than those in C1 chondrites and 10-15 % higher than those in C2 and C3 chondrites. In contrast, the Os/Ir ratio is not variable among these chondrite groups. It is therefore suggested that Re is fractionated among ordinary and carbonaceous chondrites. Atom abundances of Os and Ir relative to 10(6) Si atoms of H chondrites are nearly equal to those of C1 chondrites, but their Re value is 30 % higher than the C1 value. Considering that the currently accepted value for solar system abundance of Re (0.517 atom relative to 10(6) Si atoms) [Anders and Grevesse, 1989] is the lowest value among (Si-normalized) Re abundances in C1, C2, C3 and H chondrites, its value should be changed to a larger value. If C2 chondrites are adopted as the solar system standard, the solar system abundance of Re is changed to 0.0589, with those of Os and Ir being 0.740 and 0.685, respectively, at the same time.</t>
  </si>
  <si>
    <t>EBIHARA, M (corresponding author), TOKYO METROPOLITAN UNIV,FAC SCI,DEPT CHEM,HACHIOJI,TOKYO 19203,JAPAN.</t>
  </si>
  <si>
    <t>10.1029/95GL01721</t>
  </si>
  <si>
    <t>WOS:A1995RT33300023</t>
  </si>
  <si>
    <t>YIOU, P; JOUZEL, J; JOHNSEN, S; ROGNVALDSSON, OE</t>
  </si>
  <si>
    <t>RAPID OSCILLATIONS IN VOSTOK AND GRIP ICE CORES</t>
  </si>
  <si>
    <t>SINGULAR-SPECTRUM ANALYSIS; GREENLAND ICE; ANTARCTIC ICE; CLIMATE; RECORDS; VARIABILITY; DYNAMICS; CYCLE</t>
  </si>
  <si>
    <t>We investigate the spectral properties of climatic times series derived from two recent ice cores in Greenland and East Antarctica. We find that the signals behave in a similar way in the high frequency part of their spectra. The rapid oscillations found in the GRIP ice core were closely correlated to Heinrich Events. A comparable spectra feature is detected in the Vostok ice core. We discuss the possibilities of connections between the two hemispheres and proper ice sheet oscillations in the light of simple oscillating climate models.</t>
  </si>
  <si>
    <t>UNIV COPENHAGEN,NIELS BOHR INST ASTRON PHYS &amp; GEOPHYS,DEPT GEOPHYS,DK-2200 COPENHAGEN,DENMARK; LAB GLACIOL &amp; GEOPHYS ENVIRONM,CNRS,F-38402 ST MARTIN DHERES,FRANCE; UNIV ICELAND,INST SCI,IS-107 REYKJAVIK,ICELAND</t>
  </si>
  <si>
    <t>University of Copenhagen; Niels Bohr Institute; Centre National de la Recherche Scientifique (CNRS); University of Iceland</t>
  </si>
  <si>
    <t>YIOU, P (corresponding author), CTR ETUD SACLAY,DSM,CEA,MODELISAT CLIMAT &amp; ENVIRONM LAB,ORME MERISIERS,F-91191 GIF SUR YVETTE,FRANCE.</t>
  </si>
  <si>
    <t>10.1029/95GL02014</t>
  </si>
  <si>
    <t>WOS:A1995RT33300026</t>
  </si>
  <si>
    <t>BODDEM, J; SCHLITZER, R</t>
  </si>
  <si>
    <t>INTEROCEAN EXCHANGE AND MERIDIONAL MASS AND HEAT FLUXES IN THE SOUTH-ATLANTIC</t>
  </si>
  <si>
    <t>AGULHAS RETROFLECTION; THERMOCLINE WATER; NORTH-ATLANTIC; CIRCULATION; OCEAN; ALGORITHMS; TRANSPORTS; PATTERNS</t>
  </si>
  <si>
    <t>The meridional transport of mass and heat in the South Atlantic as well as the interocean exchange with the South Pacific and Indian Ocean is examined using a model based on the adjoint method. Large amounts of historical temperature (theta) and salinity (s) data are assimilated and an optimal model circulation is searched to satisfy two main objectives: (1) the vertical shear of the model hows is consistent with geostrophic shear estimates, and (2) the model flows correctly reproduce the measured distributions of theta and s. Information on baroclinic flows contained in the historical theta/s distributions is incorporated in the model circulation via constraint 1, and the unknown reference velocities are chosen in a way such that the resulting absolute flow velocities (horizontal and vertical) yield realistic theta and s fields (constraint 2). The model is mass, heat, and salt conserving and has realistic topography. It is shown that realistic theta and s model distributions can be obtained with hows that are consistent with geostrophy. The model-derived reference velocities (2500 dbar) show southward flow of North Atlantic Deep Water (NADW) along the South American coast and show eastward flow along the path of the Antarctic Circumpolar Current (ACC). Satisfactory theta/s simulations are obtained for a variety of model flows that differ considerably with respect to strength of the meridional overturning cell, magnitude of meridional heat transport and inflow rate of Indian Ocean Central (thermocline) Water (IOCW) into the South Atlantic. A strong correlation is found between meridional heat transport, strength of the meridional cell and inflow from the Indian Ocean. For all the model states that were found to be consistent with hydrographic data, the northward transport above the NADW layer is dominated by intermediate water with only relatively small contributions of warm surface water. The maximal acceptable meridional heat transport across 30 degrees S amounts to 0.35 PW. Inflow (shallow and intermediate) from the Indian Ocean into the South Atlantic in the range of 4-7 Sv can be accommodated by the model, but larger values have to be rejected. All acceptable model solutions show net heat gain of the South Atlantic from the atmosphere and a net export of warm water into the Indian Ocean.</t>
  </si>
  <si>
    <t>UNIV BREMEN, INST UMWELTPHYS, D-28334 BREMEN, GERMANY</t>
  </si>
  <si>
    <t>University of Bremen</t>
  </si>
  <si>
    <t>C8</t>
  </si>
  <si>
    <t>10.1029/95JC01618</t>
  </si>
  <si>
    <t>RP999</t>
  </si>
  <si>
    <t>WOS:A1995RP99900002</t>
  </si>
  <si>
    <t>HUGHES, CW</t>
  </si>
  <si>
    <t>ROSSBY WAVES IN THE SOUTHERN-OCEAN - A COMPARISON OF TOPEX/POSEIDON ALTIMETRY WITH MODEL PREDICTIONS</t>
  </si>
  <si>
    <t>ANTARCTIC CIRCUMPOLAR CURRENT; BETA-PLANE CHANNEL; WIND-DRIVEN; GEOSAT; CIRCULATION; STRESS; ENERGY; FLOW</t>
  </si>
  <si>
    <t>Results are presented from an eddy-resolving model of the Southern Ocean which suggest that regions of moderate eddy activity are occupied by wavelike eddies with wavelengths of about 300 km and periods of 4 to 12 months. These waves travel eastward where the current (and wave amplitude) is strongest, and westward elsewhere, and it is argued that they are Rossby waves advected by the mean flow. It is shown that TOPEX/POSEIDON altimetry data should be able to resolve these waves in the Pacific sector of the Southern Ocean. A technique for wave detection is then presented which is capable of extracting useful information about the waves in this as well as other regions. Altimeter data are then presented which confirm the existence of waves in the Pacific sector and are consistent with wave presence elsewhere. An analysis of tide model errors shows that such errors are incapable of producing a signal which could mimic the modeled waves, although tide model errors may explain the difference between altimetry and model results in shallow regions of the ocean and in regions of low eddy activity.</t>
  </si>
  <si>
    <t>HUGHES, CW (corresponding author), BIDSTON OBSERV, PROUDMAN OCEANOG LAB, BIRKENHEAD L43 7RA, MERSEYSIDE, ENGLAND.</t>
  </si>
  <si>
    <t>Hughes, Chris/GQP-7479-2022; Hughes, Chris W/A-3791-2010</t>
  </si>
  <si>
    <t>Hughes, Chris W/0000-0002-9355-0233</t>
  </si>
  <si>
    <t>10.1029/95JC01380</t>
  </si>
  <si>
    <t>Green Accepted</t>
  </si>
  <si>
    <t>WOS:A1995RP99900010</t>
  </si>
  <si>
    <t>VOGELER, A; SCHROTER, J</t>
  </si>
  <si>
    <t>ASSIMILATION OF SATELLITE ALTIMETER DATA INTO AN OPEN-OCEAN MODEL</t>
  </si>
  <si>
    <t>SOUTHERN-OCEAN; NUMERICAL EXPERIMENTS; GENERAL-CIRCULATION; DRAKE PASSAGE; HEAT-FLUX; ALGORITHMS; RESOLUTION; ATLANTIC</t>
  </si>
  <si>
    <t>Geosat sea surface height data are assimilated into an eddy-resolving quasigeostrophic open ocean model using the adjoint technique. The method adjusts the initial conditions for all layers and is successful on the timescale of a few weeks. Time-varying values for the open boundaries are prescribed by a much larger quasi-geostrophic model of the Antarctic Circumpolar Current (ACC). Both models have the same resolution of approximately 20 x 20 km (1/3 degrees x 1/6 degrees), have three layers, and include realistic bottom topography and coastlines. The open model box is embedded in the African sector of the ACC. For continuous assimilation of satellite data into the larger model the nudging technique is applied. These results are used for the adjoint optimization procedure as boundary conditions and as a first guess for the initial condition. For the open model box the difference between model and satellite sea surface height that remains after the nudging experiment amounts to a 19-cm root-mean-square error (rmse). By assimilation into the regional model this value can be reduced to a 6-cm rmse for an assimilation period of 20 days. Several experiments which attempt to improve the convergence of the iterative optimization method are reported. Scaling and regularization by smoothing have to be applied carefully. Especially during the first 10 iterations, the convergence can be improved considerably by low-pass filtering of the cost function gradient. The result of a perturbation experiment shows that for longer assimilation periods the influence of the boundary values becomes dominant and they should be determined inversely by data assimilation into the open ocean model.</t>
  </si>
  <si>
    <t>VOGELER, A (corresponding author), ALFRED WEGENER INST POLAR &amp; MARINE RES, POB 120161, D-27515 BREMERHAVEN, GERMANY.</t>
  </si>
  <si>
    <t>Schröter, Jens G/H-8806-2016</t>
  </si>
  <si>
    <t>Schröter, Jens G/0000-0002-9240-5798</t>
  </si>
  <si>
    <t>10.1029/95JC01591</t>
  </si>
  <si>
    <t>WOS:A1995RP99900011</t>
  </si>
  <si>
    <t>WADHAMS, P</t>
  </si>
  <si>
    <t>ARCTIC SEA-ICE EXTENT AND THICKNESS</t>
  </si>
  <si>
    <t>PHILOSOPHICAL TRANSACTIONS OF THE ROYAL SOCIETY A-MATHEMATICAL PHYSICAL AND ENGINEERING SCIENCES</t>
  </si>
  <si>
    <t>GREENLAND SEA; SUBMARINE SONAR; BASIN; PROFILES; OCEAN; MODEL; COVER; NORTH; VARIABILITY; REGION</t>
  </si>
  <si>
    <t>Current knowledge on Arctic sea ice extent and thickness variability is reviewed, and we examine whether measurements to date provide evidence for the impact of climate change. The total Arctic ice extent has shown a small but significant reduction of (2.1 +/- 0.9)% during the period 1978-87, after apparently increasing from a lower level in the early 1970s. However, open water within the pack ice limit has also diminished, so that the reduction of sea ice area is only (1.8 +/- 1.2)%. This stability conceals large interannual variations and trends in individual regions of the Arctic Ocean and sub-Arctic seas, which are out of phase with one another and so have little net impact on the overall hemispheric ice extent. The maximum annual global extent (occurring during the Antarctic winter) shows a more significant decrease of 5% during 1972-87. Ice thickness distribution has been measured by submarine sonar profiling moored upward sonars, airborne laser profilometry, airborne electromagnetic techniques and drilling. Promising new techniques include: sonar mounted on an AUV or neutrally buoyant float; acoustic tomography or thermometry; and inference from a combination of microwave sensors. In relation to climate change, the most useful measurement has been repeated submarine sonar profiling under identical parts of the Arctic, which offers some evidence of a decline in mean ice thickness in the 1980s compared to the 1970s. The link between mean ice thickness and climatic warming is complex because of the effects of dynamics and deformation. Only fast ice responds primarily to air temperature changes and one can predict thinning of fast ice and extension of the open water season in fast ice areas. Another region of increasingly mild ice conditions is the central Greenland Sea where winter thermohaline convection is triggered by cyclic growth and melt of local young ice. In recent years convection to the bottom has slowed or ceased, possibly related to moderation of ice conditions.</t>
  </si>
  <si>
    <t>WADHAMS, P (corresponding author), UNIV CAMBRIDGE, SCOTT POLAR RES INST, CAMBRIDGE CB2 1ER, ENGLAND.</t>
  </si>
  <si>
    <t>ROYAL SOC</t>
  </si>
  <si>
    <t>6-9 CARLTON HOUSE TERRACE, LONDON SW1Y 5AG, ENGLAND</t>
  </si>
  <si>
    <t>1364-503X</t>
  </si>
  <si>
    <t>1471-2962</t>
  </si>
  <si>
    <t>PHILOS T R SOC A</t>
  </si>
  <si>
    <t>Philos. Trans. R. Soc. A-Math. Phys. Eng. Sci.</t>
  </si>
  <si>
    <t>10.1098/rsta.1995.0072</t>
  </si>
  <si>
    <t>RR362</t>
  </si>
  <si>
    <t>WOS:A1995RR36200010</t>
  </si>
  <si>
    <t>DELILLE, D</t>
  </si>
  <si>
    <t>SEASONAL-CHANGES OF SUB-ANTARCTIC BENTHIC BACTERIAL COMMUNITIES</t>
  </si>
  <si>
    <t>HYDROBIOLOGIA</t>
  </si>
  <si>
    <t>SEASONAL CHANGES; BENTHIC BACTERIA; HETEROTROPHIC BACTERIA; BACTERIAL COMMUNITIES; ORGANIC MATTER; SUB-ANTARCTIC COASTAL AREA</t>
  </si>
  <si>
    <t>LATE AUSTRAL WINTER; MARINE-BACTERIA; MACROCYSTIS-PYRIFERA; SPATIAL-DISTRIBUTION; STARVATION-SURVIVAL; BRANSFIELD STRAIT; ANTARCTIC WATERS; SEDIMENTS; BACTERIOPLANKTON; DIVERSITY</t>
  </si>
  <si>
    <t>From December 1982 to February 1985 systematic observations of heterotrophic bacterial populations were recorded for a nearshore marine sediment of Kerguelen Archipelago. A weekly survey included physicochemical (temperature, mineral and organic C and N) measurements. Total (A.O.D C.) and saprophytic (M.P.N. on Zobell medium) counts were used for quantitative bacterial investigations. Heterotrophic microbial activities were estimated by C-14 glucose and C-14 glutamic acid uptake measurements. The bacterial community structure was investigated by carrying out 57 morphological and biochemical tests on 1742 isolated strains. Quantitative data were treated by principal component analysis. Qualitative data were analysed by a numerical taxonomy technique using similarity coefficients with WPGM algorithm. The % abundance of the various taxonomic groups varied greatly with season. Although non fermentative Gram-negative rods were generally dominant, the existence of a succession of populations during bacterial growth resulting from periodical organic enrichements is clearly demonstrated. The nutrient supply rather than the temperature seems to be the major factor determining microbial fluctuations in the studied subantarctic coastal marine environments.</t>
  </si>
  <si>
    <t>DELILLE, D (corresponding author), UNIV PARIS 06,LAB ARAGO,CNRS,URA 117,OBSERV OCEANOL BANYULS,F-66650 BANYULS SUR MER,FRANCE.</t>
  </si>
  <si>
    <t>Daniel, Delille/S-9542-2019</t>
  </si>
  <si>
    <t>KLUWER ACADEMIC PUBL</t>
  </si>
  <si>
    <t>DORDRECHT</t>
  </si>
  <si>
    <t>SPUIBOULEVARD 50, PO BOX 17, 3300 AA DORDRECHT, NETHERLANDS</t>
  </si>
  <si>
    <t>0018-8158</t>
  </si>
  <si>
    <t>Hydrobiologia</t>
  </si>
  <si>
    <t>AUG 11</t>
  </si>
  <si>
    <t>10.1007/BF00008182</t>
  </si>
  <si>
    <t>TD869</t>
  </si>
  <si>
    <t>WOS:A1995TD86900005</t>
  </si>
  <si>
    <t>GODDARD, A</t>
  </si>
  <si>
    <t>ANTARCTIC GLACIERS KEEP THEIR COOL</t>
  </si>
  <si>
    <t>AUG 5</t>
  </si>
  <si>
    <t>RN538</t>
  </si>
  <si>
    <t>WOS:A1995RN53800026</t>
  </si>
  <si>
    <t>VANDERWATEREN, D; HINDMARSH, R</t>
  </si>
  <si>
    <t>EAST ANTARCTIC ICE-SHEET - STABILISTS STRIKE AGAIN</t>
  </si>
  <si>
    <t>HISTORY</t>
  </si>
  <si>
    <t>BRITISH ANTARCTIC SURVEY, DIV ICE &amp; CLIMATE, CAMBRIDGE CB3 0ET, ENGLAND</t>
  </si>
  <si>
    <t>VRIJE UNIV AMSTERDAM, INST EARTH SCI, RES SCH SEDIMENTARY GEOL, DE BOELELAAN 1085, 1081 HV AMSTERDAM, NETHERLANDS.</t>
  </si>
  <si>
    <t>Hindmarsh, Richard/N-1195-2019</t>
  </si>
  <si>
    <t>Hindmarsh, Richard/0000-0003-1633-2416</t>
  </si>
  <si>
    <t>NATURE PUBLISHING GROUP</t>
  </si>
  <si>
    <t>MACMILLAN BUILDING, 4 CRINAN ST, LONDON N1 9XW, ENGLAND</t>
  </si>
  <si>
    <t>1476-4687</t>
  </si>
  <si>
    <t>AUG 3</t>
  </si>
  <si>
    <t>10.1038/376389a0</t>
  </si>
  <si>
    <t>RM639</t>
  </si>
  <si>
    <t>WOS:A1995RM63900032</t>
  </si>
  <si>
    <t>JONES, AE; SHANKLIN, JD</t>
  </si>
  <si>
    <t>CONTINUED DECLINE OF TOTAL OZONE OVER HALLEY, ANTARCTICA, SINCE 1985</t>
  </si>
  <si>
    <t>QUASI-BIENNIAL OSCILLATION; INTERANNUAL VARIABILITY; PROFILE MEASUREMENTS; DEPLETION; STRATOSPHERE; CHLORINE; VORTEX; MODEL; HOLE</t>
  </si>
  <si>
    <t>In 1985, Farman et al.(1) announced that a dramatic reduction in total ozone was occurring in the atmosphere over Halley, Antarctica, during the polar spring. Analysis of satellite data revealed that this ozone depletion was an Antarctic-wide phenomenon(2). Combined theoretical(3-5), observational(6,7) and laboratory(8) work has shown that chlorine radicals derived from the photolysis of chlorofluorocarbons were the dominant cause of the ozone loss(9-11). Ten years later, we review here the status of the 'ozone hole' based on the continued total-ozone measurements at Halley. The springtime 'ozone hole' continues to deepen, with both the October mean and minimum total ozone persistently decreasing. The ozone loss extends into January and February, so that significant increases in ultraviolet-B radiation can be expected at the surface over Antarctica during the summer. A signal of ozone loss is now apparent in the spring and summer temperature records, with recent temperatures at the 100-mbar level consistently close to, or colder than, the historical (1957-72) minima for the period October to January. These low temperatures may well enable the maintenance of springtime ozone-loss mechanisms until later in the year.</t>
  </si>
  <si>
    <t>JONES, AE (corresponding author), BRITISH ANTARCTIC SURVEY,NERC,HIGH CROSS,MADINGLEY RD,CAMBRIDGE CB3 0ET,ENGLAND.</t>
  </si>
  <si>
    <t>10.1038/376409a0</t>
  </si>
  <si>
    <t>WOS:A1995RM63900046</t>
  </si>
  <si>
    <t>SUGDEN, DE; MARCHANT, DR; POTTER, N; SOUCHEZ, RA; DENTON, GH; SWISHER, CC; TISON, JL</t>
  </si>
  <si>
    <t>PRESERVATION OF MIOCENE GLACIER ICE IN EAST ANTARCTICA</t>
  </si>
  <si>
    <t>ANTARCTIC climate during the Pliocene has been the subject of considerable debate. One view holds that, during part of the Pliocene, East Antarctica was largely free of glacier ice and that vegetation survived on the coastal mountains(1-4). An alternative viewpoint argues for the development of a stable polar ice sheet by the middle Miocene, which has persisted since then(5-10). Here we report the discovery of buried glacier ice in Beacon valley, East Antarctica, which appears to have survived for at least 8.1 million years. We have dated the ice by 40Ar/39Ar analysis of volcanic ash in the thin, overlying glacial till which, we argue, has undergone little (if any) reworking. Isotope and crystal fabric analyses of the ice show that it was derived from an ice sheet. We suggest that stable polar conditions must have persisted in this region for at least 8.1 million years for this ice to have avoided sublimation.</t>
  </si>
  <si>
    <t>UNIV MAINE, DEPT GEOL SCI, ORONO, ME 04469 USA; UNIV MAINE, INST QUATERNAY STUDIES, ORONO, ME 04469 USA; DICKINSON COLL, DEPT GEOL, CARLISLE, PA 17013 USA; FREE UNIV BRUSSELS, DEPT SCI TERRE &amp; ENVIRONM, B-1050 BRUSSELS, BELGIUM; BERKELEY GEOCHRONOL CTR, BERKELEY, CA 94709 USA</t>
  </si>
  <si>
    <t>University of Maine System; University of Maine Orono; University of Maine System; University of Maine Orono; Dickinson College; Universite Libre de Bruxelles; Berkeley Geochronolgy Center</t>
  </si>
  <si>
    <t>UNIV EDINBURGH, DEPT GEOG, DRUMMOND ST, EDINBURGH EH8 9XP, MIDLOTHIAN, SCOTLAND.</t>
  </si>
  <si>
    <t>Tison, Jean-Louis/F-4065-2015</t>
  </si>
  <si>
    <t>Tison, Jean-Louis/0000-0002-9758-3454</t>
  </si>
  <si>
    <t>NATURE PORTFOLIO</t>
  </si>
  <si>
    <t>BERLIN</t>
  </si>
  <si>
    <t>HEIDELBERGER PLATZ 3, BERLIN, 14197, GERMANY</t>
  </si>
  <si>
    <t>10.1038/376412a0</t>
  </si>
  <si>
    <t>WOS:A1995RM63900047</t>
  </si>
  <si>
    <t>MUGNANO, JA; WANG, T; LAYNE, JR; DEVRIES, AL; LEE, RE</t>
  </si>
  <si>
    <t>ANTIFREEZE GLYCOPROTEINS PROMOTE INTRACELLULAR FREEZING OF RAT CARDIOMYOCYTES AT HIGH SUBZERO TEMPERATURES</t>
  </si>
  <si>
    <t>AMERICAN JOURNAL OF PHYSIOLOGY-REGULATORY INTEGRATIVE AND COMPARATIVE PHYSIOLOGY</t>
  </si>
  <si>
    <t>CRYOPROTECTION; CRYOMICROSCOPY; FREEZING INJURY; HYPOTHERMIC TISSUE PRESERVATION</t>
  </si>
  <si>
    <t>THERMAL HYSTERESIS PROTEINS; HYPOTHERMIC PRESERVATION; ANTARCTIC FISHES; POLAR FISHES; INHIBITION; ICE; GLYCOPEPTIDES; RECRYSTALLIZATION; PEPTIDES; GROWTH</t>
  </si>
  <si>
    <t>Despite recent reports that antifreeze glycoproteins (AFGPs) protect mammalian cells during low-temperature preservation, T. Wang, Q. Zhu, X. Yang, J. R. Layne, and A. L. DeVries (Cryobiology 31: 185-192, 1994) reported that AFGPs failed to protect rat hearts during freezing. Rather, the presence of AFGPs exacerbated cardiac damage after freezing. This study examined the effects of freezing (-4 degrees C) in the presence of AFGPs at the cellular level with the use of cryomicroscopy. Large, blunt ice crystals formed in the solutions without AFGPs and excluded most cardiomyocytes from the plane of ice formation. After thawing, cells appeared similar in morphology to unfrozen cells. Ice in 0.5 mg/ml AFGP solution was more dendritic and prismatic than ice formed in the absence of AFGPs. On thawing, many cells exhibited spontaneous contraction, resulting in cell death. Spicular ice formed rapidly in the 10 mg/ml AFGP solution. These needlelike ice crystals appeared to penetrate the cardiomyocytes, resulting in intracellular freezing followed by cell lysis. These AFGP-induced changes in ice crystal structure may account for the injury observed in whole heart and cardiomyocyte experiments.</t>
  </si>
  <si>
    <t>UNIV ROCHESTER, DEPT SURG, ROCHESTER, NY 14642 USA; SLIPPERY ROCK UNIV, DEPT BIOL, SLIPPERY ROCK, PA 16057 USA; UNIV ILLINOIS, DEPT PHYSIOL &amp; BIOPHYS, URBANA, IL 61801 USA</t>
  </si>
  <si>
    <t>University of Rochester; Pennsylvania State System of Higher Education (PASSHE); Slippery Rock University - Pennsylvania; University of Illinois System; University of Illinois Urbana-Champaign</t>
  </si>
  <si>
    <t>MUGNANO, JA (corresponding author), MIAMI UNIV, DEPT ZOOL, OXFORD, OH 45056 USA.</t>
  </si>
  <si>
    <t>NHLBI NIH HHS [HL-45129] Funding Source: Medline</t>
  </si>
  <si>
    <t>NHLBI NIH HHS(United States Department of Health &amp; Human ServicesNational Institutes of Health (NIH) - USANIH National Heart Lung &amp; Blood Institute (NHLBI))</t>
  </si>
  <si>
    <t>AMER PHYSIOLOGICAL SOC</t>
  </si>
  <si>
    <t>BETHESDA</t>
  </si>
  <si>
    <t>9650 ROCKVILLE PIKE, BETHESDA, MD 20814</t>
  </si>
  <si>
    <t>0363-6119</t>
  </si>
  <si>
    <t>AM J PHYSIOL-REG I</t>
  </si>
  <si>
    <t>Am. J. Physiol.-Regulat. Integr. Compar. Physiol.</t>
  </si>
  <si>
    <t>AUG</t>
  </si>
  <si>
    <t>R474</t>
  </si>
  <si>
    <t>R479</t>
  </si>
  <si>
    <t>10.1152/ajpregu.1995.269.2.R474</t>
  </si>
  <si>
    <t>Physiology</t>
  </si>
  <si>
    <t>RP466</t>
  </si>
  <si>
    <t>WOS:A1995RP46600033</t>
  </si>
  <si>
    <t>MCDONALD, SJ; KENNICUTT, MC; LIU, H; SAFE, SH</t>
  </si>
  <si>
    <t>ASSESSING AROMATIC HYDROCARBON EXPOSURE IN ANTARCTIC FISH CAPTURED NEAR PALMER AND MCMURDO STATIONS, ANTARCTICA</t>
  </si>
  <si>
    <t>ARCHIVES OF ENVIRONMENTAL CONTAMINATION AND TOXICOLOGY</t>
  </si>
  <si>
    <t>SOLE PAROPHRYS-VETULUS; HEPATOMA-CELL BIOASSAY; ARTHUR HARBOR; OIL-SPILL; 2,3,7,8-TETRACHLORODIBENZO-PARA-DIOXIN EQUIVALENTS; BAHIA-PARAISO; GREAT-LAKES; CONTAMINATION; METABOLISM; INDUCTION</t>
  </si>
  <si>
    <t>Since little is known about the effects of contaminants on Antarctic organisms, the effects of polynuclear aromatic hydrocarbons (PAH) on Antarctic fish were evaluated. Fish captured near Palmer Station on the Antarctic Peninsula exhibited induced ethoxyresorufin O-deethylase (EROD) activities and elevated concentrations of biliary PAH metabolites compared to fish from control sites. Naphthalene and phenanthrene PAH metabolite levels were significantly higher in the bile of fish captured near McMurdo Station than in fish from remote sites in McMurdo Sound. Laboratory experiments were conducted in which Notothenia gibberifrons were treated with benzo[a]pyrene (BaP) and diesel fuel Arctic (DFA). Although DFA is composed primarily of 2- and 3-ring PAH which are not known to be potent CYPIA inducers, the maximal hepatic EROD activity of DFA-treated fish was approximately 80% of that observed in BaP-treated fish. Additionally, 2,3,7,8-tetrachlorodibenzo-p-dioxin toxic equivalents (TEQs) were determined for hepatic extracts of laboratory-dosed and field-captured fish using rat hepatoma H4IIE cell bioassays. The TEQ values of H4IIE cells dosed with hepatic extracts of DFA-treated fish correlated more closely with hepatic concentrations of 3-ring and &gt;3-ring PAH than with 2-ring and Sigma PAH concentrations. However, bioassay-derived TEQs were higher than expected based on the measured levels of greater than or equal to 3-ring PAH in the hepatic extracts of DFA-treated fish. The TEQs for hepatic tissue extracts of BaP-treated fish paralleled tissue concentrations of PAH. The TEQs for field captured fish were significantly lower than those derived from dosed fish extracts.</t>
  </si>
  <si>
    <t>TEXAS A&amp;M UNIV,DEPT VET PHYSIOL &amp; PHARMACOL,COLLEGE STN,TX 77843</t>
  </si>
  <si>
    <t>Texas A&amp;M University System; Texas A&amp;M University College Station</t>
  </si>
  <si>
    <t>MCDONALD, SJ (corresponding author), TEXAS A&amp;M UNIV,GEOCHEM &amp; ENVIRONM RES GRP,833 GRAHAM RD,COLLEGE STN,TX 77845, USA.</t>
  </si>
  <si>
    <t>0090-4341</t>
  </si>
  <si>
    <t>ARCH ENVIRON CON TOX</t>
  </si>
  <si>
    <t>Arch. Environ. Contam. Toxicol.</t>
  </si>
  <si>
    <t>Environmental Sciences; Toxicology</t>
  </si>
  <si>
    <t>Environmental Sciences &amp; Ecology; Toxicology</t>
  </si>
  <si>
    <t>RG149</t>
  </si>
  <si>
    <t>WOS:A1995RG14900011</t>
  </si>
  <si>
    <t>YU, Y; WADE, TL; FANG, J; MCDONALD, S; BROOKS, JM</t>
  </si>
  <si>
    <t>GAS CHROMATOGRAPHIC-MASS SPECTROMETRIC ANALYSIS OF POLYCYCLIC AROMATIC HYDROCARBON METABOLITES IN ANTARCTIC FISH (NOTOTHENIA GIBBERIFRONS) INJECTED WITH DIESEL FUEL ARCTIC</t>
  </si>
  <si>
    <t>SOLE PAROPHRYS-VETULUS; ARTHUR HARBOR; OIL-SPILL; BENZOPYRENE; PENINSULA; EXPOSURE; SEDIMENT</t>
  </si>
  <si>
    <t>Fish (Notothenia gibberifrons) collected in pristine Antarctic sites were injected with Diesel Fuel Arctic (DFA). Gas chromatography/mass spectrometry (GC/MS) was used to identify and quantify polycyclic aromatic hydrocarbon (PAH) metabolites obtained from hydrolyzed fish bile. The concentrations of naphthols (NPH), phenanthrenols (PHN), dibenzothiophenols (DBT), and total PAH metabolites (Sigma PAH) vary with time. The response curve (production of PAH metabolites vs. time) resembled a Sigmoid curve, with an initial low response at 24 h followed by a rapid rise in production of PAH metabolites (55.74 mu g/g) 120 h after exposure to DFA. PAH metabolites identified include NPH, PHN, and DBT and their alkylated derivatives, reflecting the composition of the DFA to which the fish were exposed. The GC/MS technique is highly sensitive, particularly in the detection of multi-ring PAH metabolites. The results suggest that analysis of PAH metabolites is a valuable tool for environmental monitoring and assessment of exposure to petroleum.</t>
  </si>
  <si>
    <t>TEXAS A&amp;M UNIV,GEOCHEM &amp; ENVIRONM RES GRP,COLLEGE STN,TX 77845; UNIV MICHIGAN,DEPT CIVIL &amp; ENVIRONM ENGN,NATL CTR INTEGRATED BIOREMEDIAT RES &amp; DEV,ANN ARBOR,MI 48107</t>
  </si>
  <si>
    <t>Texas A&amp;M University System; Texas A&amp;M University College Station; University of Michigan System; University of Michigan</t>
  </si>
  <si>
    <t>YU, Y (corresponding author), CINCINNATI WATER WORKS,5651 KELLOGG AVE,CINCINNATI,OH 45228, USA.</t>
  </si>
  <si>
    <t>Wade, Terry L/A-4012-2012</t>
  </si>
  <si>
    <t>WOS:A1995RG14900012</t>
  </si>
  <si>
    <t>WALKER, ADM</t>
  </si>
  <si>
    <t>RADAR STUDIES OF MAGNETOSPHERE DYNAMICS</t>
  </si>
  <si>
    <t>ASTROPHYSICS AND SPACE SCIENCE</t>
  </si>
  <si>
    <t>IONOSPHERIC RADAR; MAGNETOSPHERIC CONVECTION; ULF PULSATIONS</t>
  </si>
  <si>
    <t>AZIMUTHAL WAVE NUMBER; FIELD LINE RESONANCES; STANDING HYDROMAGNETIC-WAVES; PC-5 GEOMAGNETIC-PULSATIONS; STARE AURORAL RADAR; PC5 PULSATION; HF RADAR; DRIFT VELOCITY; OSCILLATIONS</t>
  </si>
  <si>
    <t>Ionospheric radars are an important tool for studying magnetospheric dynamics. The nature of such instruments is described and their application to a number of important problems is discussed, emphasizing South African work. A study of the theory of reflection from irregularities is discussed. The nature of ULF pulsations of more than one type has been elucidated by radar studies. An improvement of the understanding of magnetospheric convection has been achieved. A new HF radar experiment being developed for operation at SANAE, Antarctica, is described. An HF radar will be operated at SANAE in conjunction with the British radar at Bailey to provide vector information about magnetospheric convection within that part of the magnetosphere which maps to a large portion of the Antarctic continent. The radar will be part of the SuperDARN international network of radars.</t>
  </si>
  <si>
    <t>WALKER, ADM (corresponding author), UNIV NATAL,DEPT PHYS,SPACE PHYS RES INST,DURBAN 4001,SOUTH AFRICA.</t>
  </si>
  <si>
    <t>Walker, David/K-6906-2016</t>
  </si>
  <si>
    <t>Walker, David/0000-0002-4581-752X</t>
  </si>
  <si>
    <t>0004-640X</t>
  </si>
  <si>
    <t>ASTROPHYS SPACE SCI</t>
  </si>
  <si>
    <t>Astrophys. Space Sci.</t>
  </si>
  <si>
    <t>10.1007/BF00658199</t>
  </si>
  <si>
    <t>Astronomy &amp; Astrophysics</t>
  </si>
  <si>
    <t>TD812</t>
  </si>
  <si>
    <t>WOS:A1995TD81200039</t>
  </si>
  <si>
    <t>CANDELONE, JP; BOLSHOV, MA; RUDNIEV, SN; HONG, SM; BOUTRON, CF</t>
  </si>
  <si>
    <t>BISMUTH IN RECENT SNOW FROM CENTRAL GREENLAND - PRELIMINARY-RESULTS</t>
  </si>
  <si>
    <t>ATMOSPHERIC ENVIRONMENT</t>
  </si>
  <si>
    <t>BISMUTH; SNOW; GREENLAND; ATMOSPHERE; VOLCANOS; LASER ATOMIC FLUORESCENCE SPECTROMETRY</t>
  </si>
  <si>
    <t>TRACE-ELEMENTS; METALS; LEAD; SPECTROMETRY; VOLCANOS; CADMIUM; ICE</t>
  </si>
  <si>
    <t>We present here the first data on the occurrence of bismuth (Bi) in recent snow from central Greenland. They were obtained by analysing surface snow and a shallow snow core covering the past twenty years, using the new ultrasensitive laser excited atomic fluorescence spectrometry technique. Measured concentrations range from 0.66 to &lt; 0.05 pgg(-1). These are the lowest concentrations ever reported for precipitation. No significant time trend is observed during the past two decades. Bi appears to be probably mainly derived from volcanic emissions to the atmosphere, opening the way to obtaining time series of the past global volcanic activity through the analysis of this heavy metal in deep Greenland or Antarctic ice cores.</t>
  </si>
  <si>
    <t>CNRS,LAB GLACIOL &amp; GEOPHYS ENVIRONNEMENT,F-38402 ST MARTIN DHERES,FRANCE; RUSSIAN ACAD SCI,INST SPECT,MOSCOW 142092,RUSSIA; UNIV GRENOBLE 1,UFR MECAN,F-38041 GRENOBLE,FRANCE</t>
  </si>
  <si>
    <t>Centre National de la Recherche Scientifique (CNRS); Russian Academy of Sciences; Institute of Spectroscopy; Communaute Universite Grenoble Alpes; Universite Grenoble Alpes (UGA)</t>
  </si>
  <si>
    <t>Bolshov, Mikhail/J-2249-2012</t>
  </si>
  <si>
    <t>1352-2310</t>
  </si>
  <si>
    <t>ATMOS ENVIRON</t>
  </si>
  <si>
    <t>Atmos. Environ.</t>
  </si>
  <si>
    <t>10.1016/1352-2310(95)00058-7</t>
  </si>
  <si>
    <t>Environmental Sciences; Meteorology &amp; Atmospheric Sciences</t>
  </si>
  <si>
    <t>Environmental Sciences &amp; Ecology; Meteorology &amp; Atmospheric Sciences</t>
  </si>
  <si>
    <t>RM005</t>
  </si>
  <si>
    <t>WOS:A1995RM00500009</t>
  </si>
  <si>
    <t>SLIP, DJ</t>
  </si>
  <si>
    <t>THE DIET OF SOUTHERN ELEPHANT SEALS (MIROUNGA-LEONINA) FROM HEARD-ISLAND</t>
  </si>
  <si>
    <t>CANADIAN JOURNAL OF ZOOLOGY-REVUE CANADIENNE DE ZOOLOGIE</t>
  </si>
  <si>
    <t>CEPHALOPOD PREY; MACQUARIE; PATTERNS; OCEAN</t>
  </si>
  <si>
    <t>Stomach contents were lavaged from 76 southern elephant seals (Mirounga leonina) at Heard Island between July 1992 and March 1993. Eighty-six percent of stomachs contained cephalopods of 17 species. Numerically the most important was Psychroteuthis glacialis (21.1%), and from estimated biomass the most important was Kondakovia longimana (40.4%). Three other species were also common prey: Moroteuthis knipovitchi (19.4% by estimated biomass), Moroteuthis ingens (13.0%), and Alluroteuthis antarcticus (10.2%). Sixty-six percent of stomachs contained fish remains, and four species, Dissostichus eleginoides, Electrona carlsbergi, E. antarctica, and Gymnoscopelus nicholsi, were identified from otoliths. The diet of adults differed from that of juveniles, particularly pups in their first year. Martialia hyadesi was the most important prey of juveniles and represented 57.1% of estimated biomass consumed. Furthermore, smaller seals ate smaller squid. The species and size of cephalopods eaten by southern elephant seals are similar to those of other Southern Ocean predators, particularly some beaked whales.</t>
  </si>
  <si>
    <t>UNIV TASMANIA,DEPT ZOOL,HOBART,TAS 7001,AUSTRALIA</t>
  </si>
  <si>
    <t>University of Tasmania</t>
  </si>
  <si>
    <t>SLIP, DJ (corresponding author), AUSTRALIAN ANTARCTIC DIV,CHANNEL HIGHWAY,KINGSTON,TAS 7050,AUSTRALIA.</t>
  </si>
  <si>
    <t>Slip, David/0000-0002-9010-7236</t>
  </si>
  <si>
    <t>NATL RESEARCH COUNCIL CANADA</t>
  </si>
  <si>
    <t>OTTAWA</t>
  </si>
  <si>
    <t>RESEARCH JOURNALS, MONTREAL RD, OTTAWA ON K1A 0R6, CANADA</t>
  </si>
  <si>
    <t>0008-4301</t>
  </si>
  <si>
    <t>CAN J ZOOL</t>
  </si>
  <si>
    <t>Can. J. Zool.-Rev. Can. Zool.</t>
  </si>
  <si>
    <t>10.1139/z95-180</t>
  </si>
  <si>
    <t>TE204</t>
  </si>
  <si>
    <t>WOS:A1995TE20400018</t>
  </si>
  <si>
    <t>WALKER, BG; BOVENG, PL</t>
  </si>
  <si>
    <t>EFFECTS OF TIME-DEPTH RECORDERS ON MATERNAL FORAGING AND ATTENDANCE BEHAVIOR OF ANTARCTIC FUR SEALS (ARCTOCEPHALUS-GAZELLA)</t>
  </si>
  <si>
    <t>DIVING BEHAVIOR; RADIO TRANSMITTERS; STATISTICAL POWER; DELPHINAPTERUS-LEUCAS; CHINSTRAP PENGUINS; ENERGY-EXPENDITURE; ELEPHANT SEALS; COMMON TERNS; SAMPLE-SIZE; PATTERNS</t>
  </si>
  <si>
    <t>We evaluated the difference in average durations of foraging trips and nursing visits to shore between one group of female Antarctic fur seals (Arctocephalus gazella) carrying radio transmitters only and another group carrying time-depth recorders (TDRs) and radio transmitters during their first five postpartum foraging trip - nursing visit cycles. Data were collected from 105 different fur seals in five breeding seasons (1989-1990 to 1993-1994) on Seal Island, Antarctica. Average foraging-trip and nursing-visit durations were significantly greater for the seals carrying TDRs and radio transmitters than for seals carrying radio transmitters only (two-way ANOVA, year x instrument type; trip, P = 0.004; visit, P = 0.04). Historically, instrument-effect studies on marine animals have focused on smaller species and larger instrument to body size ratios. Because of small sample sizes (the number of instruments successfully deployed and retrieved) and the typically variable nature of data from TDRs, the statistical power to detect significant differences due to instrument effects has been low. The evidence of instrument effects on Antarctic fur seals has possible implications for studies utilizing devices attached to similar-sized animals: results may not be representative of the natural (non-instrumented) population.</t>
  </si>
  <si>
    <t>WALKER, BG (corresponding author), NOAA,ALASKA FISHERIES SCI CTR,NATL MARINE MAMMAL LAB,7600 SAND POINT WAY NE,BLDG 4,SEATTLE,WA 98115, USA.</t>
  </si>
  <si>
    <t>10.1139/z95-182</t>
  </si>
  <si>
    <t>WOS:A1995TE20400020</t>
  </si>
  <si>
    <t>BAKES, MJ; ELLIOTT, NG; GREEN, GJ; NICHOLS, PD</t>
  </si>
  <si>
    <t>VARIATION IN LIPID-COMPOSITION OF SOME DEEP-SEA FISH (TELEOSTEI, OREOSOMATIDAE AND TRACHICHTHYIDAE)</t>
  </si>
  <si>
    <t>COMPARATIVE BIOCHEMISTRY AND PHYSIOLOGY B-BIOCHEMISTRY &amp; MOLECULAR BIOLOGY</t>
  </si>
  <si>
    <t>ALLOCYTTUS SP; FATTY ACIDS; FATTY ALCOHOLS; HOPLOSTETHUS ATLANTICUS; NEOCYTTUS SP; OREOSOMA SP; PSEUDOCYTTUS SP</t>
  </si>
  <si>
    <t>ROUGHY HOPLOSTETHUS-ATLANTICUS; ORANGE ROUGHY; NEW-ZEALAND; WAX ESTERS; WATER</t>
  </si>
  <si>
    <t>The Lipid, fatty acid and fatty alcohol compositions were determined for muscle samples from six species of deep-sea oreo collected from Australian waters; namely Neocyttus rhomboidalis, Neocyttus sp,, Allocyttus verrucosus, Allocyttus niger, Pseudocyttus maculatus, and Oreosoma atlanticum. Neocyttus helgae, landed in North Atlantic waters, was also analysed, Similar analyses were also carried out on the muscle and swim bladder of the orange roughy Hoplostethus atlanticus from both Australian and North Atlantic waters, Orange roughy is currently a major commercial species in southern Australia and is a new-fishery in the North Atlantic; there are four species of oreo of increasing commercial significance in Australia due to orange roughy quota reductions, It is therefore necessary to determine if the oreo fishing industry is capable of supplementing the current orange roughy requirements with respect to muscle and oil demand, In the oreos, the mean lipid content ranged from 0.5 to 3% of wet weight, with a mixed lipid composition including wax ester, triacylglycerol, sterol and polar lipid, The ratio of the monounsaturated fatty alcohols 22:1 to 20:1 allowed samples from the two geographical regions to be distinguished, Total wax ester in muscle from North Atlantic male orange roughy was much higher than in Australian fish (27 vs, 8.5% wet weight, respectively); females from both locations contained similar amounts of wax: ester (4.5 vs, 3.3%, respectively), Selected swim bladders from North Atlantic and Australian orange roughy show similar wax ester content (90 vs, 82%, respectively), The ratio of 22:1 to 20:1 fatty alcohols in orange roughy from the two regions was 0.5 (Australian) and 1.4 (North Atlantic), Indeed differences exist between oreos from the two locations, but not between orange roughy and this requires further investigation, With respect to the nutritional value, the oreos are more attractive than the orange roughy however lipid levels remain much lower compared with other popular species.</t>
  </si>
  <si>
    <t>CSIRO,DIV FISHERIES,HOBART,TAS 7001,AUSTRALIA; UNIV TASMANIA,CRC ANTARCTIC &amp; SO OCEAN ENVIRONM,HOBART,TAS 7001,AUSTRALIA</t>
  </si>
  <si>
    <t>Commonwealth Scientific &amp; Industrial Research Organisation (CSIRO); University of Tasmania</t>
  </si>
  <si>
    <t>BAKES, MJ (corresponding author), CSIRO,DIV OCEANOG,GPO BOX 1538,HOBART,TAS 7001,AUSTRALIA.</t>
  </si>
  <si>
    <t>Nichols, Peter D/C-5128-2011</t>
  </si>
  <si>
    <t>0305-0491</t>
  </si>
  <si>
    <t>COMP BIOCHEM PHYS B</t>
  </si>
  <si>
    <t>Comp. Biochem. Physiol B-Biochem. Molec. Biol.</t>
  </si>
  <si>
    <t>10.1016/0305-0491(95)00024-3</t>
  </si>
  <si>
    <t>Biochemistry &amp; Molecular Biology; Zoology</t>
  </si>
  <si>
    <t>RN896</t>
  </si>
  <si>
    <t>WOS:A1995RN89600015</t>
  </si>
  <si>
    <t>PANKHURST, RJ; RAPELA, CR</t>
  </si>
  <si>
    <t>PRODUCTION OF JURASSIC RHYOLITE BY ANATEXIS OF THE LOWER CRUST OF PATAGONIA</t>
  </si>
  <si>
    <t>EARTH AND PLANETARY SCIENCE LETTERS</t>
  </si>
  <si>
    <t>PARTITION-COEFFICIENTS; TRACE-ELEMENTS; SOUTH-AMERICA; MEXICO; XENOLITHS; EXTENSION; EVOLUTION; MIDDLE; MARGIN; MAGMAS</t>
  </si>
  <si>
    <t>The mid-Jurassic Marifil and Chon-Aike volcanic rocks of eastern Patagonia are part of one of the largest silicic igneous provinces known. Rb-Sr geochronology indicates eruptive ages of 175-190 Ma for the Marifil complex (mostly Toarcian-Aalenian), The majority of the rocks are isotopically uniform, with initial Sr-87/Sr-86 = 0.7067 +/- 0.0003 and epsilon Nd-t, = -4 +/- 2. Primary magmas of andesitic composition were generated by partial melting of mafic ''Grenvillian'' lower crust, indentified by depleted-mantle model ages of 1150-1600 Ma. Lower crustal pyroxene-granulite xenoliths can be modelled as residual Jurassic source, although they may alternatively be co-genetic cumulates, The dacite-rhyolite suite formed by crystal-liquid fractionation processes from the primary andesites: involving multistage crystallization and re-melting during magma ascent, with the later stages of evolution being explicable by fractional crystallization of plagioclase, amphibole and accessory minerals. The province represents large-scale lower crustal reworking associated with the unique tectonic and igneous environment of Gondwana break-up.</t>
  </si>
  <si>
    <t>UNIV NACL LA PLATA,CONICET,CTR INVEST GEOL,RA-1900 LA PLATA,ARGENTINA</t>
  </si>
  <si>
    <t>Consejo Nacional de Investigaciones Cientificas y Tecnicas (CONICET); National University of La Plata</t>
  </si>
  <si>
    <t>PANKHURST, RJ (corresponding author), NERC,KINGSLEY DUNHAM CTR,ISOTOPE GEOSCI LAB,BRITISH ANTARCTIC SURVEY,KEYWORTH NG12 5GG,NOTTS,ENGLAND.</t>
  </si>
  <si>
    <t>0012-821X</t>
  </si>
  <si>
    <t>EARTH PLANET SC LETT</t>
  </si>
  <si>
    <t>Earth Planet. Sci. Lett.</t>
  </si>
  <si>
    <t>10.1016/0012-821X(95)00103-J</t>
  </si>
  <si>
    <t>RT480</t>
  </si>
  <si>
    <t>WOS:A1995RT48000003</t>
  </si>
  <si>
    <t>RADLEIN, N; HEUMANN, KG</t>
  </si>
  <si>
    <t>SIZE-FRACTIONATED IMPACTOR SAMPLING OF AEROSOL-PARTICLES OVER THE ATLANTIC-OCEAN FROM EUROPE TO ANTARCTICA AS A METHODOLOGY FOR SOURCE IDENTIFICATION OF CD, PB, TL, NI, CR, AND FE</t>
  </si>
  <si>
    <t>FRESENIUS JOURNAL OF ANALYTICAL CHEMISTRY</t>
  </si>
  <si>
    <t>PARTICULATE MATTER; VIRTUAL IMPACTOR; CASCADE IMPACTOR; MARINE AEROSOL; HEAVY-METALS; LEAD; CALIBRATION; ELEMENTS; DESIGN</t>
  </si>
  <si>
    <t>Four different samples of aerosol particles over the North Atlantic, South Atlantic, an area near the equator influenced by Saharan mineral dust, and the Antarctic Ocean were collected on board of the German research vessel ''Polarstern'' by a six stage cascade impactor system. A continental sample, typical in its size distribution pattern and heavy metal enrichment factors (relative to crust material) for industrialized areas, was used for comparison. To analyse the elements of interest, isotope dilution mass spectrometry (IDMS) using the thermal ionization technique was applied. The samples were digested with nitric acid followed by an electrodeposition of the heavy metals to be analysed in alkaline solution. Source identification could be carried out by the distribution of the heavy metals and enrichment factors on the different impactor stages using iron as a reference element for crustal origin. Two opposite types of size distribution patterns were obtained over the Atlantic Ocean. On the one hand, the main heavy metal fraction was found to be associated with the smallest particles collected on the last two impactor stages and the back-up filter with aerodynamic diameters (AD) of less than 0.95 mu m, This pattern together with the high enrichment factors of up to several thousand indicates combustion processes and biogenic emissions as possible sources and were typical for cadmium and lead. On the other hand, chromium and iron were preferably associated with the larger particles of &gt; 1.5 mu m AD. This and the low chromium enrichment factor demonstrate that the earth crust is the major source for these two elements in marine aerosol particles. Thallium and nickel could not be classified by one of these two size distribution patterns, which indicates that at least two different primary sources contribute to the content of these heavy metals in marine aerosol particles depending on the region investigated. Contrary to that, the sample collected over the Antarctic Ocean showed some significant differences. Here, a substantial amount of the total cadmium and lead was associated with the larger particles. However, relatively high enrichment factors found for cadmium, nickel, lead, and thallium in the smallest particles suggest a natural source, probably biogenic activities, in the Antarctic Ocean.</t>
  </si>
  <si>
    <t>UNIV REGENSBURG, INST ANORGAN CHEM, D-93040 REGENSBURG, GERMANY</t>
  </si>
  <si>
    <t>University of Regensburg</t>
  </si>
  <si>
    <t>SPRINGER</t>
  </si>
  <si>
    <t>233 SPRING ST, NEW YORK, NY 10013 USA</t>
  </si>
  <si>
    <t>0937-0633</t>
  </si>
  <si>
    <t>FRESEN J ANAL CHEM</t>
  </si>
  <si>
    <t>Fresenius J. Anal. Chem.</t>
  </si>
  <si>
    <t>7-8</t>
  </si>
  <si>
    <t>10.1007/BF00323059</t>
  </si>
  <si>
    <t>Chemistry, Analytical</t>
  </si>
  <si>
    <t>RR550</t>
  </si>
  <si>
    <t>WOS:A1995RR55000025</t>
  </si>
  <si>
    <t>HART, SR; BLUSZTAJN, J; CRADDOCK, C</t>
  </si>
  <si>
    <t>CENOZOIC VOLCANISM IN ANTARCTICA - JONES MOUNTAINS AND PETER-I ISLAND</t>
  </si>
  <si>
    <t>GEOCHIMICA ET COSMOCHIMICA ACTA</t>
  </si>
  <si>
    <t>TRACE-ELEMENT; THURSTON ISLAND; WEST ANTARCTICA; ISOTOPE SYSTEMATICS; CONTINENTAL-CRUST; ATLANTIC-OCEAN; SOUTH-PACIFIC; MANTLE; GEOCHEMISTRY; BASALTS</t>
  </si>
  <si>
    <t>Cenozoic volcanism is widespread along the Pacific coast of Antarctica; a relationship to the rifting of the West Antarctic Rift System is obvious, but the possible role for mantle plumes is not established. We compare here complete geochemical and strontium, neodymium, and lead isotopic data for volcanic rocks from one probable plume just off the coast of Ellsworth Land (Peter I Island) with data from rift-related volcanic rocks from the nearby Jones Mountains, Ellsworth Land. The alkali basalts from Peter I Island are similar in most respects to average oceanic island basalt, and we propose recognition of this island as the most southerly known oceanic plume/hotspot -only unusually high Pb-207/204 ratios set the Peter I Island plume apart from other oceanic plumes. The volcanics from the Jones Mountains share many trace element and isotopic characteristics with the Peter I volcanics, including isotopic arrays which have as one end member the low Sr-87/86-high Pb-206/204 component which is characteristic of Cenozoic volcanism throughout the West Antarctic Rift System. Basalts from the Jones Mountains are distinctive from those of Peter I island principally in their much lower(207/204)Pb ratios, and their low and non-OIB-like Ce/Pb ratios (8.5-17.6). To explain this difference, we propose that a minor component of subduction-impregnated subcontinental lithosphere has been incorporated into the rift-related Jones Mountains volcanics that is not present in the oceanic Peter I Island plume.</t>
  </si>
  <si>
    <t>UNIV WISCONSIN,DEPT GEOL &amp; GEOPHYS,MADISON,WI 53706</t>
  </si>
  <si>
    <t>University of Wisconsin System; University of Wisconsin Madison</t>
  </si>
  <si>
    <t>HART, SR (corresponding author), WOODS HOLE OCEANOG INST,DEPT GEOL &amp; GEOPHYS,WOODS HOLE,MA 02543, USA.</t>
  </si>
  <si>
    <t>0016-7037</t>
  </si>
  <si>
    <t>GEOCHIM COSMOCHIM AC</t>
  </si>
  <si>
    <t>Geochim. Cosmochim. Acta</t>
  </si>
  <si>
    <t>10.1016/0016-7037(95)00212-I</t>
  </si>
  <si>
    <t>RQ725</t>
  </si>
  <si>
    <t>WOS:A1995RQ72500008</t>
  </si>
  <si>
    <t>RICAUD, PD; CARR, ES; HARWOOD, RS; LAHOZ, WA; FROIDEVAUX, L; READ, WG; WATERS, JW; MERGENTHALER, JL; KUMER, JB; ROCHE, AE; PECKHAM, GE</t>
  </si>
  <si>
    <t>POLAR STRATOSPHERIC CLOUDS AS DEDUCED FROM MLS AND CLAES MEASUREMENTS</t>
  </si>
  <si>
    <t>ANTARCTIC OZONE EXPERIMENT; AEROSOL; WINTER; WATER; VAPOR</t>
  </si>
  <si>
    <t>From 30 August 1992 to 3 September 1992 supersaturated area at 465 K potential temperature (similar to 50 hPa) is deduced from MLS water vapour measurements over western Antarctica, where high extinction coefficients measured by CLAES indicate Polar Stratospheric Clouds (PSCs). These PSCs are attributed partly to the effect of an anticyclone located over South America and partly to localized orographic waves, which raise the isentropes and generate rapid adiabatic cooling. A local minimum in column O-3 (less than or equal to 200 DU) is observed in this area, which is believed to be a consequence of the dynamics. Enhanced ClO abundances downstream of the region indicate PSC processing and chlorine activation.</t>
  </si>
  <si>
    <t>UNIV EDINBURGH,DEPT METEOROL,EDINBURGH EH9 3JZ,MIDLOTHIAN,SCOTLAND; CALTECH,JET PROP LAB,PASADENA,CA 91109; LOCKHEED PALO ALTO RES LABS,PALO ALTO,CA 94304; HERIOT WATT UNIV,DEPT PHYS,EDINBURGH EH14 4AS,MIDLOTHIAN,SCOTLAND</t>
  </si>
  <si>
    <t>University of Edinburgh; California Institute of Technology; National Aeronautics &amp; Space Administration (NASA); NASA Jet Propulsion Laboratory (JPL); Lockheed Martin; Heriot Watt University</t>
  </si>
  <si>
    <t>read, william/AAL-1895-2021; Ricaud, Philippe/AAC-2991-2020</t>
  </si>
  <si>
    <t>AUG 1</t>
  </si>
  <si>
    <t>10.1029/95GL00479</t>
  </si>
  <si>
    <t>RM649</t>
  </si>
  <si>
    <t>WOS:A1995RM64900025</t>
  </si>
  <si>
    <t>SOFKO, GJ; GREENWALD, R; BRISTOW, W</t>
  </si>
  <si>
    <t>DIRECT DETERMINATION OF LARGE-SCALE MAGNETOSPHERIC FIELD-ALIGNED CURRENTS WITH SUPERDARN</t>
  </si>
  <si>
    <t>HIGH-LATITUDE IONOSPHERE; BIRKELAND CURRENTS; ELECTRIC-FIELDS; CONDUCTANCES; CONVECTION; DAYSIDE; MODELS; RADAR; ARRAY</t>
  </si>
  <si>
    <t>The SuperDARN (Super Dual Auroral Radar Network) radars measure large-scale 2D images of the plasma convection velocity v in the high-latitude F-region. From the 2D convection maps, plasma flow vorticity can be directly calculated. We show that the vorticity is a direct measure of J(m)/Sigma(p), the ''magnetospheric'' component J(m) of the field-aligned current (FAG) per unit height-integrated Pedersen conductivity Sigma(p). The maps of J(m)/Sigma(p) show clearly the Region 0, 1, and 2 currents, uncontaminated by the ''ionospheric'' FAC component J(i) caused by ionospheric Pedersen and Hall conductivity gradients (which are important in the nightside substorm sector). The generation of the large-scale magnetospheric FAC images of J(m)/Sigma(p) from the SuperDARN convection vorticity is explained and examples of dayside FAC patterns for northward and southward IMF conditions are presented for the SuperDARN radar pair in Canada at Saskatoon and Kapuskasing. By summer, 1995, FAC images will be available from three northern hemisphere SuperDARN radar pairs, with a field-of-view extending over some 12 hours MLT (from western Canada to Scandinavia), and from one Antarctic radar pair.</t>
  </si>
  <si>
    <t>SOFKO, GJ (corresponding author), JOHNS HOPKINS UNIV,APPL PHYS LAB,JOHNS HOPKINS RD,LAUREL,MD 20723, USA.</t>
  </si>
  <si>
    <t>10.1029/95GL01317</t>
  </si>
  <si>
    <t>WOS:A1995RM64900027</t>
  </si>
  <si>
    <t>RODGER, AS; MENDE, SB; ROSENBERG, TJ; BAKER, KB</t>
  </si>
  <si>
    <t>SIMULTANEOUS OPTICAL AND HF RADAR OBSERVATIONS OF THE IONOSPHERIC CUSP</t>
  </si>
  <si>
    <t>SMALL-SCALE IRREGULARITIES; F-REGION; CONVECTION; PRECIPITATION; MAGNETOPAUSE; SIGNATURES; CONJUGATE; BOUNDARY; DRIFT</t>
  </si>
  <si>
    <t>Simultaneous optical all-sky imager and photometer data from South Pole station and the PACE HF radar at Halley, Antarctica from two case studies are used to show that their respective ionospheric signatures of the magnetospheric cusp are collocated to better than about 1 degrees latitude. The plasma convection reversal as identified in the PACE data is usually observed within the region showing cusp precipitation, as expected from contemporary models of this region of geospace.</t>
  </si>
  <si>
    <t>LOCKHEED MISSILES &amp; SPACE CO INC,RES &amp; DEV,PALO ALTO,CA 94304; UNIV MARYLAND,INST PHYS SCI &amp; TECHNOL,COLLEGE PK,MD 20742; JOHNS HOPKINS UNIV,APPL PHYS LAB,LAUREL,MD 20723</t>
  </si>
  <si>
    <t>Lockheed Martin; University System of Maryland; University of Maryland College Park; Johns Hopkins University; Johns Hopkins University Applied Physics Laboratory</t>
  </si>
  <si>
    <t>RODGER, AS (corresponding author), BRITISH ANTARCTIC SURVEY,MADINGLEY RD,CAMBRIDGE CB3 0ET,ENGLAND.</t>
  </si>
  <si>
    <t>10.1029/95GL01797</t>
  </si>
  <si>
    <t>WOS:A1995RM64900028</t>
  </si>
  <si>
    <t>MULLER, HK; LUGG, DJ; QUINN, D</t>
  </si>
  <si>
    <t>CELL-MEDIATED-IMMUNITY IN ANTARCTIC WINTERING PERSONNEL - 1984-1992</t>
  </si>
  <si>
    <t>IMMUNOLOGY AND CELL BIOLOGY</t>
  </si>
  <si>
    <t>ANTARCTICA; CELL MEDIATED IMMUNITY; HYPOERGY; IMMUNE SUPPRESSION; ISOLATION</t>
  </si>
  <si>
    <t>DURATION MISSIONS; HEALTHY-ADULTS; HYPERSENSITIVITY; BEREAVEMENT; MULTITEST; STRESS; SYSTEM</t>
  </si>
  <si>
    <t>Cell-mediated immune responses were studied in 12 Antarctic and sub-Antarctic wintering groups at quarterly intervals over the period 1984-1992, using the cutaneous CMI Multitest. These populations are among the most isolated on earth. While the sub-Antarctic population at Macquarie Island had levels of responsiveness and hypoergy (9%) comparable to healthy populations in temperate zones, the Antarctic Continental group showed a level of hypoergy of 36%. There was no seasonal variation in the pattern of responses. It is concluded that the extreme and isolated environment and stress factors are responsible for the decreased immunological responsiveness but the mechanisms are presently unclear. On review, one factor appears to be perceived anxiety. The high rate of hypoergy in Antarctica, where medical care is limited, may have health implications. These groups provide an excellent analogue for immunological investigations in longer term space flight.</t>
  </si>
  <si>
    <t>ANTARCTIC DIV,KINGSTON,TAS 7050,AUSTRALIA</t>
  </si>
  <si>
    <t>Australian Antarctic Division</t>
  </si>
  <si>
    <t>MULLER, HK (corresponding author), UNIV TASMANIA,SCH CLIN,DEPT PATHOL,43 COLLINS ST,HOBART,TAS 7000,AUSTRALIA.</t>
  </si>
  <si>
    <t>Quinn, David/N-3730-2019</t>
  </si>
  <si>
    <t>Quinn, David/0000-0002-1411-0417</t>
  </si>
  <si>
    <t>BLACKWELL SCIENCE PUBL AUSTR</t>
  </si>
  <si>
    <t>CARLTON</t>
  </si>
  <si>
    <t>54 UNIVERSITY ST, P O BOX 378, CARLTON 3053, AUSTRALIA</t>
  </si>
  <si>
    <t>0818-9641</t>
  </si>
  <si>
    <t>IMMUNOL CELL BIOL</t>
  </si>
  <si>
    <t>Immunol. Cell Biol.</t>
  </si>
  <si>
    <t>10.1038/icb.1995.48</t>
  </si>
  <si>
    <t>Cell Biology; Immunology</t>
  </si>
  <si>
    <t>RT352</t>
  </si>
  <si>
    <t>WOS:A1995RT35200004</t>
  </si>
  <si>
    <t>ROHDE, K; HAYWARD, C; HEAP, M</t>
  </si>
  <si>
    <t>ASPECTS OF THE ECOLOGY OF METAZOAN ECTOPARASITES OF MARINE FISHES</t>
  </si>
  <si>
    <t>INTERNATIONAL JOURNAL FOR PARASITOLOGY</t>
  </si>
  <si>
    <t>ECTOPARASITES; MARINE FISHES; ECOLOGY; VACANT NICHES; COMMUNITY ECOLOGY; INTERACTIONS; ZOOGEOGRAPHY</t>
  </si>
  <si>
    <t>HELMINTH COMMUNITIES; INTERSPECIFIC INTERACTIONS; GILL PARASITES; MICROHABITATS; POPULATIONS; MONOGENEA; RICHNESS; DYNAMICS; LACEPEDE; BIRDS</t>
  </si>
  <si>
    <t>Numerous (3947) individuals of 102 marine fish species from Papua New Guinea, New Zealand, the North Sea, Antarctica, the deepsea and coast of southeastern Australia, Pacific Canada, Brazil, Argentina and the Great Barrier Reef were examined for metazoan ectoparasites. Of the 102 fish species, 86 harboured at least 1 parasite species, and only in Antarctica and the deepsea were large proportions of fish species found to be free of ectoparasites. The mean prevalence of infection was 30.1%, the average of abundances was 6.7 parasites per fish, due to very heavy intensities of some parasite species (mean median abundance 4.31). Most parasite species exhibited a clustered distribution in the host populations, as measured by variance to mean ratios, i.e. some fish were more, and others less, heavily infected than if infection were random. Core and satellite species cannot be distinguished unambiguously, because numbers of parasites on almost all hosts are too small for any bimodality to become apparent. On average, the most dominant species represented 90% of all parasite individuals of a particular fish; different parasite species were often dominant on different fish individuals of a particular host species. Both abundances and maximum intensities of infection were positively correlated with prevalence of infection. Community richness varies greatly at and between localities, with the lowest richness found in Antarctic and deepsea fish and the highest richness in tropical fish. Species richness, abundance and prevalence of infection in many fish groups (with different ecological characteristics) are strongly correlated with temperature. If fish from all localities were pooled, pelagic fish had fewer intensities and (jointly with benthopelagic fishes) fewer species than benthic fish, and planktivorous fish had lower abundances and prevalences of infection than predatory and omnivorous fish. Prevalences of infection, abundance and parasite species richness were significantly correlated with host length. Fifteen positive and 1 negative associations among species were found. This and the generally low prevalences and abundances of infection indicate that competitive interactions are probably scarce. Overall, the findings indicate that most (if not all) metazoan ectoparasite communities of marine fish live in non-saturated, Little-ordered assemblages.</t>
  </si>
  <si>
    <t>UNIV NEW ENGLAND, DEPT ZOOL, ARMIDALE, NSW 2351, AUSTRALIA.</t>
  </si>
  <si>
    <t>ELSEVIER SCI LTD</t>
  </si>
  <si>
    <t>THE BOULEVARD, LANGFORD LANE, KIDLINGTON, OXFORD OX5 1GB, OXON, ENGLAND</t>
  </si>
  <si>
    <t>0020-7519</t>
  </si>
  <si>
    <t>1879-0135</t>
  </si>
  <si>
    <t>INT J PARASITOL</t>
  </si>
  <si>
    <t>Int. J. Parasit.</t>
  </si>
  <si>
    <t>10.1016/0020-7519(95)00015-T</t>
  </si>
  <si>
    <t>Parasitology</t>
  </si>
  <si>
    <t>RR338</t>
  </si>
  <si>
    <t>WOS:A1995RR33800009</t>
  </si>
  <si>
    <t>BESPROZVANNAYA, AS; SHCHUKA, TI; TROSHICHEV, OA</t>
  </si>
  <si>
    <t>IMF EFFECTS IN THE APPEARANCE OF SLANT-E CONDITIONS (SEC) IN THE NORTHERN AND SOUTHERN POLAR-REGIONS</t>
  </si>
  <si>
    <t>JOURNAL OF ATMOSPHERIC AND TERRESTRIAL PHYSICS</t>
  </si>
  <si>
    <t>FIELD</t>
  </si>
  <si>
    <t>Vertical sounding data of the polar ionosphere are used to study slant E condition (SEC) related to the development of instabilities in the ionospheric plasma. The measurements from three Arctic and three Antarctic stations located correspondingly in the polar cap, daytime cusp and auroral zone are analyzed. It is shown that the SEC daily variations in these three regions are different. Distinctions between SEC features in the opposite hemispheres are affected by the azimuthal and vertical interplanetary magnetic field (IMF) components.</t>
  </si>
  <si>
    <t>BESPROZVANNAYA, AS (corresponding author), ARTIC &amp; ANTARTIC RES INST,ST PETERSBURG 199397,RUSSIA.</t>
  </si>
  <si>
    <t>0021-9169</t>
  </si>
  <si>
    <t>J ATMOS TERR PHYS</t>
  </si>
  <si>
    <t>J. Atmos. Terr. Phys.</t>
  </si>
  <si>
    <t>10.1016/0021-9169(95)00005-M</t>
  </si>
  <si>
    <t>RL123</t>
  </si>
  <si>
    <t>WOS:A1995RL12300012</t>
  </si>
  <si>
    <t>KIDSON, JW; SINCLAIR, MR</t>
  </si>
  <si>
    <t>THE INFLUENCE OF PERSISTENT ANOMALIES ON SOUTHERN-HEMISPHERE STORM TRACKS</t>
  </si>
  <si>
    <t>JOURNAL OF CLIMATE</t>
  </si>
  <si>
    <t>500-MB HEIGHT FLUCTUATIONS; SHORT-TIME SCALES; INTERANNUAL VARIABILITY; SYNOPTIC CLIMATOLOGY; GENERAL-CIRCULATION; NUMERICAL SCHEME; BLOCKING EPISODE; CYCLONE CENTERS; DIGITAL DATA; ZONAL FLOW</t>
  </si>
  <si>
    <t>Empirical orthogonal function (EOF) analysis has been applied to nine years of daily 500-hPa data for the Southern Hemisphere from which synoptic-scale variations had been removed by application of a 10-day lowpass filter. This resulted in 11 principal modes, accounting for 66% of the variance, which were then regionalized through application of a Varimax rotation. These rotated patterns included a high-latitude mode covering the Antarctic, eight others defining regional perturbations in the principal storm tracks at high latitudes, and two residual patterns not used for this investigation. Persistent anomalies were defined as spells where the time coefficient of the rotated EOF was greater than 1 standard deviation or less than -1 standard deviation for a period of 10 days or more, and 220 of these spells were obtained for the nine EOFs used in the analysis. Storm tracks were identified in two ways: 1) from high-pass filtering of the daily 500-hPa geopotential height anomalies to include periods of less than six days, and 2) from the tracks of surface geostrophic vorticity centers obtained from twice-daily analyses over the period 1980-86. The results show that the jet deviates to the north of cyclonic anomalies and south of anticyclonic anomalies, provided that the anticyclonic anomaly is not located too far south. The high-pass filtered 500-hPa geopotential height variance closely follows the location of the polar jet but there is no maximum in the 2-6-day variance associated with the subtropical jet. The surface cyclone frequency is greatest a few degrees south of the polar jet axis with local maxima under and east of upper-level cyclonic anomalies and minima beneath and downstream of anticyclonic anomalies. The high-latitude mode is associated with a split between single and double jet regimes and a meridional displacement of the peak poleward momentum flux, which assists in maintaining the polar jet. The double jet regime over the western Pacific is reinforced by the weak contribution of the eddy fluxes to the acceleration of the zonal flow between them.</t>
  </si>
  <si>
    <t>NATL INST WATER &amp; ATMOSPHER RES LTD, 30 SALAMANCA RD, POB 3047, WELLINGTON, NEW ZEALAND.</t>
  </si>
  <si>
    <t>45 BEACON ST, BOSTON, MA 02108-3693 USA</t>
  </si>
  <si>
    <t>0894-8755</t>
  </si>
  <si>
    <t>1520-0442</t>
  </si>
  <si>
    <t>J CLIMATE</t>
  </si>
  <si>
    <t>J. Clim.</t>
  </si>
  <si>
    <t>10.1175/1520-0442(1995)008&lt;1938:TIOPAO&gt;2.0.CO;2</t>
  </si>
  <si>
    <t>RN694</t>
  </si>
  <si>
    <t>WOS:A1995RN69400002</t>
  </si>
  <si>
    <t>ACIERNO, R; MACDONALD, JA; AGNISOLA, C; TOTA, B</t>
  </si>
  <si>
    <t>BLOOD-VOLUME IN THE HEMOGLOBINLESS ANTARCTIC TELEOST CHIONODRACO-HAMATUS (LONNBERG)</t>
  </si>
  <si>
    <t>JOURNAL OF EXPERIMENTAL ZOOLOGY</t>
  </si>
  <si>
    <t>SALMO-GAIRDNERI; TEMPERATURE</t>
  </si>
  <si>
    <t>Blood volume in the hemoglobinless Antarctic icefish Chionodraco hamatus (Channichthyidae) has been determined by the Evans blue dye dilution technique. A mean blood volume of 127.0 +/- 5.0 mi kg(-1) body weight was found, a value even higher than that previously found in another icefish, Chaenocephalus aceratus (mean blood volume, 89.7 mi kg(-1) body weight; Hemmingsen and Douglas [1970] Comp. Biochem. Physiol., 33:733-744; Twelves [1972] Br. Antarct. Surv. Bull. 31:85-92). This extraordinary hypervolemia appears unique among teleosts and may compensate for the absence of hemoglobin in the icefish. (C) 1995 Wiley-Liss, Inc.</t>
  </si>
  <si>
    <t>UNIV AUCKLAND, SCH BIOL SCI, AUCKLAND, NEW ZEALAND; UNIV NAPLES, DIPARTIMENTO FISIOL GEN &amp; AMBIENTALE, I-80134 NAPLES, ITALY; UNIV CALABRIA, DIPARTIMENTO BIOL CELLULARE, I-87030 ARCAVACATA, ITALY; STAZ ZOOL ANTON DOHRN, I-80121 NAPLES, ITALY</t>
  </si>
  <si>
    <t>University of Auckland; University of Naples Federico II; University of Calabria; Stazione Zoologica Anton Dohrn di Napoli</t>
  </si>
  <si>
    <t>ACIERNO, R (corresponding author), UNIV LECCE, DIPARTIMENTO BIOL, I-73100 LECCE, ITALY.</t>
  </si>
  <si>
    <t>AGNISOLA, Claudio/0000-0003-1382-3498</t>
  </si>
  <si>
    <t>WILEY-LISS</t>
  </si>
  <si>
    <t>DIV JOHN WILEY &amp; SONS INC 605 THIRD AVE, NEW YORK, NY 10158-0012</t>
  </si>
  <si>
    <t>0022-104X</t>
  </si>
  <si>
    <t>J EXP ZOOL</t>
  </si>
  <si>
    <t>J. Exp. Zool.</t>
  </si>
  <si>
    <t>10.1002/jez.1402720510</t>
  </si>
  <si>
    <t>RQ031</t>
  </si>
  <si>
    <t>WOS:A1995RQ03100009</t>
  </si>
  <si>
    <t>VANALLEN, JA</t>
  </si>
  <si>
    <t>EARLY ROCKET OBSERVATIONS OF AURORAL BREMSSTRAHLUNG AND ITS ABSORPTION IN THE MESOSPHERE</t>
  </si>
  <si>
    <t>JOURNAL OF GEOPHYSICAL RESEARCH-SPACE PHYSICS</t>
  </si>
  <si>
    <t>X-RAYS</t>
  </si>
  <si>
    <t>In the summer and autumn of 1957 the author and his colleagues at the University of Iowa conducted 10 successful balloon-launched rocket (rockoon) flights of Geiger-Mueller tubes during two shipboard expeditions, one to the arctic and the other to the antarctic. Summit altitudes ranged from 77 to 130 km. One flight was conducted in the equatorial zone, six in the northern auroral zone, and three in the southern auroral zone. Detailed results of each flight are presented. Auroral bremsstrahlung was detected on eight of the nine high-latitude flights. By virtue of physical shielding, the detectors were insensitive to photons of energy E &lt; 8 keV. Hence our derived absolute spectra refer to the high-energy tail of the auroral electron spectrum and the resulting bremsstrahlung. For the energy range E &gt; 8 keV, we find a typical e-folding energy E* of about 10 keV for a differential photon number spectrum of the form dn/dE = A exp(-E/E*) with A in units of photons (cm(2) s keV)(-1). Essentially, the same value of E* is obtained by two complementary methods: (1) The dependence of counting rate on atmospheric depth Q and (2) the inverse ratio of counting rates of an ''unshielded'' tube and one with an added shield. A detailed discussion of the bases for interpretation of the flight data is given in an extended appendix. For a representative set of data (flight 64) we find an omnidirectional flux of downward moving photons of 2.4 x 10(4) (cm(2) s)(-1) at Q = 0, the integral of the above spectrum from E = 0 to E = infinity with the explicit understanding that this result does not include the presumably much greater flux of photons having E &lt; 8 keV and a much steeper spectrum. The corresponding electron number flux striking the top of the atmosphere is 9.3 x 10(7) electrons (cm(2) s)(-1) with an e-folding energy T* = 30 keV. The corresponding energy flux is 4.5 erg (cm(2) s)(-1). Both of the two latter fluxes represent the integral from electron energy T = 0 to T = infinity of the high-energy tail of the electron spectrum, again with the explicit understanding that the estimates do not include the steeply rising spectrum for T less than or similar to 15 keV.</t>
  </si>
  <si>
    <t>VANALLEN, JA (corresponding author), UNIV IOWA, DEPT PHYS &amp; ASTRON, IOWA CITY, IA 52242 USA.</t>
  </si>
  <si>
    <t>2169-9380</t>
  </si>
  <si>
    <t>2169-9402</t>
  </si>
  <si>
    <t>J GEOPHYS RES-SPACE</t>
  </si>
  <si>
    <t>J. Geophys. Res-Space Phys.</t>
  </si>
  <si>
    <t>A8</t>
  </si>
  <si>
    <t>10.1029/95JA01125</t>
  </si>
  <si>
    <t>RN064</t>
  </si>
  <si>
    <t>WOS:A1995RN06400002</t>
  </si>
  <si>
    <t>HORNE, RB</t>
  </si>
  <si>
    <t>PROPAGATION TO THE GROUND AT HIGH-LATITUDES OF AURORAL RADIO NOISE BELOW THE ELECTRON GYROFREQUENCY</t>
  </si>
  <si>
    <t>EXOS-C SATELLITE; EMISSIONS; WAVES; FACILITIES; VLF</t>
  </si>
  <si>
    <t>The propagation of auroral radio noise at frequencies below the ionospheric electron gyrofrequency (f(ce) approximate to 1.4 MHz) at high latitudes is investigated using the HOTRAY ray tracing code. Two mechanisms are described whereby energy in this frequency range may access the ground. It is assumed that the radiation is generated by an upgoing loss cone. in regions of depleted electron density above the ionosphere according to the theory of Wu et al. (1989). It is demonstrated that since the waves are generated with f(pe) &lt; f &lt; f(ce), where f(pe) is the electron plasma frequency, they correspond to Z mode waves. Ray tracing shows that for a density model where f(pe) &lt; f(ce) at high altitudes and f(pe) &gt; f(ce) in the ionosphere and for a dipole. magnetic. field, Z mode waves are reflected in the. topside. ionosphere. and do not have. access to the ground. However, Z mode waves can access the second radio window where energy can be mode converted into whistler mode. waves which do propagate to the ground. Typically, the range of initial wave normal angles is a few degrees and the resulting latitudinal spread of emissions on the ground is a few degrees. This suggests that any emissions observed on the. ground should be closely confined in latitude to the generation region. For a density model where f(pe) &lt; f(ce) throughout the ionosphere it is shown that Z mode. waves can propagate through the ionosphere and hence to the ground for f(Lcut) &lt; f &lt; f(ce) where f(Lcut) is the left-hand cutoff frequency. Due. to refraction these waves are spread over a few tens of degrees in latitude but the spread should decrease with decreasing frequency. This suggests there is low-frequency cutoff to this mechanism below which waves can only reach the ground by mode conversion.</t>
  </si>
  <si>
    <t>HORNE, RB (corresponding author), BRITISH ANTARCTIC SURVEY, NERC, MADINGLEY RD, CAMBRIDGE CB3 0ET, ENGLAND.</t>
  </si>
  <si>
    <t>Horne, Richard B/U-3764-2019</t>
  </si>
  <si>
    <t>Horne, Richard B/0000-0002-0412-6407</t>
  </si>
  <si>
    <t>10.1029/95JA00633</t>
  </si>
  <si>
    <t>WOS:A1995RN06400014</t>
  </si>
  <si>
    <t>HIRSCH, P; ECKHARDT, FEW; PALMER, RJ</t>
  </si>
  <si>
    <t>METHODS FOR THE STUDY OF ROCK-INHABITING MICROORGANISMS - A MINI REVIEW</t>
  </si>
  <si>
    <t>JOURNAL OF MICROBIOLOGICAL METHODS</t>
  </si>
  <si>
    <t>WEATHERING; ROCK; MONUMENT; NONDESTRUCTIVE STUDY METHOD</t>
  </si>
  <si>
    <t>RIBOSOMAL-RNA; CRYPTOENDOLITHIC MICROBIOTA; OLIGONUCLEOTIDE PROBES; SUBSURFACE SEDIMENTS; COMMUNITY STRUCTURE; GAS-CHROMATOGRAPHY; ANTARCTIC DESERT; BIOMASS; SOIL; ACIDS</t>
  </si>
  <si>
    <t>The breakdown ('weathering') of rocks is a well-known phenomenon which is not only caused by weather factors such as temperature changes, wind erosion, freezing and thawing, extraction by rain and snow melt water, but also by chemical pollution (acid rain) and microbial activities. Microorganisms are found on the rock surfaces, in cracks and in some cases even within the pore space of sandstone or granite. The present review discusses methods for the study of microbial diversity, frequency, physiological activity, and contributions to rock deterioration. Many different rock types are affected: sandstone, granite, gneiss, amphibolite, limestone, basalt, dolerite, or even bricks and their glazes. Microbial rock degradation is not dependent on climate or location nor on annual seasons. It has been observed in hot and cold deserts, in subtropical and tropical climates, in the mediterranean region, in Europa, America and Asia. Recent research has focussed on the deterioration of building stones, monuments, and especially churches in densely populated areas. Most research has been descriptive inasmuch as effects and the microorganisms involved were studied. Little is known about the weathering mechanisms, and exact data on weathering rates are missing. This review describes non-destructive methods for the study of monuments and other valuable structures. Also discussed are more destructive methods that can be employed where rock samples can be collected. While some of the methods and techniques have already been published, others were specifically developed and successfully tried out by the authors. Non-destructive would be the washing, scraping, or printing off of rock surface microorganisms for cultivation and identification purposes. Non-destructive would also be the demonstration of in situ physiological activity of surface microcolonies by applying fluorogenic substrate analogues. The local intensity of microbial outfall from the air has been studied by exposing agar media. For destructive studies the rock samples have to be collected aseptically and fragmented to release the microorganisms. Rock-coring is described as a possible method for sampling. Enrichment and cultivation of rock microorganisms are more successful with oligotrophic media and in dim light to allow photosynthetic primary producers to excrete organic substances which are favoured by the heterotrophs. Cell counting after release of the rock microflora can be achieved by staining all DNA-containing cells with fluorescent dyes such as DAPI or acridine orange. Viable cell counts will be lower than total counts because media or incubation conditions are selective for the different microorganisms present. Microbial biomass can be estimated by determining, in extracts, phospholipid phosphate. Finally, methods are described for studying exudates produced by microbial growth on or in rock samples.</t>
  </si>
  <si>
    <t>UNIV TENNESSEE, OAK RIDGE NATL LAB, CTR ENVIRONM BIOTECHNOL, KNOXVILLE, TN 37932 USA</t>
  </si>
  <si>
    <t>University of Tennessee System; University of Tennessee Knoxville; United States Department of Energy (DOE); Oak Ridge National Laboratory</t>
  </si>
  <si>
    <t>CHRISTIAN ALBRECHTS UNIV KIEL, INST ALLGEMEINE MIKROBIOL, BOTAN GARTEN 1-9, D-24118 KIEL, GERMANY.</t>
  </si>
  <si>
    <t>Palmer, Robert/L-6601-2019</t>
  </si>
  <si>
    <t>ELSEVIER</t>
  </si>
  <si>
    <t>RADARWEG 29, 1043 NX AMSTERDAM, NETHERLANDS</t>
  </si>
  <si>
    <t>0167-7012</t>
  </si>
  <si>
    <t>1872-8359</t>
  </si>
  <si>
    <t>J MICROBIOL METH</t>
  </si>
  <si>
    <t>J. Microbiol. Methods</t>
  </si>
  <si>
    <t>10.1016/0167-7012(95)00017-F</t>
  </si>
  <si>
    <t>Biochemical Research Methods; Microbiology</t>
  </si>
  <si>
    <t>Biochemistry &amp; Molecular Biology; Microbiology</t>
  </si>
  <si>
    <t>RP035</t>
  </si>
  <si>
    <t>WOS:A1995RP03500001</t>
  </si>
  <si>
    <t>SCHUMACHER, U; KLEIN, P; PLOTZ, J; WELSCH, U</t>
  </si>
  <si>
    <t>HISTOLOGICAL, HISTOCHEMICAL, AND ULTRASTRUCTURAL INVESTIGATIONS ON THE GASTROINTESTINAL SYSTEM OF ANTARCTIC SEALS - WEDDELL SEAL (LEPTONYCHOTES WEDDELLII) AND CRAB-EATER SEAL (LOBODON CARCINOPHAGUS)</t>
  </si>
  <si>
    <t>JOURNAL OF MORPHOLOGY</t>
  </si>
  <si>
    <t>EASTERN; RATES; CELLS; DIET</t>
  </si>
  <si>
    <t>The morphology of the principal sections of the gastrointestinal system of two Antarctic seals with different dietary habits, namely, the Weddell seal (Leptonychotes weddellii) and the crabeater seal (Lobodon carcinophagus), has been investigated. Histologically examined by light microscopy, the tissue layers of the gastrointestinal tract of both seals are almost identical to those observed in most other mammals and no major differences in principle organization could be found between the two seal species. The ultrastructure of the gastric and intestinal epithelial cells has been examined and is also closely comparable to that of these cells in other mammals; however, Paneth cells have not been found in our material. In general, therefore, adaptations of the gastrointestinal tract to the aquatic environment or the diet are not obvious at the morphological levels of organization studied. Histochemical differences are found between the two closely related species; mucins of the surface epithelium in the stomach of Weddell seals are highly sulfated, while those in the crabeater seal are not. Mucous neck cells in Weddell seals contain acid mucosubstances, while those of crabeater seals contain neutral ones, Goblet cells in the small and large intestine in Weddell seals contain both neutral and acid mucosubstances. Both mucin types are detected in the crabeater seal; however, the mucins of the colon in the crabeater seal are more highly sulfated than those in the Weddell seal. The ratio of goblet cells to enterocytes in the large intestine of crabeater seals is higher than that in Weddell seals. (C) 1995 Wiley-Liss, Inc.</t>
  </si>
  <si>
    <t>UNIV MUNICH,ANAT ANSTALT,D-80336 MUNICH,GERMANY; ALFRED WEGENER INST POLAR &amp; MARINE RES,D-27515 BREMERHAVEN,GERMANY</t>
  </si>
  <si>
    <t>University of Munich; Helmholtz Association; Alfred Wegener Institute, Helmholtz Centre for Polar &amp; Marine Research</t>
  </si>
  <si>
    <t>SCHUMACHER, U (corresponding author), UNIV SOUTHAMPTON,BASSETT CRESCENT E,SOUTHAMPTON SO16 7PX,HANTS,ENGLAND.</t>
  </si>
  <si>
    <t>0362-2525</t>
  </si>
  <si>
    <t>J MORPHOL</t>
  </si>
  <si>
    <t>J. Morphol.</t>
  </si>
  <si>
    <t>10.1002/jmor.1052250207</t>
  </si>
  <si>
    <t>Anatomy &amp; Morphology</t>
  </si>
  <si>
    <t>RN351</t>
  </si>
  <si>
    <t>WOS:A1995RN35100006</t>
  </si>
  <si>
    <t>ROBINSON, DH; ARRIGO, KR; ITURRIAGA, R; SULLIVAN, CW</t>
  </si>
  <si>
    <t>MICROALGAL LIGHT-HARVESTING IN EXTREME LOW-LIGHT ENVIRONMENTS IN MCMURDO SOUND, ANTARCTICA</t>
  </si>
  <si>
    <t>JOURNAL OF PHYCOLOGY</t>
  </si>
  <si>
    <t>ANTARCTIC; BENTHOS; CHROMATIC ADAPTATION; ICE ALGAE; PHOTOACCLIMATION; SEA ICE; SPECTRAL IRRADIANCE</t>
  </si>
  <si>
    <t>ICE MICROBIAL COMMUNITIES; COMPLEMENTARY CHROMATIC ADAPTATION; PHOTOSYNTHETIC ENERGY-CONVERSION; SEA-ICE; PHOTOSYSTEM-II; QUANTUM YIELD; ABSORPTION-SPECTRA; PHYSIOLOGICAL TEST; HIGH-RESOLUTION; ALGAE</t>
  </si>
  <si>
    <t>Microalgal pigment composition, photosynthetic characteristics, single-cell absorption efficiency (Qa((lambda))) spectra, and fluorescence-excitation (FE) spectra were determined for platelet ice and benthic communities underlying fast ice in McMurdo Sound, Antarctica, during austral spring 1988. Measurements for spectral irradiance (E((lambda))) and photosynthetically active radiation (PAR) as well as samples for particulate absorption measurements were taken directly under the congelation ice, within the platelet layer, as profiles vertically through the water column, and at the benthic surface. Light attenuation by sea ice, algal pigments, and particulates reduced PAR reaching the platelet ice layer to 3% (9-33 mu mol photons . m(-2). s(-1)) of surface values and narrowed its spectral distribution to a band between 400 and 580 nm. Attenuation by the water column further reduced PAR reaching the sea floor (28-m depth) to 0.05% of surface levels (&lt;1 mu mol photons . m(-2). s(-1)), with a spectral distribution dominated by 470-580-nm wavelengths. The photoadaptive index (I-k) for platelet ice algae (5.9-12.6 mu mol photons . m(-2). s(-1)) was similar to ambient PAR, indicating that algae had acclimated to their light environment (i.e. the algae were light-replete). Maximum Qa(lambda) at the blue absorption peak (440 nm) was 0.63, and enhanced absorption was observed from 460-500 nm and was consistent with observed high cellular chlorophyll (chl) c : chl a and fucoxanthin : chl a molar ratios (0.4 and 1.2, respectively). Benthic algae were light-limited despite the maintenance of very low I-k values (4-11 mu mol photons . m(-2). s(-1)). Extremely high fucoxanthin : chl a ratios (1.6) in benthic algae produced enhanced green light absorption, resulting in a high degree of complementation between algal absorption and ambient spectral irradiance. Qa((lambda)) values for benthic algae were maximal (0.9) between 400 and 510 nm bet remained &gt; 0.35 even at absorption minima. Strong spectral flattening, a characteristic of intense pigment packaging, was also apparent in the Qa(lambda) spectra for benthic algae. FE and Qa((lambda)) spectra were similar in shape for platelet ice algae, indicating that the efficiency at which absorbed energy was transferred to photosystem II (PSII) was independent of wavelength. fluorescence emission by benthic algae was greatest for 500-560-nm excitation wavelengths, suggesting that most energy absorbed by accessory pigments was transferred to PSII. These results suggest that under-ice algae employ complementary pigmentation and maximize absorption efficiency as adaptive strategies to low-light stress. Regulating the distribution of absorbed energy between PSI and PSII may be an adaptive response to the restricted spectral distribution of irradiance.</t>
  </si>
  <si>
    <t>NASA,GODDARD SPACE FLIGHT CTR,GREENBELT,MD 20771; UNIV SO CALIF,HANCOCK INST MARINE STUDIES,LOS ANGELES,CA 90089</t>
  </si>
  <si>
    <t>National Aeronautics &amp; Space Administration (NASA); NASA Goddard Space Flight Center; University of Southern California</t>
  </si>
  <si>
    <t>ROBINSON, DH (corresponding author), ALFRED WEGENER INST POLAR &amp; MARINE RES,AM HANDELSHAFEN 12,D-27515 BREMERHAVEN,GERMANY.</t>
  </si>
  <si>
    <t>Arrigo, Kevin/0000-0002-7364-876X</t>
  </si>
  <si>
    <t>PHYCOLOGICAL SOC AMER INC</t>
  </si>
  <si>
    <t>810 EAST 10TH ST, LAWRENCE, KS 66044</t>
  </si>
  <si>
    <t>0022-3646</t>
  </si>
  <si>
    <t>J PHYCOL</t>
  </si>
  <si>
    <t>J. Phycol.</t>
  </si>
  <si>
    <t>10.1111/j.1529-8817.1995.tb02544.x</t>
  </si>
  <si>
    <t>RR626</t>
  </si>
  <si>
    <t>WOS:A1995RR62600003</t>
  </si>
  <si>
    <t>CHESHIRE, AC; CONRAN, JG; HALLAM, ND</t>
  </si>
  <si>
    <t>A CLADISTIC-ANALYSIS OF THE EVOLUTION AND BIOGEOGRAPHY OF DURVILLAEA (PHAEOPHYTA)</t>
  </si>
  <si>
    <t>ALGAE; BIOGEOGRAPHY CLADISTICS; DURVILLAEA; EVOLUTION; GONDWANA; PHAEOPHYTA; PLATE TECTONICS</t>
  </si>
  <si>
    <t>POTATORUM; TERTIARY; BIOTA; ALGAE</t>
  </si>
  <si>
    <t>The genus Durvillaea currently has four recognized species found along many exposed, rocky coastlines of the temperate to sub-Antarctic regions in the Southern Hemisphere. We propose that the current species distributions are related primarily to vicariance events and subsequent speciation associated with the breakup of Gondwana between 40 and 100 Ma. From an ancestral species, a stipitate species developed in the Tasman basin, with separation and speciation resulting in the D. potatorum/D. willana complex in southeastern Australia and New Zealand. A second line of evolution led to D. chathamensis and D. antarctica characterized by a honey-combed Medulla. The extensive distribution of D. antarctica throughout the Southern Hemisphere is related to both vicariance and dispersal events. The status of D. chathamensis as a species distinct from D. antarctica is questioned. The affinities of an as yet undescribed taxon from the Antipodes Islands are thought to be with the D. potatorum complex but require further study before they can be defined more precisely.</t>
  </si>
  <si>
    <t>MONASH UNIV, DEPT ECOL &amp; EVOLUT BIOL, CLAYTON, VIC 3168, AUSTRALIA</t>
  </si>
  <si>
    <t>Monash University</t>
  </si>
  <si>
    <t>CHESHIRE, AC (corresponding author), UNIV ADELAIDE, DEPT BOT, ADELAIDE, SA 5005, AUSTRALIA.</t>
  </si>
  <si>
    <t>WILEY-BLACKWELL</t>
  </si>
  <si>
    <t>MALDEN</t>
  </si>
  <si>
    <t>COMMERCE PLACE, 350 MAIN ST, MALDEN 02148, MA USA</t>
  </si>
  <si>
    <t>10.1111/j.1529-8817.1995.tb02561.x</t>
  </si>
  <si>
    <t>WOS:A1995RR62600020</t>
  </si>
  <si>
    <t>ARISTEGUI, J; MONTERO, MF</t>
  </si>
  <si>
    <t>PLANKTON COMMUNITY RESPIRATION IN BRANSFIELD STRAIT (ANTARCTIC OCEAN) DURING AUSTRAL SPRING</t>
  </si>
  <si>
    <t>ELECTRON-TRANSPORT ACTIVITY; MARINE PHYTOPLANKTON; PENINSULA REGION; ETS-ACTIVITY; WEDDELL SEA; MICROPLANKTON; PRODUCTIVITY; TEMPERATURE; BIOMASS; DYNAMICS</t>
  </si>
  <si>
    <t>Community respiration (R) was determined in Bransfield Strait from oxygen changes in water samples incubated in borosilicate bottles maintained at in situ temperature. The respiratory electron transport system (ETS) activity of seawater communities was also measured from the same samples. Both data sets were related by the regression equation: log R (mg O-2 m(-3) day(-1)) = 0.462 + 0.730 x log ETS activity (mg O-2 m(-3) day(-1)) (r=0.80, n=23). From this equation and 37 ETS activity depth profiles, we calculated the integrated (0-100 m) community respiration as being in the range 1.2-4.5 g O-2 m(-2) day(-1) (mean=2.2). These values do not differ significantly from other published results for the Arctic and Antarctic Oceans. Assuming a respiratory quotient of unity, the areal respiration ranges between 0.45 and 1.69 g C m(-2) day(-1) (mean=0.8). This would represent an important sink for the primary production reported for Bransfield Strait. The spatial distribution of community respiration showed higher values associated with the warmer and phytoplankton-rich waters outflowing from Gerlache Strait into Bransfield Strait, and with the front that separates Bellingshausen Sea waters from Weddell Sea waters. We suggest that this pattern of distribution may be related to the transport of organic matter by the Bransfield Current along the front.</t>
  </si>
  <si>
    <t>ARISTEGUI, J (corresponding author), UNIV LAS PALMAS GRAN CANARIA,FAC CIENCIAS MAR,LAS PALMAS,SPAIN.</t>
  </si>
  <si>
    <t>Arístegui, Javier/D-5833-2013</t>
  </si>
  <si>
    <t>Arístegui, Javier/0000-0002-7526-7741; , Maria F. Montero ; Maria Fernanda Montero/0000-0001-8124-8136</t>
  </si>
  <si>
    <t>10.1093/plankt/17.8.1647</t>
  </si>
  <si>
    <t>RX126</t>
  </si>
  <si>
    <t>WOS:A1995RX12600005</t>
  </si>
  <si>
    <t>EDWARDS, HGM; RUSSELL, NC; WEINSTEIN, R; WYNNWILLIAMS, DD</t>
  </si>
  <si>
    <t>FOURIER-TRANSFORM RAMAN-SPECTROSCOPIC STUDY OF FUNGI</t>
  </si>
  <si>
    <t>JOURNAL OF RAMAN SPECTROSCOPY</t>
  </si>
  <si>
    <t>Fourier transform (PT) Raman spectra of the cell walls of three species of fungi are reported for the first time, namely (i) Agaricus bisporus, a fruiting bud, (ii) Mortierella genus and (iii) Mucor genus, Some molecular assignments are proposed for the major vibrational features and attributed to chitin, N-acetylglucosamine and (R)-glucan. Preliminary studies indicate that it is possible to use FT-Raman spectroscopy to discriminate between different mixed species in culture media.</t>
  </si>
  <si>
    <t>BRITISH ANTARCTIC SURVEY,DIV TERR &amp; LIFE SCI,CAMBRIDGE CB2 0ET,ENGLAND</t>
  </si>
  <si>
    <t>EDWARDS, HGM (corresponding author), UNIV BRADFORD,BRADFORD BD7 1DP,W YORKSHIRE,ENGLAND.</t>
  </si>
  <si>
    <t>0377-0486</t>
  </si>
  <si>
    <t>J RAMAN SPECTROSC</t>
  </si>
  <si>
    <t>J. Raman Spectrosc.</t>
  </si>
  <si>
    <t>AUG-SEP</t>
  </si>
  <si>
    <t>8-9</t>
  </si>
  <si>
    <t>10.1002/jrs.1250260843</t>
  </si>
  <si>
    <t>Spectroscopy</t>
  </si>
  <si>
    <t>RU821</t>
  </si>
  <si>
    <t>WOS:A1995RU82100042</t>
  </si>
  <si>
    <t>DEMER, DA; MARTIN, LV</t>
  </si>
  <si>
    <t>ZOOPLANKTON TARGET STRENGTH - VOLUMETRIC OR AREAL DEPENDENCE</t>
  </si>
  <si>
    <t>SOUND-SCATTERING; ANTARCTIC KRILL; EUPHAUSIA-SUPERBA; CYLINDERS; BACKSCATTERING; POPULATIONS; LENGTH</t>
  </si>
  <si>
    <t>Target strengths (TS) of various zooplankton were measured at 200 kHz, 420 kHz, and 1 MHz and the dependence of these data on animal volume versus cross-sectional area was explored. The 420-kHz and 1-MHz data were collected with a dual-beam sonar system and the 200-kHz data with a split-beam system. Experiments were conducted with live, tethered individuals in an enclosure filled with filtered seawater. The data were compared to both empirical and theoretical models of reduced target strength (TS normalized by the square of the animal length) versus ka (the product of wave number and equivalent cylindrical radius). The theoretical models chosen for this comparison were two versions of a high-pass bent-cylinder model (Stanton, 1989b) that indicate TS is dependent on animal volume, and the ray bent-cylinder model (Stanton, 1993a) which implies TS is dependent on the cross-sectional area. The dependence of acoustic backscattering on animal volume or area was tested by fitting regression lines for TS versus the logs of ka, length (L), wet weight (WW), and dry weight (DW). Contrary to an empirical model derived from similar experiments (Wiebe et al., 1990), and to the high-pass models, the regressions indicated that TS is proportional to the cross-sectional area of the animal. However, because scattering from individual zooplankton is highly nonlinear, especially in the geometric scattering region (ka&gt;1), linear regressions of TS versus the log of ka, L, WW, or DW can be misleading. Furthermore, neither Wiebe er al. (1990) nor this experiment directly accounted for animal orientations. Simulations using a distorted-wave Born-approximation model (Chu et al., 1993), indicated that animal behavior is an important factor in the scattering characteristics of zooplankton. Different distributions of animal tilt angle can influence the general trend of the TS model to exhibit either areal or near volumetric dependence. (C) 1995 Acoustical Society of America.</t>
  </si>
  <si>
    <t>WOODS HOLE OCEANOG INST,WOODS HOLE,MA 02543</t>
  </si>
  <si>
    <t>Woods Hole Oceanographic Institution</t>
  </si>
  <si>
    <t>DEMER, DA (corresponding author), UNIV CALIF SAN DIEGO,SCRIPPS INST OCEANOG,LA JOLLA,CA 92038, USA.</t>
  </si>
  <si>
    <t>, David/ABC-8990-2022</t>
  </si>
  <si>
    <t>, David/0000-0001-5083-8854</t>
  </si>
  <si>
    <t>AMER INST PHYSICS</t>
  </si>
  <si>
    <t>WOODBURY</t>
  </si>
  <si>
    <t>CIRCULATION FULFILLMENT DIV, 500 SUNNYSIDE BLVD, WOODBURY, NY 11797-2999</t>
  </si>
  <si>
    <t>10.1121/1.413609</t>
  </si>
  <si>
    <t>RN502</t>
  </si>
  <si>
    <t>WOS:A1995RN50200048</t>
  </si>
  <si>
    <t>COLLINS, MA; BURNELL, GM; RODHOUSE, PG</t>
  </si>
  <si>
    <t>AGE AND GROWTH OF THE SQUID LOLIGO-FORBESI (CEPHALOPODA, LOLIGINIDAE) IN IRISH WATERS</t>
  </si>
  <si>
    <t>JOURNAL OF THE MARINE BIOLOGICAL ASSOCIATION OF THE UNITED KINGDOM</t>
  </si>
  <si>
    <t>STATOLITH MICROSTRUCTURE; MATURATION</t>
  </si>
  <si>
    <t>Samples of the squid Loligo forbesi Steenstrup 1856 were obtained from commercial catches and research cruises in the Irish and Celtic Seas from August 1991 until October 1993. Age and growth of L. forbesi were estimated from putative daily statolith growth increment counts and from length-frequency data. Indirect evidence of the daily deposition of growth increments was obtained by counting increments on statoliths from immature female squid from successive monthly modes, during a four-month period when length-frequency growth estimates were high. Female growth estimates from length-frequency analysis (15-30 mm per month) were slightly lower than statolith-based estimates (30 mm per month). Statolith data indicated that both sexes had a life-span of approximately one year and that males grew faster and attained a larger size than females. In both sexes growth was found to be logarithmic over the size range sampled (28-505 mm mantle length). Mean estimated age of mature males and females was 317 and 312 days respectively, with the minimum age at maturity found to be 236 and 241 days. Back-calculations of hatching dates showed an extended spawning season from November to May. Squid hatched in the spring grew faster than those hatched in the autumn and winter. In post-recruit L. forbesi, growth of head, mantle and viscera were approximately isometric with body mass. The digestive gland showed slight positive allometry, whilst reproductive organs showed strong positive allometry.</t>
  </si>
  <si>
    <t>UNIV COLL CORK,DEPT ZOOL,CORK,IRELAND; BRITISH ANTARCTIC SURVEY,NERC,CAMBRIDGE CB3 0ET,ENGLAND</t>
  </si>
  <si>
    <t>University College Cork; UK Research &amp; Innovation (UKRI); Natural Environment Research Council (NERC); NERC British Antarctic Survey</t>
  </si>
  <si>
    <t>, Martin/ABE-6728-2020; Collins, Martin A/J-8560-2017</t>
  </si>
  <si>
    <t>, Martin/0000-0001-7132-8650;</t>
  </si>
  <si>
    <t>CAMBRIDGE UNIV PRESS</t>
  </si>
  <si>
    <t>40 WEST 20TH STREET, NEW YORK, NY 10011-4211</t>
  </si>
  <si>
    <t>0025-3154</t>
  </si>
  <si>
    <t>J MAR BIOL ASSOC UK</t>
  </si>
  <si>
    <t>J. Mar. Biol. Assoc. U.K.</t>
  </si>
  <si>
    <t>10.1017/S0025315400039047</t>
  </si>
  <si>
    <t>RP749</t>
  </si>
  <si>
    <t>WOS:A1995RP74900006</t>
  </si>
  <si>
    <t>REPRODUCTIVE STRATEGIES OF MALE AND FEMALE LOLIGO-FORBESI (CEPHALOPODA, LOLIGINIDAE)</t>
  </si>
  <si>
    <t>ILLEX-ARGENTINUS MOLLUSCA; SQUID; CYCLE; GONAD; SOMA</t>
  </si>
  <si>
    <t>The reproductive strategies of male and female Loligo forbesi Steenstrup, 1856 were investigated from samples obtained from commercial catches and research cruises in Irish waters. In females maturity increased with size, but in males two modes in the size at maturity were identified, with approximately 40% mature at small size (180-200 mm mantle length), and the remainder mature at &gt;250 mm mantle length. The difference in estimated age of the two modes of mature males was small, so size differences were probably due to different growth rates. Growth and maturation proceeded together in both sexes over much of the life-cycle. The effect of maturation on relative growth of somatic tissues was examined using analysis of covariance and multivariate regressions. In males there was a significant decline in total mass, and in mass of mantle, head and viscera, relative to mantle length with maturation. In females total mass was not significantly affected by maturation, but relative masses of head, mantle and viscera declined with maturation, indicating that energy was diverted from somatic growth to gonad production. Potential fecundity estimates were obtained by counting eggs and ova in the oviduct and ovary of mature females and were in the range 2500 to 10,500 (mean 5800). Fecundity was positively related to mantle length. The ovaries of mature females contained a range of egg sizes and developmental stages, indicating that spawning probably occurs intermittently.</t>
  </si>
  <si>
    <t>Collins, Martin A/J-8560-2017; , Martin/ABE-6728-2020</t>
  </si>
  <si>
    <t>, Martin/0000-0001-7132-8650</t>
  </si>
  <si>
    <t>10.1017/S0025315400039059</t>
  </si>
  <si>
    <t>WOS:A1995RP74900007</t>
  </si>
  <si>
    <t>BARNES, DKA; CLARKE, A</t>
  </si>
  <si>
    <t>EPIBIOTIC COMMUNITIES ON SUBLITTORAL MACROINVERTEBRATES AT SIGNY ISLAND, ANTARCTICA</t>
  </si>
  <si>
    <t>DISCOVERY INVESTIGATIONS; INTERTIDAL COMMUNITY; ASCOPHORA BRYOZOA; CHEILOSTOMATA; POPULATION; COMPETITION; ORGANIZATION; REPRODUCTION; OVERGROWTH; MORTALITY</t>
  </si>
  <si>
    <t>The epibiotic communities on locally abundant macroinvertebrates, in particular the brachiopod Liothyrella uva and the limpet Nacella concinna, were examined from depths between 0 and 50 m at Signy Island, Antarctica. The percentage cover by epibionts on Liothyrella increased from &lt;20% on the smallest individuals to &gt;50% on the largest, and decreased slightly with depth. The percentage cover of Nacella by epibionts increased with size of individual over an approximately similar range of values, but in contrast with Liothyrella increased greatly with depth. Cheilostome bryozoans and annelids of the genus Spirorbis formed &gt;90% (by area) of the colonists on Liothyrella and 30-60% on Nacella, the coralline alga Lithothamnion and sponges making up the remainder. The bryozoans, which generally dominated the epibiotic communities, comprised complex associations of species which could be described as either generalists, host-specific epibiotic, low specificity epibiotic or locally abundant background species. Positive associations of both occurrence and abundance were found between some of the bryozoans living epibiotically on the brachiopod Liothyrella. The overgrowth interactions recorded, between the three main epibiotic faunal taxa; sponges, bryozoans and annelids, were essentially hierarchical. Sponges usually overgrew Bryozoa, and Bryozoa overgrew Spirorbis as well as occasionally smothering small brachiopods. In four adult Liothyrella death may have been caused by the epibiotic bryozoan Arachnopusia inchoata growing over the gape, so preventing feeding and/or respiration.</t>
  </si>
  <si>
    <t>BARNES, DKA (corresponding author), BRITISH ANTARCTIC SURVEY,HIGH CROSS,MADINGLEY RD,CAMBRIDGE CB3 0ET,ENGLAND.</t>
  </si>
  <si>
    <t>10.1017/S0025315400039102</t>
  </si>
  <si>
    <t>WOS:A1995RP74900012</t>
  </si>
  <si>
    <t>GEORGE, MJA; HATFIELD, EMC</t>
  </si>
  <si>
    <t>FIRST RECORDS OF MATED FEMALE LOLIGO-GAHI (CEPHALOPODA, LOLIGINIDAE) IN THE FALKLAND ISLANDS</t>
  </si>
  <si>
    <t>This communication presents the first records of mated female Loligo gahi in Falkland Island waters. In October 1993 fully mature mated female L. gahi were identified in samples taken from the commercial fishery in waters east of Lively Island, East Falkdand, at depths of 145-174 m. Spermatophores were found in both the mantle cavity and buccal sites of deposition. These records, combined with past records of spent females, suggest spawning periods in late October/early November and April/May. These concur with two of the three periods of spawning suggested from previous studies of juvenile and adult L. gahi.</t>
  </si>
  <si>
    <t>GEORGE, MJA (corresponding author), FALKLAND ISL GOVT FISHERIES DEPT,STANLEY,FALKLAND ISL,ENGLAND.</t>
  </si>
  <si>
    <t>George, Magnus/0000-0002-3347-2966</t>
  </si>
  <si>
    <t>10.1017/S0025315400039151</t>
  </si>
  <si>
    <t>WOS:A1995RP74900017</t>
  </si>
  <si>
    <t>PUGH, PJA</t>
  </si>
  <si>
    <t>AIR-BREATHING LITTORAL MITES OF SUB-ANTARCTIC SOUTH GEORGIA</t>
  </si>
  <si>
    <t>INTERTIDAL ACARI; VERTICAL-DISTRIBUTION; NEW-ZEALAND; COLLEMBOLA; ORIBATEI; INSECTA; RHYTHMS; ISLAND</t>
  </si>
  <si>
    <t>Nine species of littoral air-breathing Acari were collected at Husvik Harbour, South Georgia, comprising three Parasitiphis (Rhodacaridae), one Nanorchestes (Nanorchestidae), two Halozetes (Podacaridae) and three Hyadesia (Hyadesidae). All of the adaptive physiological and structural features observed in these mites are paralleled in related European littoral species. Although the predatory Parasitiphis spp. may cohabit in upper littoral crevices and feed on similar prey, they forage among different habitats. By contrast, Halozetes and Hyadesia spp. frequently occur together and occupy very similar niches, but competition does not appear to be significant and co-habitation may be a mutually advantageous strategy to prevent dislodgement by wave action.</t>
  </si>
  <si>
    <t>PUGH, PJA (corresponding author), BRITISH ANTARCTIC SURVEY,NERC,HIGH CROSS,MADINGLEY RD,CAMBRIDGE CB3 0ET,ENGLAND.</t>
  </si>
  <si>
    <t>10.1111/j.1469-7998.1995.tb02737.x</t>
  </si>
  <si>
    <t>RT398</t>
  </si>
  <si>
    <t>WOS:A1995RT39800008</t>
  </si>
  <si>
    <t>CRAMPON, JE</t>
  </si>
  <si>
    <t>A NATURAL-HISTORY OF THE ANTARCTIC - LIFE IN THE FREEZER - FOTHERGILL,A</t>
  </si>
  <si>
    <t>LIBRARY JOURNAL</t>
  </si>
  <si>
    <t>Book Review</t>
  </si>
  <si>
    <t>CRAMPON, JE (corresponding author), UNIV SO CALIF,HANCOCK BIOL &amp; OCEANOG LIB,LOS ANGELES,CA 90089, USA.</t>
  </si>
  <si>
    <t>BOWKER MAGAZINE GROUP CAHNERS MAGAZINE DIVISION</t>
  </si>
  <si>
    <t>249 W 17TH ST, NEW YORK, NY 10011</t>
  </si>
  <si>
    <t>0363-0277</t>
  </si>
  <si>
    <t>LIBR J</t>
  </si>
  <si>
    <t>Libr. J.</t>
  </si>
  <si>
    <t>Information Science &amp; Library Science</t>
  </si>
  <si>
    <t>RN627</t>
  </si>
  <si>
    <t>WOS:A1995RN62700260</t>
  </si>
  <si>
    <t>MARKS, KM; STOCK, JM</t>
  </si>
  <si>
    <t>ASYMMETRIC SEA-FLOOR SPREADING AND SHORT RIDGE JUMPS IN THE AUSTRALIAN-ANTARCTIC DISCORDANCE</t>
  </si>
  <si>
    <t>MARINE GEOPHYSICAL RESEARCHES</t>
  </si>
  <si>
    <t>AUSTRALIAN-ANTARCTIC DISCORDANCE; RIDGE JUMP; ASYMMETRIC SEA-FLOOR SPREADING</t>
  </si>
  <si>
    <t>OCEAN; ANOMALIES; EVOLUTION; ALTIMETRY; PACIFIC; GRAVITY; RATES; SOUTH</t>
  </si>
  <si>
    <t>The crenulated geometry of the Southeast Indian ridge within the Australian-Antarctic discordance is formed by numerous spreading ridge segments that are offset, alternately to the north and south, by transform faults. Suggested causes for these offsets, which largely developed since similar to 20 Ma, include asymmetric seafloor spreading, ridge jumps, and propagating rifts that have transferred seafloor from one flank of the spreading ridge to the other. Each of these processes has operated at different times in different locations of the discordance; here we document an instance where a small (similar to 20 km), young (&lt; 0.2 Ma), southward ridge jump has contributed to the observed asymmetry. When aeromagnetic anomalies from the Project Investigator-1 survey are superposed on gravity anomalies computed from Geosat GM and ERM data, we find that in segment B4 of the discordance (between 125 degrees and 126 degrees E), the roughly east-west-trending gravity low, correlated with the axial valley, is 20-25 km south of the ridge axis position inferred from the center of magnetic anomaly 1. Elsewhere in the discordance, the inferred locations of the ridge axis from magnetics and gravity are in excellent agreement. Ship track data confirm these observations: portions of Moana Wave track crossing the ridge in B4 show that a topographic valley correlated with the gravity anomaly low lies south of the center of magnetic anomaly 1; while other ship track data that cross the spreading ridge in segments B3 and B5 demonstrate good agreement between the axial valley, the gravity anomaly low, and the central magnetic anomaly. Based on these observations, we speculate that the ridge axis in B4 has recently jumped to the south, from a ridge location closer to the center of the young normally magnetized crust, to that of the gravity anomaly low. The position of the gravity low essentially at the edge of normally magnetized crust requires a very recent (&lt; 0.2 Ma) arrival of the ridge in this new location. Because this ridge jump is so young, it may be a promising location for future detailed studies of the dynamics, kinematics, and thermal effects of ridge jumps.</t>
  </si>
  <si>
    <t>CALTECH,SEISMOL LAB,PASADENA,CA 91125</t>
  </si>
  <si>
    <t>California Institute of Technology</t>
  </si>
  <si>
    <t>MARKS, KM (corresponding author), NOAA,NATL OCEAN SERV,GEOSCI LAB,SILVER SPRING,MD 20910, USA.</t>
  </si>
  <si>
    <t>Stock, Joann Miriam/AAN-1526-2021; Marks, Karen/F-5610-2010</t>
  </si>
  <si>
    <t>Stock, Joann Miriam/0000-0003-4816-7865; Marks, Karen/0000-0001-6524-1495</t>
  </si>
  <si>
    <t>0025-3235</t>
  </si>
  <si>
    <t>MAR GEOPHYS RES</t>
  </si>
  <si>
    <t>Mar. Geophys. Res.</t>
  </si>
  <si>
    <t>10.1007/BF01227040</t>
  </si>
  <si>
    <t>Geochemistry &amp; Geophysics; Oceanography</t>
  </si>
  <si>
    <t>RP093</t>
  </si>
  <si>
    <t>WOS:A1995RP09300002</t>
  </si>
  <si>
    <t>MASSALSKI, A; MROZINSKA, T; OLECH, M</t>
  </si>
  <si>
    <t>LOBOCOCCUS-IRREGULARIS (BOYE-PET) REISIGL VAR ANTARCTICUS VAR-NOV (CHLORELLALES, CHLOROPHYTA) FROM KING-GEORGE-ISLAND, SOUTH-SHETLAND-ISLANDS, ANTARCTICA, AND ITS ULTRASTRUCTURE</t>
  </si>
  <si>
    <t>NOVA HEDWIGIA</t>
  </si>
  <si>
    <t>A new variety of Lobococcus irregularis (Boye-Pet.) Reisigl is described. The alga was collected during the XIII Polish Antarctic Expedition; it was found on the volcanic rocky substratum, on King George Island, South Shetland Islands, Antarctica. Detailed studies included the complete life cycle and the ultrastructure.</t>
  </si>
  <si>
    <t>JAGIELLONIAN UNIV, INST BOT, PL-31512 KRAKOW, POLAND</t>
  </si>
  <si>
    <t>Jagiellonian University</t>
  </si>
  <si>
    <t>MASSALSKI, A (corresponding author), JAN KOCHANOWSKI UNIV HUMANITIES &amp; SCI, INST BIOL, DEPT BOT, M KONOPNICKIEJ 15, PL-25406 KIELCE, POLAND.</t>
  </si>
  <si>
    <t>GEBRUDER BORNTRAEGER</t>
  </si>
  <si>
    <t>STUTTGART</t>
  </si>
  <si>
    <t>JOHANNESSTR 3A, D-70176 STUTTGART, GERMANY</t>
  </si>
  <si>
    <t>0029-5035</t>
  </si>
  <si>
    <t>Nova Hedwigia</t>
  </si>
  <si>
    <t>TA063</t>
  </si>
  <si>
    <t>WOS:A1995TA06300009</t>
  </si>
  <si>
    <t>KAMPFER, N</t>
  </si>
  <si>
    <t>MICROWAVE REMOTE-SENSING OF THE ATMOSPHERE IN SWITZERLAND</t>
  </si>
  <si>
    <t>OPTICAL ENGINEERING</t>
  </si>
  <si>
    <t>MICROWAVE RADIOMETRY REMOTE SENSING; ATMOSPHERE; OZONE DEPLETION; STRATOSPHERIC OZONE; MICROWAVE MIXERS</t>
  </si>
  <si>
    <t>ANTARCTIC SPRING STRATOSPHERE; CHLORINE MONOXIDE; DIURNAL-VARIATION; OZONE PROFILES; LOW ALTITUDES; LIMB SOUNDER; MILLIMETER; RADIOMETRY; CLO; SUBMILLIMETER</t>
  </si>
  <si>
    <t>Microwave radiometry is an extremely powerful tool for atmospheric research. It is specially suited for the investigation of the dynamical and chemical processes that are important in the depletion of the ozone layer and related phenomena of the middle atmosphere. The theoretical and technical concepts of microwave remote sensing of the atmosphere are briefly reviewed. A special weight is given to the approaches as used at the Institute of Applied Physics (IAP) of the University of Bern for ground-based instruments and sensors on aircraft and on the space shuttle. Examples of results from the different instruments in the frequency range of 20 to 200 GHz illustrate the huge potential of this technique for atmospheric research.</t>
  </si>
  <si>
    <t>KAMPFER, N (corresponding author), UNIV BERN,INST APPL PHYS,SIDLERSTR 5,CH-3012 BERN,SWITZERLAND.</t>
  </si>
  <si>
    <t>SOC PHOTO-OPT INSTRUM ENG</t>
  </si>
  <si>
    <t>BELLINGHAM</t>
  </si>
  <si>
    <t>PO BOX 10, BELLINGHAM, WA 98227-0010</t>
  </si>
  <si>
    <t>0091-3286</t>
  </si>
  <si>
    <t>OPT ENG</t>
  </si>
  <si>
    <t>Opt. Eng.</t>
  </si>
  <si>
    <t>RN199</t>
  </si>
  <si>
    <t>WOS:A1995RN19900033</t>
  </si>
  <si>
    <t>LEA, DW</t>
  </si>
  <si>
    <t>A TRACE-METAL PERSPECTIVE ON THE EVOLUTION OF ANTARCTIC CIRCUMPOLAR DEEP-WATER CHEMISTRY</t>
  </si>
  <si>
    <t>PALEOCEANOGRAPHY</t>
  </si>
  <si>
    <t>ATMOSPHERIC CO2; SOUTHERN-OCEAN; BENTHIC FORAMINIFERA; ATLANTIC-OCEAN; CIRCULATION; BARIUM; CADMIUM; RECORD; CARBON; DELTA-C-13</t>
  </si>
  <si>
    <t>A new benthic foraminiferal Ba/Ca and Cd/Ca data set from core RC13-229 in the deep Cape Basin indicates only small variations in bottom water nutrient concentrations in Circumpolar Deep Water (CPDW) over the last 450 kyr. Variability in the Ba record is characterized by somewhat higher values during glacial periods, consistent with a reduction in the flux of Ba-depleted North Atlantic Deep Water to the Southern Ocean during glacial periods. The small changes in the Ba and Cd records contrast with the large and systematic increase in CPDW nutrients during glacial periods implied by the benthic delta(13)C record. This discrepancy, essentially an extension of the well-known Southern Ocean Cd-delta(13)C conflict, is evaluated by transforming RC13-229 paleochemical data into carbonate parameters using the modern oceanic relationships between delta(13)C, Cd, and Sigma CO2 and between Ba and alkalinity. Calculations using Cd/Ca to estimate past variations in CPDW Sigma CO2 and Ba/Ca to estimate past variations in CPDW alkalinity yield carbonate ion concentrations that exceed calcite saturation throughout the record length, with generally higher carbonate ion values associated with glacial intervals (opposite in sense to the RC13-229 %CaCO3 record). Substituting delta(13)C to estimate Sigma CO2 leads to extreme calcite undersaturation at this site during glacial periods, clearly inconsistent with the preservation of calcite throughout the length of RC13-229. Accepting the carbon isotope record as a direct measure of past variations in CPDW Sigma CO2 concentrations requires that both the Cd and Ba evidence for limited nutrient and alkalinity changes be disregarded.</t>
  </si>
  <si>
    <t>LEA, DW (corresponding author), UNIV CALIF SANTA BARBARA,DEPT GEOL SCI,SANTA BARBARA,CA 93106, USA.</t>
  </si>
  <si>
    <t>0883-8305</t>
  </si>
  <si>
    <t>Paleoceanography</t>
  </si>
  <si>
    <t>10.1029/95PA01546</t>
  </si>
  <si>
    <t>Geosciences, Multidisciplinary; Oceanography; Paleontology</t>
  </si>
  <si>
    <t>Geology; Oceanography; Paleontology</t>
  </si>
  <si>
    <t>RM032</t>
  </si>
  <si>
    <t>WOS:A1995RM03200004</t>
  </si>
  <si>
    <t>WEBER, ME; WIEDICKE, M; RIECH, V; ERLENKEUSER, H</t>
  </si>
  <si>
    <t>CARBONATE PRESERVATION HISTORY IN THE PERU BASIN - PALEOCEANOGRAPHIC IMPLICATIONS</t>
  </si>
  <si>
    <t>EASTERN EQUATORIAL PACIFIC; INCREASED PRODUCTIVITY; SURFACE SEDIMENTS; INDIAN-OCEAN; FLUCTUATIONS; FORAMINIFERA; CIRCULATION; DISSOLUTION; CALIBRATION; RECORD</t>
  </si>
  <si>
    <t>We studied preservation/dissolution cycles and paleoproductivity in eight sediment cores from the Peru Basin south of the highly productive surface waters of the eastern equatorial Pacific. Stratigraphy is based on stable oxygen isotopes and on combined magnetostratigraphy and biostratigraphy. Sediment cores which span the last 8 m.y., were retrieved during cruise 79 with RV SONNE close to the carbonate compensation depth (CCD). In general, sediments show Pacific-type carbonate cycles. We interpret a pronounced carbonate peak between 6 and 7 Ma as the result of a western and northern extension of the highly productive Peru Current. Decreased carbonate contents from the late Miocene to the late Pliocene might be associated with a slow contraction of the latitudinal extent of the high-productivity belt north of the study areas. During the Pliocene, carbonate variations showed 400 kyr cycles indicating the growth and decay of ice sheets, which should have been associated with pulsations of the Antarctic ice cap. An abrupt collapse of the carbonate system occurred at 2.4 Ma. Higher frequency variations of the carbonate record indicate the major increase of the northern hemisphere glaciation. During the Quaternary, carbonate fluxes are high during glacials and low during interglacials. Large amplitude variations with long broad minima and maxima, associated with small migrations of the lysocline and the CCD (&lt; 200 m), are indicative of the preservation/dissolution history in the Peru Basin. During the early Pleistocene, climatic forcing by the 41 kyr obliquity cycle is not observed in the carbonate record. During the last 800 kyr, variability in the carbonate record was dominated by the 100 kyr eccentricity cycle. Fluxes of biogenic material (calcium carbonate, organic carbon, opal, and barium) were greatest during glacials, which imply higher productivity and export production of the Peru Current during cold climatic periods. Dissolution was greatest during interglacials as inferred from the relatively poor preservation of planktonic foraminifera and from the low accumulation rate of carbonate. After the Mid-Brunhes Event (400 ka), we observe a plateaulike shift to enhanced dissolution and to intensified productivity.</t>
  </si>
  <si>
    <t>CHRISTIAN ALBRECHTS UNIV KIEL,C14 LAB,D-24118 KIEL,GERMANY</t>
  </si>
  <si>
    <t>University of Kiel</t>
  </si>
  <si>
    <t>WEBER, ME (corresponding author), FED INST GEOSCI &amp; NAT RESOURCES,STILLEWEG 2,D-30655 HANNOVER,GERMANY.</t>
  </si>
  <si>
    <t>Weber, Michael E/G-8707-2012</t>
  </si>
  <si>
    <t>Weber, Michael E/0000-0003-2175-8980</t>
  </si>
  <si>
    <t>10.1029/95PA01566</t>
  </si>
  <si>
    <t>WOS:A1995RM03200007</t>
  </si>
  <si>
    <t>PUTZ, K</t>
  </si>
  <si>
    <t>THE POST MOLT DIET OF EMPEROR PENGUINS (APTENODYTES FORSTERI) IN THE EASTERN WEDDELL SEA, ANTARCTICA</t>
  </si>
  <si>
    <t>KRILL EUPHAUSIA-SUPERBA; DIFFERENTIAL DIGESTION; SPHENISCUS-DEMERSUS; FEEDING ECOLOGY; ADELIE LAND; FOOD; OTOLITHS; PREDATOR; CHICKS; BEAKS</t>
  </si>
  <si>
    <t>The diet of emperor penguins Aptenodytes forsteri was studied during late austral summer at Drescher Inlet, eastern Weddell Sea, Antarctica. Antarctic krill Euphausia superba was a major component of the food, accounting for 75% of all prey items. Emperor penguins appear to feed on krill during shallow dives under the fast sea ice. Fish, mainly nototheniids, accounted for less than 20% by number of all prey. An evaluation of the main prey types in terms of mass indicated, however, that fish represented up to 75% approximately of prey mass. Feeding experiments were performed on captive penguins and showed that squid beaks can accumulate for up to 3 weeks within the stomach without any clear signs of erosion. The lack of cephalopod soft parts in the samples makes it likely that all squid beaks were derived from animals captured some time previously. Squid seems to be a very minor dietary component of emperor penguins at the Drescher Inlet.</t>
  </si>
  <si>
    <t>PUTZ, K (corresponding author), INST MEERESKUNDE,DUSTERNBROOKER WEG 20,D-24105 KIEL,GERMANY.</t>
  </si>
  <si>
    <t>Puetz, Klemens/0000-0003-1375-2669</t>
  </si>
  <si>
    <t>RR499</t>
  </si>
  <si>
    <t>WOS:A1995RR49900001</t>
  </si>
  <si>
    <t>TELL, G; VINOCUR, A; IZAGUIRRE, I</t>
  </si>
  <si>
    <t>CYANOPHYTA OF LAKES AND PONDS OF HOPE BAY, ANTARCTIC PENINSULA</t>
  </si>
  <si>
    <t>ROSS-ISLAND</t>
  </si>
  <si>
    <t>This paper presents the results of the floristic inventory of the freshwater Cyanophyceae found in plankton samples from nine lakes and ponds at Hope Bay (Antarctic Peninsula). Forty taxa were recorded, among which nine are new records for Antarctica. All the taxa are illustrated, and their distribution in Antarctica as well as the ecological characteristics of the sampling sites are given. The main morphological features and the geographic distribution are also given for the new records.</t>
  </si>
  <si>
    <t>TELL, G (corresponding author), UNIV BUENOS AIRES,FAC CIENCIAS EXACTAS &amp; NAT,DEPT CIENCIAS BIOL,CIUDAD UNIV,PAB II,RA-1428 BUENOS AIRES,DF,ARGENTINA.</t>
  </si>
  <si>
    <t>WOS:A1995RR49900006</t>
  </si>
  <si>
    <t>HALL, DL; DULDIG, ML; HUMBLE, JE</t>
  </si>
  <si>
    <t>THE NORTH-SOUTH ANISOTROPY AND THE RADIAL DENSITY GRADIENT OF GALACTIC COSMIC-RAYS AT 1 AU</t>
  </si>
  <si>
    <t>PUBLICATIONS ASTRONOMICAL SOCIETY OF AUSTRALIA</t>
  </si>
  <si>
    <t>COSMIC RAYS; INTERPLANETARY MAGNETIC FIELDS; ENERGETIC PARTICLES; TRANSPORT PROCESSES</t>
  </si>
  <si>
    <t>MODULATION; DRIFT</t>
  </si>
  <si>
    <t>The radial density gradient (G(r)) of Galactic cosmic rays in the ecliptic plane points outward from the Sun. This indicates an increasing density of cosmic ray particles beyond the Earth's orbit. Due to this gradient and the direction of the Sun's interplanetary magnetic field (IMF) above and below the IMF wavy neutral sheet, there exists an anisotropic flow of cosmic ray particles approximately perpendicular to the ecliptic plane (i.e. in the direction parallel to B-IMF X G(r)) This effect is called the north-south anisotropy (zeta(NS)) and manifests as a diurnal variation in sidereal time in the particle intensity recorded by a cosmic ray detector. By analysing the yearly averaged sidereal diurnal variation recorded by five neutron monitors and six muon telescopes from 1957 to 1990, we have deduced probable values of the average rigidity spectrum and magnitude of zeta(NS). Furthermore, we have used determined yearly amplitudes of zeta(NS) to infer the magnitude of G, for particles with rigidities in excess of 10 GV.</t>
  </si>
  <si>
    <t>UNIV TASMANIA,DEPT PHYS,AUSTRALIAN ANTARCTIC DIV,HOBART,TAS 7001,AUSTRALIA</t>
  </si>
  <si>
    <t>Australian Antarctic Division; University of Tasmania</t>
  </si>
  <si>
    <t>HALL, DL (corresponding author), UNIV TASMANIA,DEPT PHYS,GPO BOX 252C,HOBART,TAS 7001,AUSTRALIA.</t>
  </si>
  <si>
    <t>Humble, John/0000-0002-4698-1671; Duldig, Marcus/0000-0001-7463-8267</t>
  </si>
  <si>
    <t>C S I R O PUBLICATIONS</t>
  </si>
  <si>
    <t>COLLINGWOOD</t>
  </si>
  <si>
    <t>150 OXFORD ST, PO BOX 1139, COLLINGWOOD VICTORIA 3066, AUSTRALIA</t>
  </si>
  <si>
    <t>1323-3580</t>
  </si>
  <si>
    <t>PUBL ASTRON SOC AUST</t>
  </si>
  <si>
    <t>Publ. Astron. Soc. Aust.</t>
  </si>
  <si>
    <t>10.1017/S1323358000020191</t>
  </si>
  <si>
    <t>RV205</t>
  </si>
  <si>
    <t>WOS:A1995RV20500003</t>
  </si>
  <si>
    <t>CHISHOLM, W; ROSMAN, KJR; BOUTRON, CF; CANDELONE, JP; HONG, S</t>
  </si>
  <si>
    <t>DETERMINATION OF LEAD ISOTOPIC-RATIOS IN GREENLAND AND ANTARCTIC SNOW AND ICE AT PICOGRAM PER GRAM CONCENTRATIONS</t>
  </si>
  <si>
    <t>ANALYTICA CHIMICA ACTA</t>
  </si>
  <si>
    <t>MASS SPECTROMETRY; LEAD ISOTOPIC RATIOS; GREENLAND; ANTARCTICA; SNOW; ICE; ENVIRONMENTAL ANALYSIS</t>
  </si>
  <si>
    <t>ANTHROPOGENIC LEAD; LATE 1960S; CADMIUM</t>
  </si>
  <si>
    <t>Ultra-dean procedures have been developed which allow the isotopic composition of picogram quantities of lead to be measured in snow and ice from Greenland and Antarctica. Ultra-clean collection, storage and processing techniques were used to analyse samples containing as little as ca. 2 pg Pb/g. The concentration and isotopic composition were measured simultaneously by isotope dilution mass spectrometry using a lead spike enriched in Pb-205. Although the precision of the isotopic ratios improved with the size of the sample, a precision of ca. 0.2% could be achieved on a few tens of pg of Pb, enabling small differences in isotopic composition to be resolved in deep ice cores and surface snow.</t>
  </si>
  <si>
    <t>CURTIN UNIV TECHNOL,DEPT APPL PHYS,BENTLEY,WA 6102,AUSTRALIA; CNRS,GLACIOL &amp; GEOPHYS ENVIRONNEMENT LAB,F-38402 ST MARTIN DHERES,FRANCE; UNIV GRENOBLE 1,UFR MECAN,F-38401 GRENOBLE,FRANCE</t>
  </si>
  <si>
    <t>Curtin University; Centre National de la Recherche Scientifique (CNRS); Communaute Universite Grenoble Alpes; Universite Grenoble Alpes (UGA)</t>
  </si>
  <si>
    <t>0003-2670</t>
  </si>
  <si>
    <t>ANAL CHIM ACTA</t>
  </si>
  <si>
    <t>Anal. Chim. Acta</t>
  </si>
  <si>
    <t>JUL 31</t>
  </si>
  <si>
    <t>10.1016/0003-2670(95)00181-X</t>
  </si>
  <si>
    <t>RM013</t>
  </si>
  <si>
    <t>WOS:A1995RM01300003</t>
  </si>
  <si>
    <t>ITO, N; KOMIYAMA, NH; FERMI, G</t>
  </si>
  <si>
    <t>STRUCTURE OF DEOXYHEMOGLOBIN OF THE ANTARCTIC FISH PAGOTHENIA-BERNACCHII WITH AN ANALYSIS OF THE STRUCTURAL BASIS OF THE ROOT EFFECT BY COMPARISON OF THE LIGANDED AND UNLIGANDED HEMOGLOBIN STRUCTURES</t>
  </si>
  <si>
    <t>JOURNAL OF MOLECULAR BIOLOGY</t>
  </si>
  <si>
    <t>HEMOGLOBIN; ROOT EFFECT; TWINNING; CRYSTAL STRUCTURE; FISH</t>
  </si>
  <si>
    <t>HUMAN DEOXYHEMOGLOBIN; ALLOSTERIC MECHANISM; CRYSTAL-STRUCTURE; HUMAN HEMOGLOBIN; REFINEMENT; RESOLUTION; BINDING; STEREOCHEMISTRY; EQUILIBRIUM</t>
  </si>
  <si>
    <t>We have determined the structure of deoxyhaemoglobin from the antarctic fish Pagothenia bernacchii at pH 6.2 to a resolution of 2.2 Angstrom with X-ray data from a twinned crystal deconvoluted so as to approximate data from a single crystal. The R-factor between the (twinned) model and the observed data is 16% for reflections used in refinement and 22% for reflections not used in refinement. The T (deoxy) structure was compared with the R (liganded) structure at pH 8.0 in an attempt to understand the structural basis of the greater affinity for hydrogen ions of T,relative to R, that comprises the Root effect. Up to half of the effect can be attributed to interaction of the residues Asp95 (G1)alpha and Asp101 (G3)beta: in R the residues are far apart and their carboxyl groups are unprotonated, but the shift at the alpha(1) beta(2) interface that accompanies the R to T transition brings them so close that they appear to share a proton between them. The proximity of Asp99 (G1)beta may contribute to the required raising of the pK(a) values of the other two Asp residues. These and neighbouring residues are sufficiently conserved in the haemoglobins of trout (component IV), carp and bluefin tuna, all of which exhibit the Root effect, for the same mechanism to apply. However, the environment is equally conserved in haemoglobins of Trematomus newnesi (major component) and trout (component I), which do not exhibit the Root effect, so that the structural factors controlling the Asp-Asp interaction remain unclear. No other residue appears to undergo an R to T change in the immediate neighbourhoods that could account for any significant portion of the Root effect, so at least half of the effect must result either from long-range electrostatic interactions or from a large number of local interactions. (C) 1995 Academic Press Limited</t>
  </si>
  <si>
    <t>MRC,MOLEC BIOL LAB,CAMBRIDGE CB2 2QH,ENGLAND</t>
  </si>
  <si>
    <t>MRC Laboratory Molecular Biology</t>
  </si>
  <si>
    <t>Ito, Nobutoshi/ISV-3595-2023</t>
  </si>
  <si>
    <t>0022-2836</t>
  </si>
  <si>
    <t>J MOL BIOL</t>
  </si>
  <si>
    <t>J. Mol. Biol.</t>
  </si>
  <si>
    <t>JUL 28</t>
  </si>
  <si>
    <t>10.1006/jmbi.1995.0405</t>
  </si>
  <si>
    <t>Biochemistry &amp; Molecular Biology</t>
  </si>
  <si>
    <t>RL444</t>
  </si>
  <si>
    <t>WOS:A1995RL44400008</t>
  </si>
  <si>
    <t>SLATTERY, M; MCCLINTOCK, JB; HEINE, JN</t>
  </si>
  <si>
    <t>CHEMICAL DEFENSES IN ANTARCTIC SOFT CORALS - EVIDENCE FOR ANTIFOULING COMPOUNDS</t>
  </si>
  <si>
    <t>JOURNAL OF EXPERIMENTAL MARINE BIOLOGY AND ECOLOGY</t>
  </si>
  <si>
    <t>ANTARCTICA; ANTIFOULING; ANTIMICROBIAL; CHEMICAL DEFENSE; SOFT CORAL</t>
  </si>
  <si>
    <t>BENTHIC MARINE-INVERTEBRATES; LEPTOGORGIA-VIRGULATA; FOULING ORGANISMS; LARVAL SETTLEMENT; NATURAL-PRODUCTS; COMMUNITY; ADAPTATIONS; ATTACHMENT; SURFACES; BRYOZOAN</t>
  </si>
  <si>
    <t>Organic extracts from the antarctic soft corals Alcyonium paessleri May and Gersemia antarctica Kukenthal exhibited antimicrobial and antifoulant activity. A third antarctic soft coral, the stoloniferan Clavularia frankliniana Roule, exhibited no such bioactivity. Marine bacterial attachment was inhibited in the presence of chloroform and aqueous methanol extracts of A. paessleri and G, antarctica, but not in the presence of solvent controls. Similarly, inhibition of microbial growth in three sympatric species of antarctic marine bacteria occurred in response to aqueous methanol extracts of these two soft corals, but not to the controls. Antifoulant activity of chloroform extracts of A. paessleri and G. antarctica was detected in a month-long field assay measuring inhibition of benthic diatom settlement. Observed invertebrate recruitment rates were too low to allow an evaluation of antifoulant bioactivity. Laboratory growth experiments, employing the antarctic diatom Navicula sp. and larvae of the antarctic sea urchin Sterechinus neumayeri Meissner, confirmed the presence of growth-inhibiting metabolites in the soft corals A. paessleri and G. antarctica. These results suggest that both A. paessleri and G. antarctica, which do not appear to be fouled in the field, possess bioactive compounds with antifoulant activity. In contrast, C. frankliniana, which is often heavily fouled, appears to lack antifouling compounds.</t>
  </si>
  <si>
    <t>UNIV ALABAMA,DEPT BIOL,BIRMINGHAM,AL 35294; MOSS LANDING MARINE LABS,MOSS LANDING,CA 95039</t>
  </si>
  <si>
    <t>University of Alabama System; University of Alabama Birmingham; Moss Landing Marine Laboratories</t>
  </si>
  <si>
    <t>0022-0981</t>
  </si>
  <si>
    <t>J EXP MAR BIOL ECOL</t>
  </si>
  <si>
    <t>J. Exp. Mar. Biol. Ecol.</t>
  </si>
  <si>
    <t>JUL 27</t>
  </si>
  <si>
    <t>10.1016/0022-0981(95)00032-M</t>
  </si>
  <si>
    <t>Ecology; Marine &amp; Freshwater Biology</t>
  </si>
  <si>
    <t>Environmental Sciences &amp; Ecology; Marine &amp; Freshwater Biology</t>
  </si>
  <si>
    <t>RP047</t>
  </si>
  <si>
    <t>WOS:A1995RP04700005</t>
  </si>
  <si>
    <t>ARPIGNY, JL; FELLER, G; GERDAY, C</t>
  </si>
  <si>
    <t>CLONING, SEQUENCE AND STRUCTURAL FEATURES OF A LIPASE FROM THE ANTARCTIC FACULTATIVE PSYCHROPHILE PSYCHROBACTER-IMMOBILIS B10 (VOL 1171, PG 331, 1993)</t>
  </si>
  <si>
    <t>BIOCHIMICA ET BIOPHYSICA ACTA-GENE STRUCTURE AND EXPRESSION</t>
  </si>
  <si>
    <t>Correction, Addition</t>
  </si>
  <si>
    <t>ARPIGNY, JL (corresponding author), UNIV LIEGE,INST CHIM B6,BIOCHIM LAB,LIEGE,BELGIUM.</t>
  </si>
  <si>
    <t>0167-4781</t>
  </si>
  <si>
    <t>BBA-GENE STRUCT EXPR</t>
  </si>
  <si>
    <t>Biochim. Biophys. Acta-Gene Struct. Expression</t>
  </si>
  <si>
    <t>JUL 25</t>
  </si>
  <si>
    <t>10.1016/0167-4781(95)00086-V</t>
  </si>
  <si>
    <t>Biochemistry &amp; Molecular Biology; Biophysics</t>
  </si>
  <si>
    <t>RM120</t>
  </si>
  <si>
    <t>WOS:A1995RM12000019</t>
  </si>
  <si>
    <t>GOHIN, F</t>
  </si>
  <si>
    <t>SOME ACTIVE AND PASSIVE MICROWAVE SIGNATURES OF ANTARCTIC SEA-ICE FROM MIDWINTER TO SPRING 1991</t>
  </si>
  <si>
    <t>INTERNATIONAL JOURNAL OF REMOTE SENSING</t>
  </si>
  <si>
    <t>Antarctic sea ice is often covered by a deep snow layer which acts as an emitter and a scatterer to microwave radiation leading to possible misinterpretations of ice signatures, particularly at high frequencies. The algorithms for ice identification, based on the observations of the Special Sensor Microwave Imager, at 19 GHz (vertical and horizontal polarizations) and 37 Ghz (vertical polarization), have proven to be inefficient for distinguishing new and old ice over the Antarctic Ocean. At an equivalent resolution and analysed on a weekly basis, complementary information can be obtained from active microwave measurements provided, at 5.3 GHz (vertical polarization), by the Active Microwave Instrument, the scatterometer of ERS-1. Based on data obtained from the end of August to the end of November 1991, during the austral winter and spring radar backscatter is analysed as a function of the incidence angle. At low incidence angles, the derivative of the backscatter is closely related to the water concentration as derived from passive radiometry, whereas, at high incidence angles, the backscatter is mainly due to ice, as the water contribution is strongly reduced. During the whole period, stable features are apparent on the images obtained from the backscattering coefficients at 50 degrees. On those images, higher values characterize the marginal ice zone, the polynya areas and the advected ice within the Ross Sea. At high incidence angles, the strong signatures of deformed/rough ice depart significantly from the information classically extracted from the radiometers, the brightness temperatures as well as the derived products, polarization, spectral gradient ratios and concentration. It is therefore possible to classify the Antarctic ice cover into geographical clusters where the active microwave signatures can be attributed to a peculiar ice type. Though those clusters are not totally identified, their stability and the coherence of their patterns show that they are related to geophysical structures. Four backscatter curves, simulating distinct behaviours over the Antarctic region, are proposed for sea water, marginal ice, first-year ice of the inner part of the pack and multi-year ice.</t>
  </si>
  <si>
    <t>GOHIN, F (corresponding author), IFREMER, CTR BREST, DEPT OCEANOG SPATIALE, BP70, F-29280 PLOUZANE, FRANCE.</t>
  </si>
  <si>
    <t>TAYLOR &amp; FRANCIS LTD</t>
  </si>
  <si>
    <t>ABINGDON</t>
  </si>
  <si>
    <t>2-4 PARK SQUARE, MILTON PARK, ABINGDON OR14 4RN, OXON, ENGLAND</t>
  </si>
  <si>
    <t>0143-1161</t>
  </si>
  <si>
    <t>1366-5901</t>
  </si>
  <si>
    <t>INT J REMOTE SENS</t>
  </si>
  <si>
    <t>Int. J. Remote Sens.</t>
  </si>
  <si>
    <t>JUL 20</t>
  </si>
  <si>
    <t>10.1080/01431169508954537</t>
  </si>
  <si>
    <t>Remote Sensing; Imaging Science &amp; Photographic Technology</t>
  </si>
  <si>
    <t>RP225</t>
  </si>
  <si>
    <t>WOS:A1995RP22500009</t>
  </si>
  <si>
    <t>DAVIS, CH</t>
  </si>
  <si>
    <t>SYNTHESIS OF PASSIVE MICROWAVE AND RADAR ALTIMETER DATA FOR ESTIMATING ACCUMULATION RATES OF DRY POLAR SNOW</t>
  </si>
  <si>
    <t>GREENLAND ICE-SHEET; RADIOMETER SMMR DATA; CLIMATE; MODEL; SURFACE; GROWTH</t>
  </si>
  <si>
    <t>In this paper, we compare dry-snow extinction coefficients derived from satellite radar altimeter data with brightness temperature data from passive microwave measurements over a portion of the East Antarctic plateau. The comparison between the extinction coefficients and the brightness temperatures shows a strong negative correlation, where the correlation coefficients ranged from -0.87 to -0.95. The large-scale trend shows that the extinction coefficient of the dry polar snow decreases with increasing surface elevation, while the average brightness temperature increases with surface elevation. Our analysis shows that the observed trends are related to geographical variations in scattering coefficient of snow, which, in turn, are controlled by variations in surface temperature and snow accumulation rate. By combining information present in the extinction coefficient and brightness temperature datasets, we develop a simple semi-empirical model that can be used to obtain accumulation rate estimates of dry polar snow.</t>
  </si>
  <si>
    <t>DAVIS, CH (corresponding author), UNIV MISSOURI, DEPT ELECT &amp; COMP ENGN, 5100 ROCKHILL RD, KANSAS CITY, MO 64110 USA.</t>
  </si>
  <si>
    <t>10.1080/01431169508954538</t>
  </si>
  <si>
    <t>WOS:A1995RP22500010</t>
  </si>
  <si>
    <t>VOMEL, H; OLTMANS, SJ; HOFMANN, DJ; DESHLER, T; ROSEN, JM</t>
  </si>
  <si>
    <t>THE EVOLUTION OF THE DEHYDRATION IN THE ANTARCTIC STRATOSPHERIC VORTEX</t>
  </si>
  <si>
    <t>WATER-VAPOR; OZONE</t>
  </si>
  <si>
    <t>In 1994 an intensive program of balloon-borne frost point measurements was performed at McMurdo, Antarctica, During this program a total of 19 frost point soundings was obtained between February 7 and October 5, which cover a wide range of undisturbed through strongly dehydrated situations, Together with several soundings from South Pole station between 1990 and 1994, they give a comprehensive picture of the general development of the dehydration in the Antarctic stratospheric vortex, The period of dehydration typically starts around the middle of June, and a rapid formation of large particles leads to a fast dehydration of the vortex. The evaporation of falling particles leads to rehydration layers, which have significantly higher water vapor concentrations than the undisturbed stratosphere, Through the formation of these rehydration layers in the early stages of the dehydration we can estimate a particle fall speed of 1/3 km/d and thus a mean particle size of 4 mu m. Ice saturation was observed over McMurdo in only two cases and only well after the onset of the dehydration. From the inspection of synoptic maps it then follows that a small cold region inside the vortex seems to be sufficient to dehydrate the entire vortex. Above 20 km the dehydration is completed by the end of July, From the descent of the upper dehydration edge we can estimate a mean descent rate inside the vortex of 1.5 km/month. In McMurdo we observed occasional penetration of the vortex edge in cases where the vortex edge was close to McMurdo, however, these cases seem to have little effect on the bulk of the vortex, A sounding from November 3, 1990, at South Pole shows that the dehydration may persist into November and indicates that there is no significant transport into the vortex throughout winter and early spring.</t>
  </si>
  <si>
    <t>NOAA, CLIMATE MONITORING &amp; DIAGNOST LAB, BOULDER, CO 80303 USA; UNIV WYOMING, DEPT ATMOSPHER SCI, LARAMIE, WY 82071 USA; UNIV WYOMING, DEPT PHYS &amp; ASTRON, LARAMIE, WY 82071 USA</t>
  </si>
  <si>
    <t>National Oceanic Atmospheric Admin (NOAA) - USA; University of Wyoming; University of Wyoming</t>
  </si>
  <si>
    <t>VOMEL, H (corresponding author), UNIV COLORADO, DEPT PHYS, BOULDER, CO 80309 USA.</t>
  </si>
  <si>
    <t>D7</t>
  </si>
  <si>
    <t>10.1029/95JD01000</t>
  </si>
  <si>
    <t>RK570</t>
  </si>
  <si>
    <t>WOS:A1995RK57000010</t>
  </si>
  <si>
    <t>LUO, M; CICERONE, RJ; RUSSELL, JM</t>
  </si>
  <si>
    <t>ANALYSIS OF HALOGEN OCCULTATION EXPERIMENT HF VERSUS CH4 CORRELATION PLOTS - CHEMISTRY AND TRANSPORT IMPLICATIONS</t>
  </si>
  <si>
    <t>TRACE CONSTITUENTS; N2O; MODEL</t>
  </si>
  <si>
    <t>The relationship between stratospheric CH4 and Hydrogen Fluoride (HF) observed simultaneously by the Halogen Occultation Experiment (HALOE) on the Upper Atmosphere Research Satellite (UARS) has been examined globally. The meridional structures of the two long-lived species for the equinox and solstice seasons are found to be very similar. Their surfaces of constant mixing ratio, however, are found to not quite coincide. The isopleth of CH4 graphed as pressure versus latitude shows a steeper slope than that of HF. This feature can be clearly seen from the scatterplots of CH4 versus HF for a sequence of latitude regions. In general, CH4-HF correlation plots are characterized by tightly fitted curves for different latitude bands; curves for the tropics and high latitudes define the envelope for the correlations. The NCAR two-dimensional model simulation of CH4 and HF agrees well with HALOE observations, and it shows that the altitude-latitude dependences of CH4 removal and HF production rates play an important role in determining global CH4-HF correlations. It is found that the CH4-HF correlation inside the Antarctic vortex is nearly linear and is shifted from that of outside the vortex and from that of polar late-summer before the formation of the vortex. HALOE observations of CH4 and HF indicate that the two species are not in states of perfect ''slope equilibrium'' or ''gradient equilibrium'' globally. The obvious shift of HF values on CH4 surfaces or vice versa is usually found across dynamical barriers. There is no universal relationship between CH4 and HF. The HF mixing ratios are observed to change up to 20-35% for a given CH4 from different dynamically isolated regions such as the polar vortex, midlatitudes, and the tropics, and the same magnitudes of change in CH4 could also be found for a fixed HF. Therefore one must be cautious in the usage of correlation-inferring methods for any pair of tracers in place of unavailable measurements or for evaluating chemical disturbances.</t>
  </si>
  <si>
    <t>NASA, LANGLEY RES CTR, DIV ATMOSPHER SCI, HAMPTON, VA 23681 USA</t>
  </si>
  <si>
    <t>National Aeronautics &amp; Space Administration (NASA); NASA Langley Research Center</t>
  </si>
  <si>
    <t>LUO, M (corresponding author), UNIV CALIF IRVINE, DEPT EARTH SYST SCI, IRVINE, CA 92717 USA.</t>
  </si>
  <si>
    <t>10.1029/95JD00621</t>
  </si>
  <si>
    <t>WOS:A1995RK57000011</t>
  </si>
  <si>
    <t>DOUGLASS, AR; SCHOEBERL, MR; STOLARSKI, RS; WATERS, JW; RUSSELL, JM; ROCHE, AE; MASSIE, ST</t>
  </si>
  <si>
    <t>INTERHEMISPHERIC DIFFERENCES IN SPRINGTIME PRODUCTION OF HCL AND CLONO2 IN THE POLAR VORTICES</t>
  </si>
  <si>
    <t>ATMOSPHERE RESEARCH SATELLITE; MICROWAVE LIMB SOUNDER; ANTARCTIC OZONE; STRATOSPHERE; EVOLUTION; DEPLETION; CHLORINE; VORTEX; CLAES; CIO</t>
  </si>
  <si>
    <t>UARS observations of O-3 and ClO (Microwave Limb Sounder), ClONO2 and HNO3 (Cryogenic Array Etalon Spectrometer), NO, NO2, and HCl (Halogen Occultation Experiment), and model calculations are used to produce an exposition of the different processes through which the reservoir gases ClONO2 and HCl are reformed and the end of the polar winter. Comparison of the observations within the polar vortices shows that HCl increases more rapidly in the Antarctic vortex in spring than in the Arctic vortex. Model analysis shows that this occurs because the O-3 concentrations in the southern vortex fall well below those in the northern vortex. The Cl/ClO fraction calculated for the southern hemisphere is therefore up to 30 times higher, leading to rapid HCl formation by Cl + CH4. The concentrations of NO observed by HALOE are substantially lower for the northern hemisphere than for the southern hemisphere, even for similar values of the concentration of HNO3 and the production of NOX from HNO3 through photolysis and reaction with OH. This is consistent with the dependence of the NO/NOX ratio on the O-3 concentration, i.e., the daytime production rate of NO2 via NO + O-3 is reduced, leading to higher NO in the southern hemisphere. This higher concentration of NO also contributes to the rapid HCl increase as Cl production from ClO + NO is enhanced.</t>
  </si>
  <si>
    <t>NATL CTR ATMOSPHER RES, BOULDER, CO 80307 USA; LOCKHEED PALO ALTO RES LABS, PALO ALTO, CA 94303 USA; NASA, LANGLEY RES CTR, HAMPTON, VA 23681 USA; CALTECH, JET PROP LAB, PASADENA, CA 91109 USA</t>
  </si>
  <si>
    <t>National Center Atmospheric Research (NCAR) - USA; Lockheed Martin; National Aeronautics &amp; Space Administration (NASA); NASA Langley Research Center; National Aeronautics &amp; Space Administration (NASA); NASA Jet Propulsion Laboratory (JPL); California Institute of Technology</t>
  </si>
  <si>
    <t>DOUGLASS, AR (corresponding author), NASA, GODDARD SPACE FLIGHT CTR, ATMOSPHER CHEM &amp; DYNAM BRANCH, GREENBELT, MD 20771 USA.</t>
  </si>
  <si>
    <t>Stolarski, Richard S/B-8499-2013; Douglass, Anne R/D-4655-2012</t>
  </si>
  <si>
    <t>10.1029/95JD00698</t>
  </si>
  <si>
    <t>WOS:A1995RK57000014</t>
  </si>
  <si>
    <t>DEZAFRA, RL; REEVES, JM; SHINDELL, DT</t>
  </si>
  <si>
    <t>CHLORINE MONOXIDE IN THE ANTARCTIC SPRING VORTEX .1. EVOLUTION OF MIDDAY VERTICAL PROFILES OVER MCMURDO STATION, 1993</t>
  </si>
  <si>
    <t>LOW ALTITUDES; STRATOSPHERE; CLO</t>
  </si>
  <si>
    <t>We have obtained a prolonged record of emission spectra from chlorine monoxide in the vicinity of McMurdo Station, Antarctica, during formation of the austral spring ozone hole of 1993. These spectra have been processed to obtain vertical mixing ratio profiles by deconvolution of pressure-broadened line shapes. The resulting profiles give a detailed evolution for both altitude distribution and mixing ratio of ClO during development of a major ozone hole event. In early September, very strong emission was observed from pressure-broadened low-altitude ClO. Deconvolutions show that this came from an unusually thick layer, extending well above 20 km in altitude. This layer decreased steadily in thickness through September, accompanied by a shift of the peak mixing ratio from similar to 21 km altitude in early September to similar to 17-18 km by the end of the month, indicating an apparent descent rate of order 100 meters per day, although we argue that the true descent rate is probably lower than the apparent rate. A brief, significant decrease in ClO content occured in late September when the inner vortex edge (defined by the magnitude of Ertel's potential vorticity = 5.2 . 10(-5) at similar to 19-20 km) approached McMurdo, signifying that a strong gradient in ClO exists near the inner vortex edge. A rapid and apparently final deactivation of chlorine in the lower stratosphere was observed to start about October 1-2. The findings of initially large values of ClO well above 20 km are consistent with observation of polar stratospheric cloud formation in this range during the austral winter of 1993, and with observations showing increased ozone depletion above 20 km relative to previous years.</t>
  </si>
  <si>
    <t>SUNY STONY BROOK, INST TERR &amp; PLANETARY ATMOSPHERES, STONY BROOK, NY 11794 USA</t>
  </si>
  <si>
    <t>State University of New York (SUNY) System; State University of New York (SUNY) Stony Brook</t>
  </si>
  <si>
    <t>DEZAFRA, RL (corresponding author), SUNY STONY BROOK, DEPT PHYS, STONY BROOK, NY 11794 USA.</t>
  </si>
  <si>
    <t>Shindell, Drew/D-4636-2012</t>
  </si>
  <si>
    <t>Shindell, Drew/0000-0003-1552-4715</t>
  </si>
  <si>
    <t>10.1029/95JD00371</t>
  </si>
  <si>
    <t>WOS:A1995RK57000016</t>
  </si>
  <si>
    <t>MARTINERIE, P; BRASSEUR, GP; GRANIER, C</t>
  </si>
  <si>
    <t>THE CHEMICAL-COMPOSITION OF ANCIENT ATMOSPHERES - A MODEL STUDY CONSTRAINED BY ICE CORE DATA</t>
  </si>
  <si>
    <t>LAST GLACIAL MAXIMUM; CARBON-MONOXIDE; ANTARCTIC ICE; PREINDUSTRIAL HOLOCENE; HYDROGEN-PEROXIDE; TROPOSPHERIC OH; BOUNDARY-LAYER; CLIMATE MODEL; SURFACE OZONE; CH4 INCREASE</t>
  </si>
  <si>
    <t>A coupled chemistry radiation transport two-dimensional model of the lower and middle atmosphere was adapted to study the chemical composition of the atmosphere at preindustrial time and last glacial maximum (LGM). The model was constrained by trace gas concentrations (CO2, CH4, and N2O) inferred from polar ice core records. The formulation of tropospheric dynamics and chemistry was improved in order to more accurately simulate the transport and the oxidation processes below the tropopause. Our objectives are to infer the changes in middle-atmosphere temperature, ozone layer, and oxidation capacity of the atmosphere (e.g., methane lifetime) over the last 18,000 years. A middle-atmosphere cooling was obtained between LGM and preindustrial Holocene (PIH) as well as between PIH and present time. This is mainly due to changes in the CO2 and chlorofluorocarbon (CFC) concentrations, respectively. CFCs are also the main contributors to the middle-atmosphere ozone decrease since PIH. Between LGM and PM the compensating effects of CO2 and N2O lead to little variation in stratospheric ozone. A 17% decrease in tropospheric OH was obtained between LGM and PIH, whereas the model provides a 6% OH increase since PM. The corresponding changes in the methane sink are too small to have played a dominant role in the past methane concentration changes. Our model derived methane emissions for LGM, PIH, and present time are in good agreement with methane sources evaluated during these three periods.</t>
  </si>
  <si>
    <t>CNRS, LAB GLACIOL &amp; GEOPHYS ENVIRONNEMENT, F-38402 ST MARTIN DHERES, FRANCE; NATL CTR ATMOSPHER RES, DIV ATMOSPHER CHEM, BOULDER, CO 80307 USA</t>
  </si>
  <si>
    <t>Centre National de la Recherche Scientifique (CNRS); National Center Atmospheric Research (NCAR) - USA</t>
  </si>
  <si>
    <t>Martinerie, Patricia/N-5731-2017; Granier, Claire/D-5360-2013</t>
  </si>
  <si>
    <t>Martinerie, Patricia/0000-0002-6820-2296;</t>
  </si>
  <si>
    <t>10.1029/95JD00826</t>
  </si>
  <si>
    <t>WOS:A1995RK57000040</t>
  </si>
  <si>
    <t>JOHNSON, AC; SWAIN, CJ</t>
  </si>
  <si>
    <t>FURTHER EVIDENCE OF FRACTURE-ZONE INDUCED TECTONIC SEGMENTATION OF THE ANTARCTIC PENINSULA FROM DETAILED AEROMAGNETIC ANOMALIES</t>
  </si>
  <si>
    <t>GRAHAM LAND; SUBDUCTION</t>
  </si>
  <si>
    <t>Aeromagnetic anomaly data collected between 67 degrees S and 70 degrees S crossing the Antarctic Peninsula and adjacent offshore areas show a prominent NW-SE trend in the magnetic fabric. Apparent lateral offsets, previously recognized in the Pacific Margin Anomaly, have been mapped in detail and are shown to be much smaller than previously suggested. A 35 km wide zone of subdued magnetic anomalies at the Western edge of the Pacific Margin Anomaly, bounded by these apparent offsets, is interpreted as a downfaulted block of the mafic-intermediate batholith thought to be responsible for the Pacific Margin Anomaly. The trends of both fracture zones and magnetic lineaments strongly support the link between faulting in the Antarctic Peninsula magmatic arc and offshore tectonics.</t>
  </si>
  <si>
    <t>JOHNSON, AC (corresponding author), BRITISH ANTARCTIC SURVEY,HIGH CROSS,MADINGLEY RD,CAMBRIDGE CB3 0ET,ENGLAND.</t>
  </si>
  <si>
    <t>JUL 15</t>
  </si>
  <si>
    <t>10.1029/95GL00812</t>
  </si>
  <si>
    <t>RK290</t>
  </si>
  <si>
    <t>WOS:A1995RK29000020</t>
  </si>
  <si>
    <t>SUGA, T; TALLEY, LD</t>
  </si>
  <si>
    <t>ANTARCTIC INTERMEDIATE WATER CIRCULATION IN THE TROPICAL AND SUBTROPICAL SOUTH-ATLANTIC</t>
  </si>
  <si>
    <t>OCEAN; FIELD</t>
  </si>
  <si>
    <t>Recent hydrographic data from the South Atlantic Ventilation Experiment cruises and others are combined with historical data and used to map the isopycnal properties corresponding to the Antarctic Intermediate Water (AAIW) in the Atlantic Ocean. The low salinity of the AAIW extends eastward across the South Atlantic just south of the equator (3-4 degrees S). Evidence of a weak eastward flow just north of the equator (1-2 degrees N) is also shown. Lateral and vertical homogenization of properties in the AAIW is found at the equator between 2 degrees S and 2 degrees N; there is no clear zonal gradient in salinity just along the equator. These observations suggest enhanced mixing within the equatorial baroclinic deformation radius. The South Atlantic tropical gyre is shown to consist of the following three cells: one cyclonic cell centered at about 7 degrees S, another centered at about 19 degrees S in the west and 23 degrees S in the east, and one anticyclonic cell centered at about 13 degrees S. These cells are associated with a westward extension at 10 degrees S of high salinity and low oxygen which originates in the eastern tropical South Atlantic and a front in these properties at about 15 degrees S in the west and about 20 degrees S in the east.</t>
  </si>
  <si>
    <t>TOHOKU UNIV, GRAD SCH SCI, DEPT GEOPHYS, AOBA KU, SENDAI, MIYAGI 980, JAPAN</t>
  </si>
  <si>
    <t>Tohoku University</t>
  </si>
  <si>
    <t>SUGA, T (corresponding author), UNIV CALIF SAN DIEGO, SCRIPPS INST OCEANOG, LA JOLLA, CA 92093 USA.</t>
  </si>
  <si>
    <t>Suga, Toshio/C-2708-2009</t>
  </si>
  <si>
    <t>Suga, Toshio/0000-0003-4219-6155; Talley, Lynne/0000-0003-1574-729X</t>
  </si>
  <si>
    <t>C7</t>
  </si>
  <si>
    <t>10.1029/95JC00858</t>
  </si>
  <si>
    <t>RJ356</t>
  </si>
  <si>
    <t>WOS:A1995RJ35600024</t>
  </si>
  <si>
    <t>DUDA, TF; JACOBS, DC</t>
  </si>
  <si>
    <t>COMPARISON OF SHEAR MEASUREMENTS AND MIXING PREDICTIONS WITH A DIRECT OBSERVATION OF DIAPYCNAL MIXING IN THE ATLANTIC THERMOCLINE</t>
  </si>
  <si>
    <t>WAVENUMBER-FREQUENCY-SPECTRUM; OCEANIC INTERNAL WAVES; ANTARCTIC BOTTOM WATER; TURBULENT DISSIPATION; NORTH-ATLANTIC; MAIN THERMOCLINE; DEEP OCEAN; HEAT-FLUX; BOUNDARY; ENERGY</t>
  </si>
  <si>
    <t>Four sets of velocity and density profiles have been measured with an autonomous profiler during an upper ocean intentional-tracer (SF6) diapycnal diffusivity measurement, the North Atlantic Tracer Release Experiment (NATRE). The tracer was injected near 310 m depth in the Canary Basin. Two profile sets were collected 6 months after tracer release, and two were collected 1 year after release, all within the horizontal boundaries of the SF6 patch. Shear and strain can be combined with turbulent kinetic energy dissipation and diffusivity measurements (published elsewhere) to test existing expressions for dissipation and diffusivity due to shear-induced turbulence. These expressions arise from internal-wave decay modeling. One expression of dissipation parameterized in terms of shear, based on stochastic nonlinear internal-wave interaction, has fared well empirically; its extension to estimate diffusivity is evaluated. Shear variance of the first two data sets was about 1.6 times GM76, and 2.5 to 3.0 times GM76 in the later sets. The average parameterized mixing estimate computed using all of the temporally Limited shear measurements overestimates annual mean NATRE diffusivity, 1.5 x 10(-5) m(2) s(-1), by a factor of 1.2. A modified parameterization gives an underestimate. To first order, this supports the present understanding of open-ocean diffusivity in terms of fine-scale shear and internal-wave decay, that is, the slow diapycnal mixing was not a consequence of unusually low shear. Adjustment of the shear-induced mixing models to better fit the data is not warranted because of the lack of direct comparability between the various measurements, the expected natural variability of the shear, and sampling errors.</t>
  </si>
  <si>
    <t>UNIV CALIF SAN DIEGO, SCRIPPS INST OCEANOG, SAN DIEGO, CA 92093 USA</t>
  </si>
  <si>
    <t>University of California System; University of California San Diego; Scripps Institution of Oceanography</t>
  </si>
  <si>
    <t>WOODS HOLE OCEANOG INST, DEPT APPL OCEAN PHYS &amp; ENGN, BIGELOW 202, WOODS HOLE, MA 02543 USA.</t>
  </si>
  <si>
    <t>Duda, Timothy/A-7282-2010</t>
  </si>
  <si>
    <t>Duda, Timothy/0000-0002-5797-5955</t>
  </si>
  <si>
    <t>10.1029/95JC01023</t>
  </si>
  <si>
    <t>WOS:A1995RJ35600026</t>
  </si>
  <si>
    <t>DOOS, K</t>
  </si>
  <si>
    <t>INTEROCEAN EXCHANGE OF WATER MASSES</t>
  </si>
  <si>
    <t>THERMOCLINE WATER; OCEAN</t>
  </si>
  <si>
    <t>A new method for calculating water mass transport between different ocean basins from the velocity fields obtained by numerical models is presented. The method is applied to the velocity field of the Southern Ocean simulated by a primitive equation model (fine resolution Antarctic model). With this method it is possible to judge whether a water mass has been ventilated or not, to estimate how many times it has circled around Antarctica, and to calculate the time it has spent in the Southern Ocean. Calculations have also been undertaken revealing to what extent the changes of temperature, salinity, and density have been caused by mixing and by ventilation. Two major ways to redistribute the water through the Southern Ocean are identified. The first one redistributes 53% of the water and involves an unventilated direct exchange between the oceans, the second one redistributes 33% by going around Antarctica. It is found that, on average, the water mass makes six circuits before the water is ventilated and subsequently driven to the north by the Ekman transport. A heat transport study is carried out for the Atlantic, showing that the northward heat transport into the Atlantic comes 85% from the Indian Ocean and the rest from the Drake Passage.</t>
  </si>
  <si>
    <t>INST OCEANOG SCI, DEACON LAB, BROOK RD, GODALMING GU8 5UB, SURREY, ENGLAND.</t>
  </si>
  <si>
    <t>Döös, Kristofer/H-2838-2012</t>
  </si>
  <si>
    <t>Döös, Kristofer/0000-0002-1309-5921</t>
  </si>
  <si>
    <t>10.1029/95JC00337</t>
  </si>
  <si>
    <t>WOS:A1995RJ35600027</t>
  </si>
  <si>
    <t>GRUNOW, AM</t>
  </si>
  <si>
    <t>IMPLICATIONS FOR GONDWANA OF NEW ORDOVICIAN PALEOMAGNETIC DATA FROM IGNEOUS ROCKS IN SOUTHERN VICTORIA LAND, EAST ANTARCTICA</t>
  </si>
  <si>
    <t>DRY VALLEYS AREA; NORTH-AMERICA; INDIAN-OCEAN; EVOLUTION; CONSTRAINTS; GRANITOIDS; DEFORMATION; AUSTRALIA; COMPLEX; BREAKUP</t>
  </si>
  <si>
    <t>New paleomagnetic data presented here from the southern Victoria Land (SVL) region of East Antarctica further refine the Gondwana early Paleozoic apparent polar wander path. The results are based on paleomagnetic analyses of Early to Middle Ordovician granitoids and dike swarms from which a new SVL pole (23 degrees E, 3.5 degrees S, A95=5.9 degrees) was calculated. The new SVL paleomagnetic pole agrees with less well-determined Ordovician poles from other parts of East Antarctica indicating little or no translation/rotation across the East Antarctic craton since the Middle Ordovician. A new Gondwana similar to 475 Ma mean pole (11 degrees E, 36 degrees N, A95=7 degrees, N=4 studies, in African coordinates) has been calculated from African, Australian, and Antarctic Early and early Middle Ordovician paleomagnetic poles. Age reassignment of the Antarctic Sor Rondane paleopole (Zijderveld, 1968) places it into the Cambrian period and when combined with other Gondwana Cambrian poles results in a new Gondwana similar to 515 Ma pole (7 degrees E, 22 degrees N, A95=9.5 degrees, N=7 studies, in African coordinates). The new Gondwana similar to 515 Ma and similar to 475 Ma poles, when compared with poles of similar age from Laurentia, allow paleogeographic reconstructions to be made that are in keeping with models predicting that Iapetus Ocean basin opening and closure may Rave been related first to rifting and then collision of Laurentia with Gondwana. The paleomagnetic data also suggest that most of West Gondwana moved toward lower latitudes between the Middle/Late Cambrian and the late Early Ordovician which may be reflected in the fossil record.</t>
  </si>
  <si>
    <t>UNIV OXFORD, DEPT EARTH SCI, OXFORD OX1 3PR, ENGLAND</t>
  </si>
  <si>
    <t>University of Oxford</t>
  </si>
  <si>
    <t>Grunow, Anne/F-7844-2017</t>
  </si>
  <si>
    <t>Grunow, Anne/0000-0002-1655-0424</t>
  </si>
  <si>
    <t>JUL 10</t>
  </si>
  <si>
    <t>B7</t>
  </si>
  <si>
    <t>10.1029/95JB00745</t>
  </si>
  <si>
    <t>RH812</t>
  </si>
  <si>
    <t>WOS:A1995RH81200019</t>
  </si>
  <si>
    <t>BRANDAO, ACM; BUCHBERGER, WW; BUTLER, ECV; FAGAN, PA; HADDAD, PR</t>
  </si>
  <si>
    <t>MATRIX-ELIMINATION ION CHROMATOGRAPHY WITH POSTCOLUMN REACTION DETECTION FOR THE DETERMINATION OF IODIDE IN SALINE WATERS</t>
  </si>
  <si>
    <t>JOURNAL OF CHROMATOGRAPHY A</t>
  </si>
  <si>
    <t>7th International Ion Chromatography Symposium (IICS 94)</t>
  </si>
  <si>
    <t>SEP 19-22, 1994</t>
  </si>
  <si>
    <t>TURIN, ITALY</t>
  </si>
  <si>
    <t>NATURAL-WATERS; AUTOMATIC-DETERMINATION; SEAWATER; IODATE</t>
  </si>
  <si>
    <t>An ion chromatographic method has been developed for the determination of traces of iodide in saline waters. A Dionex IonPac AS11 anion-exchange column was used with a mobile phase containing sodium chloride in order to remove interferences of the sample matrix in both the chromatographic separation and detection. This matrix-elimination procedure was reinforced by a post-column reaction detection that was both selective and sensitive for iodide and was based on the reaction of iodide with 4,4'-bis(dimethylamino)diphenylmethane in the presence of N-chlorosuccinimide. Detection was carried out at 605 nm. The detection limit for iodide in seawater is at about 0.8 ppb for a 150-mu l injection, and the relative standard deviation at 5 ppb is better than 4%. Bromide is a potential interference, but is well separated from iodide. No interferences from dissolved organic matter in natural samples have been observed.</t>
  </si>
  <si>
    <t>JOHANNES KEPLER UNIV,DEPT ANALYT CHEM,A-4040 LINZ,AUSTRIA; CSIRO,DIV OCEANOG,MARINE LABS,HOBART,TAS 7001,AUSTRALIA; UNIV TASMANIA,DEPT CHEM,HOBART,TAS 7001,AUSTRALIA</t>
  </si>
  <si>
    <t>Johannes Kepler University Linz; Commonwealth Scientific &amp; Industrial Research Organisation (CSIRO); University of Tasmania</t>
  </si>
  <si>
    <t>BRANDAO, ACM (corresponding author), UNIV TASMANIA,INST ANTARCTIC &amp; SO OCEAN STUDIES,GPO BOX 252C,HOBART,TAS 7001,AUSTRALIA.</t>
  </si>
  <si>
    <t>Butler, Edward/0000-0002-6660-3985; Buchberger, Wolfgang/0000-0001-6982-0558; Haddad, Paul/0000-0001-9579-7363</t>
  </si>
  <si>
    <t>0021-9673</t>
  </si>
  <si>
    <t>J CHROMATOGR A</t>
  </si>
  <si>
    <t>J. Chromatogr. A</t>
  </si>
  <si>
    <t>JUL 7</t>
  </si>
  <si>
    <t>10.1016/0021-9673(94)01207-U</t>
  </si>
  <si>
    <t>Biochemical Research Methods; Chemistry, Analytical</t>
  </si>
  <si>
    <t>Biochemistry &amp; Molecular Biology; Chemistry</t>
  </si>
  <si>
    <t>RK714</t>
  </si>
  <si>
    <t>WOS:A1995RK71400036</t>
  </si>
  <si>
    <t>CIARDIELLO, MA; CAMARDELLA, L; DIPRISCO, G</t>
  </si>
  <si>
    <t>GLUCOSE-6-PHOSPHATE-DEHYDROGENASE FROM THE BLOOD-CELLS OF 2 ANTARCTIC TELEOSTS - CORRELATION WITH COLD ADAPTATION</t>
  </si>
  <si>
    <t>BIOCHIMICA ET BIOPHYSICA ACTA-PROTEIN STRUCTURE AND MOLECULAR ENZYMOLOGY</t>
  </si>
  <si>
    <t>GLUCOSE-6-PHOSPHATE DEHYDROGENASE; ENZYME; ANTARCTIC FISH; KINETIC ANALYSIS; THERMODYNAMIC ANALYSIS; COLD ADAPTATION</t>
  </si>
  <si>
    <t>HUMAN-ERYTHROCYTE GLUCOSE-6-PHOSPHATE-DEHYDROGENASE; PROTEINS; ENZYME</t>
  </si>
  <si>
    <t>Glucose-6-phosphate dehydrogenase (G6PD) has been purified from the blood of two Antarctic teleost species, i.e., from the erythrocytes of Dissostichus mawsoni (family Nototheniidae), and from the plasma and cells of haemoglobinless Chionodraco hamatus (family Channichthyidae). The specific activities in haemolysates of Antarctic blood cells appear higher than that of a lysate of human erythrocytes. The two Antarctic enzymes have an apparent subunit molecular mass slightly higher than that of human G6PD; the electrophoretic behaviour on cellulose acetate is similar. Both Antarctic enzymes are irreversibly heat inactivated through a biphasic process. K-m for glucosed-phosphate (G6P) does not vary significantly with temperature, whereas K-m for NADP increases at increasing temperature. k(cat) increases with temperature, with a break point at 35 degrees C (in human G6PD, the break point is at 15 degrees C). Thermodynamic and kinetic characterisation indicate that the catalytic performance of the enzyme of cold-adapted fish, at temperatures typical of their habitat, is more efficient than that displayed by G6PD from a temperate organism.</t>
  </si>
  <si>
    <t>CNR, INST PROT BIOCHEM &amp; ENZYMOL, I-80125 NAPLES, ITALY</t>
  </si>
  <si>
    <t>Consiglio Nazionale delle Ricerche (CNR); Istituto di Biochimica delle Proteine (IBP-CNR)</t>
  </si>
  <si>
    <t>Ciardiello, Maria Antonietta/AFB-6964-2022</t>
  </si>
  <si>
    <t>Ciardiello, Maria Antonietta/0000-0002-7203-0554</t>
  </si>
  <si>
    <t>0167-4838</t>
  </si>
  <si>
    <t>BBA-PROTEIN STRUCT M</t>
  </si>
  <si>
    <t>Biochim. Biophys. Acta-Protein Struct. Molec. Enzym.</t>
  </si>
  <si>
    <t>JUL 3</t>
  </si>
  <si>
    <t>RH883</t>
  </si>
  <si>
    <t>WOS:A1995RH88300010</t>
  </si>
  <si>
    <t>ZHAO, Y</t>
  </si>
  <si>
    <t>AN ANALYSIS OF THE ORIGIN OF CACO3 IN SOILS ON FILDES PENINSULA OF KING-GEORGE-ISLAND, ANTARCTICA</t>
  </si>
  <si>
    <t>CHINESE SCIENCE BULLETIN</t>
  </si>
  <si>
    <t>ANTARCTICA SOIL; THE ORIGIN OF CACO3; SOIL-FORMING ENVIRONMENT</t>
  </si>
  <si>
    <t>It has been vague whether the soil-forming processes include calcification or decalcification in Antarctic Peninsula and its adjacent islands. Everett (1976) reported that carbonate in soils derived from limestone in the South Shetland Islands; but Bockheim (1990) considered that carbonation is maximized in the region([1]). There are no published data reporting CaCO3 content of soils in Fildes Peninsula. Based on the results of soil survey and test in the area, this note shows the CaCO3 origin of the present soils, and discusses the relationship between the transference of CaCO3 and soil-forming environment.</t>
  </si>
  <si>
    <t>ZHAO, Y (corresponding author), BEIJING NORMAL UNIV,DEPT RESOURCES &amp; ENVIRONM SCI,BEIJING 100875,PEOPLES R CHINA.</t>
  </si>
  <si>
    <t>SCIENCE PRESS</t>
  </si>
  <si>
    <t>BEIJING</t>
  </si>
  <si>
    <t>16 DONGHUANGCHENGGEN NORTH ST, BEIJING 100707, PEOPLES R CHINA</t>
  </si>
  <si>
    <t>1001-6538</t>
  </si>
  <si>
    <t>CHINESE SCI BULL</t>
  </si>
  <si>
    <t>Chin. Sci. Bull.</t>
  </si>
  <si>
    <t>JUL</t>
  </si>
  <si>
    <t>RQ104</t>
  </si>
  <si>
    <t>WOS:A1995RQ10400015</t>
  </si>
  <si>
    <t>ARNBOM, T; LUNDBERG, S</t>
  </si>
  <si>
    <t>NOTES ON LEPAS-AUSTRALIS (CIRRIPEDIA, LEPADIDAE) RECORDED ON THE SKIN OF SOUTHERN ELEPHANT SEAL (MIROUNGA-LEONINA)</t>
  </si>
  <si>
    <t>CRUSTACEANA</t>
  </si>
  <si>
    <t>WATER TEMPERATURE</t>
  </si>
  <si>
    <t>BRITISH ANTARCTIC SURVEY,CAMBRIDGE CB3 0ET,ENGLAND; SEA MAMMAL RES UNIT,CAMBRIDGE CB3 0ET,ENGLAND; SWEDISH MUSEUM NAT HIST,S-10405 STOCKHOLM,SWEDEN</t>
  </si>
  <si>
    <t>UK Research &amp; Innovation (UKRI); Natural Environment Research Council (NERC); NERC British Antarctic Survey; Swedish Museum of Natural History</t>
  </si>
  <si>
    <t>ARNBOM, T (corresponding author), UNIV STOCKHOLM,DEPT ZOOL,S-10691 STOCKHOLM,SWEDEN.</t>
  </si>
  <si>
    <t>E J BRILL</t>
  </si>
  <si>
    <t>LEIDEN</t>
  </si>
  <si>
    <t>PO BOX 9000, 2300 PA LEIDEN, NETHERLANDS</t>
  </si>
  <si>
    <t>0011-216X</t>
  </si>
  <si>
    <t>Crustaceana</t>
  </si>
  <si>
    <t>10.1163/156854095X00917</t>
  </si>
  <si>
    <t>RM803</t>
  </si>
  <si>
    <t>WOS:A1995RM80300012</t>
  </si>
  <si>
    <t>MURPHY, EJ; CLARKE, A; SYMON, C; PRIDDLE, J</t>
  </si>
  <si>
    <t>TEMPORAL VARIATION IN ANTARCTIC SEA-ICE - ANALYSIS OF A LONG-TERM FAST-ICE RECORD FROM THE SOUTH-ORKNEY ISLANDS</t>
  </si>
  <si>
    <t>OCEAN; VARIABILITY; SEASONALITY; INCREASES; PATTERNS; NORTH</t>
  </si>
  <si>
    <t>Detection of climate-induced change in marine ecosystems requires a knowledge of the underlying variability of the environment. This paper uses a range of datasets to investigate the interannual variability in Southern Ocean sea-ice dynamics. We present the first analysis of a series of fast-ice duration data from Signy Island, which we have cross-calibrated and combined with an earlier series from the same island group. The combined series covers the period from 1903 to the present day. The analyses indicate that there has been a long term decline in the duration of sea-ice at the South Orkney Islands in the north-west Weddell Sea. This change has not been a simple linear decline but appears to have been the result of a reduction in the duration of fast-ice during the 1940s and 1950s. There was a pronounced sub-decadal year cycle in fast-ice duration at the South Orkney Islands from the mid-1960s to 1990. In recent years this cyclicity has broken down and fast-ice duration has been greater than expected. Analyses of satellite data have shown that fast-ice duration at Signy Island reflects the larger-scale ice dynamics of the Weddell Sea. Investigation of the Weddell Sea ice dynamics in relation to circumpolar ice extents indicates that the position of anomalies in the maximum sea-ice extent field precesses around the Antarctic continent with a period of approximately 7-9 years. Analysis of atmospheric and oceanic connections with the sea ice variability show that there are signals in both regimes. This environmental variability has significant implications for ecosystem function and the detection of short-term and long-term ecological change.</t>
  </si>
  <si>
    <t>MURPHY, EJ (corresponding author), BRITISH ANTARCTIC SURVEY,HIGH CROSS,MADINGLEY RD,CAMBRIDGE CB3 0ET,ENGLAND.</t>
  </si>
  <si>
    <t>murphy, eugene/GZL-1620-2022</t>
  </si>
  <si>
    <t>10.1016/0967-0637(95)00057-D</t>
  </si>
  <si>
    <t>RW893</t>
  </si>
  <si>
    <t>WOS:A1995RW89300001</t>
  </si>
  <si>
    <t>MEYERS, G; BAILEY, RJ; WORBY, AP</t>
  </si>
  <si>
    <t>GEOSTROPHIC TRANSPORT OF INDONESIAN THROUGHFLOW</t>
  </si>
  <si>
    <t>EQUATORIAL PACIFIC-OCEAN; SEASONAL VARIABILITY; TROPICAL PACIFIC; NORTH PACIFIC; INDIAN-OCEAN; CIRCULATION; SEA; FLOW</t>
  </si>
  <si>
    <t>The Indonesian throughflow was measured during a six year period, permitting estimates of the mean and mean annual cycle of volume transport. The measurements are based on regularly repeated XBT sections, which were used with the climatological T/S relationship to calculate geostrophic currents relative to 400 m. The mean relative throughflow-transport is found to be 5 x 10(6) m(3)/s. Hydrographic data is used to investigate deeper currents and the total throughflow. The mean annual cycle of throughflow-transport has strong annual and semiannual components. The maximum net, relative transport toward the west between Australia and Indonesia is 12 Sv, in August/September. The amplitude and phase of the annual signal vary considerably within the Indonesian region.</t>
  </si>
  <si>
    <t>UNIV TASMANIA,INST ANTARCTIC &amp; SO OCEAN STUDIES,HOBART,TAS 7005,AUSTRALIA</t>
  </si>
  <si>
    <t>MEYERS, G (corresponding author), CSIRO,DIV OCEANOG,GPO BOX 1538,HOBART,TAS 7001,AUSTRALIA.</t>
  </si>
  <si>
    <t>Worby, Anthony P/A-2373-2012</t>
  </si>
  <si>
    <t>10.1016/0967-0637(95)00037-7</t>
  </si>
  <si>
    <t>WOS:A1995RW89300006</t>
  </si>
  <si>
    <t>LEAT, PT; SCARROW, JH; MILLAR, IL</t>
  </si>
  <si>
    <t>ON THE ANTARCTIC PENINSULA BATHOLITH</t>
  </si>
  <si>
    <t>GEOLOGICAL MAGAZINE</t>
  </si>
  <si>
    <t>GONDWANA BREAK-UP; GRAHAM-LAND; TRENCH INTERACTION; WEST ANTARCTICA; PACIFIC MARGIN; ARC BASIN; RB-SR; ISLAND; MAGMATISM; CRUST</t>
  </si>
  <si>
    <t>The plutonic rocks of the Antarctic Peninsula magmatic are form one of the major batholiths of the circum-Pacific rim. The Antarctic Peninsula batholith is a 1350 km long by &lt; 210 km wide structure which was emplaced over the period similar to 240 to 10 Ma, with a Cretaceous peak of activity that started at 142 Ma and waned during the Late Cretaceous. Early Jurassic and Late Jurassic-Early Cretaceous gaps in intrusive activity probably correspond to episodes of are compression. In a northern zone of the Antarctic Peninsula, the batholith intrudes Palaeozoic-Mesozoic low-grade meta-sedimentary rocks, and in a central zone it intrudes schists and ortho- and paragneisses which have Late Proterozoic Nd model ages and were deformed during Triassic to Early Jurassic compression. In a southern zone the oldest exposed rocks are Permian sedimentary rocks and deformed Jurassic volcanic and sedimentary rocks. All these pre-batholith rocks formed a belt of relatively immature crust along the Gondwana margin. With few exceptions, Jurassic plutons crop out only within the central zone: many are peraluminous, having 'S-like' mineralogies and relatively high Sr-87/Sr-86(i). They are considered to consist largely of partial melts of upper crust schists and gneisses and components of mafic magmas that caused the partial fusion. By contrast, Early Cretaceous plutons crop out along the length of the batholith. Few magma compositions appear to have been affected by upper crust, the bulk being compositionally independent of the type of country rock they intrude. They are dominated by metaluminous, calcic, Si-oversaturated, I-type granitoid rocks with relatively low Sr-87/Sr-86(i), intermediate-silicic compositions (&lt; 5 % MgO). We interpret these to represent partial melts of basic to intermediate, igneous, locally garnet-bearing, lower crust. Contemporaneous mafic magmas (e.g. syn-plutonic dykes) form a more alkaline, Si-saturated series having higher Nd-143/Nd-144 at the, Sr-87/Sr-86 than the intermediate-silicic series, to which they are not petro,goenetically related. The change from limited partial fusion of upper crust in Jurassic times to widespread partial fusion of lower crust in Early Cretaceous times is considered to be a result of an increasing volume of basaltic intrusion into the crust with time.</t>
  </si>
  <si>
    <t>LEAT, PT (corresponding author), BRITISH ANTARCTIC SURVEY,MADINGLEY RD,CAMBRIDGE CB3 0ET,ENGLAND.</t>
  </si>
  <si>
    <t>Millar, Ian L/F-1541-2010; Scarrow, Jane Hannah/J-9237-2017</t>
  </si>
  <si>
    <t>Scarrow, Jane Hannah/0000-0001-8585-8679</t>
  </si>
  <si>
    <t>0016-7568</t>
  </si>
  <si>
    <t>GEOL MAG</t>
  </si>
  <si>
    <t>Geol. Mag.</t>
  </si>
  <si>
    <t>10.1017/S0016756800021464</t>
  </si>
  <si>
    <t>RN916</t>
  </si>
  <si>
    <t>WOS:A1995RN91600004</t>
  </si>
  <si>
    <t>TENBRINK, US; SCHNEIDER, C</t>
  </si>
  <si>
    <t>GLACIAL MORPHOLOGY AND DEPOSITIONAL SEQUENCES OF THE ANTARCTIC CONTINENTAL-SHELF</t>
  </si>
  <si>
    <t>GEOLOGY</t>
  </si>
  <si>
    <t>ICE-SHEET</t>
  </si>
  <si>
    <t>We propose a simple model for the unusual depositional sequences and morphology of the Antarctic continental shelf. Our model considers the regional stratal geometry and the reversed morphology of the Antarctic continental shelf to be principally the results of time-integrated effects of glacial erosion and sedimentation related to the location of the ice grounding line. The model offers several guidelines for stratigraphic interpretation of the Antarctic shelf and a Northern Hemisphere shelf, both of which were subject to many glacial advances and retreats.</t>
  </si>
  <si>
    <t>TENBRINK, US (corresponding author), US GEOL SURVEY,WOODS HOLE,MA 02543, USA.</t>
  </si>
  <si>
    <t>ten Brink, Uri/A-1258-2008</t>
  </si>
  <si>
    <t>ten Brink, Uri/0000-0001-6858-3001</t>
  </si>
  <si>
    <t>GEOLOGICAL SOC AMERICA</t>
  </si>
  <si>
    <t>BOULDER</t>
  </si>
  <si>
    <t>PO BOX 9140 3300 PENROSE PLACE, BOULDER, CO 80301</t>
  </si>
  <si>
    <t>0091-7613</t>
  </si>
  <si>
    <t>10.1130/0091-7613(1995)023&lt;0580:GMADSO&gt;2.3.CO;2</t>
  </si>
  <si>
    <t>RG180</t>
  </si>
  <si>
    <t>WOS:A1995RG18000001</t>
  </si>
  <si>
    <t>LORENTSEN, SH; ROV, N</t>
  </si>
  <si>
    <t>INCUBATION AND BROODING PERFORMANCE OF THE ANTARCTIC PETREL THALASSOICA-ANTARCTICA AT SVARTHAMAREN, DRONNING-MAUD LAND</t>
  </si>
  <si>
    <t>IBIS</t>
  </si>
  <si>
    <t>FULMARUS-GLACIALIS; ENERGY COSTS; ALBATROSSES; BIOLOGY; WEIGHT</t>
  </si>
  <si>
    <t>Antarctic Petrel Thalassoica antarctica incubation and brooding effort was studied at Svarthamaren, Dronning Maud Land, during the austral summer of 1991-1992. The females probably left the nest site shortly after egg laying. The duration of incubation and brooding shifts as well as the daily weight loss (absolute and proportionate) were comparable with those of other similar-sized procellariform species. Males spent more time incubating and brooding than did females, suggesting higher female energy stress due to egg laying, Incubating birds which were below average weight were likely to desert the nests before their mates returned from feeding trips. Both males and females lost approximately one-fifth of their body-weight during their first incubation shifts. Nevertheless, they increased their initial weights from egg laying to hatching and had their highest initial weights when they returned to start the shift during which the egg hatched. No factors related to adult body-weight explained the duration of the incubation shifts, Both males and females gained weight at a higher rate when at sea than they lost it during incubation, and it is suggested that factors unrelated to food availability or individual feeding skills may be important in regulating the duration of the incubation shifts and the stay at sea.</t>
  </si>
  <si>
    <t>LORENTSEN, SH (corresponding author), NORWEGIAN INST NAT RES,TUNGASLETTA 2,N-7005 TRONDHEIM,NORWAY.</t>
  </si>
  <si>
    <t>BRITISH ORNITHOLOGISTS UNION</t>
  </si>
  <si>
    <t>TRING</t>
  </si>
  <si>
    <t>C/O NATURAL HISTORY MUSEUM, SUB-DEPT ORNITHOLOGY, TRING, HERTS, ENGLAND HP23 6AP</t>
  </si>
  <si>
    <t>0019-1019</t>
  </si>
  <si>
    <t>Ibis</t>
  </si>
  <si>
    <t>10.1111/j.1474-919X.1995.tb08031.x</t>
  </si>
  <si>
    <t>RK860</t>
  </si>
  <si>
    <t>WOS:A1995RK86000007</t>
  </si>
  <si>
    <t>SCRIVENER, D</t>
  </si>
  <si>
    <t>INTERNATIONAL ENVIRONMENTAL POLITICS - PROTECTING THE ANTARCTIC - ELLIOTT,LM</t>
  </si>
  <si>
    <t>INTERNATIONAL AFFAIRS</t>
  </si>
  <si>
    <t>SCRIVENER, D (corresponding author), UNIV KEELE,KEELE ST5 5BG,STAFFS,ENGLAND.</t>
  </si>
  <si>
    <t>0020-5850</t>
  </si>
  <si>
    <t>INT AFF</t>
  </si>
  <si>
    <t>Int. Aff.</t>
  </si>
  <si>
    <t>10.2307/2624887</t>
  </si>
  <si>
    <t>International Relations</t>
  </si>
  <si>
    <t>RL049</t>
  </si>
  <si>
    <t>WOS:A1995RL04900053</t>
  </si>
  <si>
    <t>BEKRYAEV, RV</t>
  </si>
  <si>
    <t>INTERMITTENT CHAOS AND LARGE-SCALE CIRCULATION REGIMES IN THE ATMOSPHERE</t>
  </si>
  <si>
    <t>IZVESTIYA AKADEMII NAUK FIZIKA ATMOSFERY I OKEANA</t>
  </si>
  <si>
    <t>PERSISTENT ANOMALIES; MULTIPLE EQUILIBRIA; WEATHER REGIMES; BLOCKING; DYNAMICS; MODEL</t>
  </si>
  <si>
    <t>Quasi-solenoidal model of the nonlinear interaction between a planetary atmospheric wave and zonal flow was considered. Under conditions of orographically inhomogeneous surface the intermittent oscillations of the type ''stationary state-chaos'' were discovered. The laminar phase of the intermittency is accompanied by blocking of the west-east transport. The mechanism leading to appearance of the intermittent oscillations is connected with the existence in the generalized space of the parameters and phase coordinates of the singularity like Whitney gather which is intersected by the Hopf bifurcation line. It was shown that the laminar phase is connected with the local disturbance of exponential scattering of the phase trajectories in spite of the chaotic character of the dynamics in the whole. The discovery of such properties in the atmospheric general circulation models would imply a principal possibility to forecast the evolution of some thermobaric functions for periods more than the mean time of predictability.</t>
  </si>
  <si>
    <t>BEKRYAEV, RV (corresponding author), ARCTIC &amp; ANTARCTIC RES INST,ST PETERSBURG 199226,RUSSIA.</t>
  </si>
  <si>
    <t>0002-3515</t>
  </si>
  <si>
    <t>IZV AN FIZ ATMOS OK+</t>
  </si>
  <si>
    <t>Izv. Adad. Nauk. Fiz. Atmos. Okean. Biol.</t>
  </si>
  <si>
    <t>JUL-AUG</t>
  </si>
  <si>
    <t>Meteorology &amp; Atmospheric Sciences; Oceanography</t>
  </si>
  <si>
    <t>RY511</t>
  </si>
  <si>
    <t>WOS:A1995RY51100002</t>
  </si>
  <si>
    <t>BOYD, IL; CROXALL, JP; LUNN, NJ; REID, K</t>
  </si>
  <si>
    <t>POPULATION DEMOGRAPHY OF ANTARCTIC FUR SEALS - THE COSTS OF REPRODUCTION AND IMPLICATIONS FOR LIFE-HISTORIES</t>
  </si>
  <si>
    <t>JOURNAL OF ANIMAL ECOLOGY</t>
  </si>
  <si>
    <t>DEMOGRAPHY; FUR SEAL; LIFE HISTORIES; REPRODUCTION</t>
  </si>
  <si>
    <t>NORTHERN ELEPHANT SEALS; SOUTH GEORGIA; LEPTONYCHOTES-WEDDELLI; INDIVIDUAL-DIFFERENCES; DENSITY DEPENDENCE; 1ST REPRODUCTION; GROWTH-RATE; SOAY SHEEP; RED DEER; AGE</t>
  </si>
  <si>
    <t>1. This study examined the costs of reproduction in terms of future survival and reproduction in female Antarctic fur seals from Bird Island, South Georgia. It used mark-recapture data from 11 consecutive years, including 3 years when several indices showed that food availability was well below average. 2. Population age structures were used, in conjuction with the measured age-specific survival rates, to estimate the rate of increase of the population as 10.7% per annum. 3. The average annual survival rate was 0.83 (SD = 0.10) with a range from 0.65 to 0.93. Survival rate showed no trend through time but was weakly correlated with pup growth rate, suggesting that it may be influenced by availability of food. Survival rate was unrelated to any other environmental or demographic parameter including population size. 4. There was no evidence of senescence. Survival rate was not related to year of birth or age, after accounting for variation due to pregnancy and calendar year. Survival was reduced as a result of pregnancy which accounted for 40-50% of adult female mortality. This effect was greatest in the age classes with the highest reproductive output (ages 5-8 years). 5. Mean pregnancy rate was 0.70 (SD = 0.11) with an interannual range of 0.59-0.88. Although females normally produced their first pups at age 3-4 years, pregnancy rate peaked at age 8 years and declined thereafter. Otherwise pregnancy rate was unrelated to the environmental or demographic variables we tested. Food availability during the pup-rearing period had no effect on pregnancy rate. 40-50% of failures to become pregnant related to animals having been pregnant in the previous year. 6. Reproduction incurs costs to females, in terms of reduced survival and future fecundity, and consequently, on average, females which survive longest tend to do so because they have lower fecundity.</t>
  </si>
  <si>
    <t>BRITISH ANTARCTIC SURVEY, NERC, MADINGLEY RD, CAMBRIDGE CB3 0ET, ENGLAND.</t>
  </si>
  <si>
    <t>Lunn, Nicholas/0000-0003-0189-5494</t>
  </si>
  <si>
    <t>0021-8790</t>
  </si>
  <si>
    <t>1365-2656</t>
  </si>
  <si>
    <t>J ANIM ECOL</t>
  </si>
  <si>
    <t>J. Anim. Ecol.</t>
  </si>
  <si>
    <t>10.2307/5653</t>
  </si>
  <si>
    <t>Ecology; Zoology</t>
  </si>
  <si>
    <t>Environmental Sciences &amp; Ecology; Zoology</t>
  </si>
  <si>
    <t>RJ553</t>
  </si>
  <si>
    <t>WOS:A1995RJ55300008</t>
  </si>
  <si>
    <t>LEONARD, JM; PINNOCK, M; RODGER, AS; DUDENEY, JR; GREENWALD, RA; BAKER, KB</t>
  </si>
  <si>
    <t>IONOSPHERIC PLASMA CONVECTION IN THE SOUTHERN-HEMISPHERE</t>
  </si>
  <si>
    <t>INTERPLANETARY MAGNETIC-FIELD; LATITUDE ELECTRIC-FIELDS; SMALL-SCALE IRREGULARITIES; F-REGION; HARANG DISCONTINUITY; DAYSIDE IONOSPHERE; EMPIRICAL-MODELS; ION DRIFT; IMF-BY; CONJUGATE</t>
  </si>
  <si>
    <t>The first ionospheric plasma convection maps ordered by the y- and z-components of the IMF using only data from the southern hemisphere are presented. These patterns are determined from line-of-sight velocity measurements of the Polar Angle-American Conjugate Experiment (PACE) located at Halley, Antarctica, with the majority of the observations coming from 65 degrees-75 degrees magnetic latitude. For IMF Bz positive and negative conditions, the observed plasma motions are consistent with a standard two cell pattern. For the periods from dusk through midnight to dawn, flow speeds are at least twice as large for Bz negative component compared with Bz positive. The observations about noon are significantly different from each other. For Bz positive, little ordered plasma motion is observed. For Bz negative, there are large anti-sunward hows the orientation of which is ordered by IMF By. These By orientated flows are consistent with theoretical predictions, and are anti-symmetric to those reported from the northern hemisphere. The two most significant differences from previous observations are that the convection reversal in the late morning sector for By negative conditions occurs at about a 4 degrees lower latitude than the Heppner and Maynard (1987) model. This may be due to a seasonal bias in the PACE dataset. Also, the separatrix between eastward and westward flow near midnight has a very different shape dependent upon the orientation of IMF By. For positive By conditions, the separatrix is observed at progressively lower latitudes at later local times, but for By negative conditions, the separatrix appears at increasingly higher latitudes at later times.</t>
  </si>
  <si>
    <t>JOHNS HOPKINS UNIV,APPL PHYS LAB,LAUREL,MD 20707</t>
  </si>
  <si>
    <t>LEONARD, JM (corresponding author), BRITISH ANTARCTIC SURVEY,NERC,MADINGLEY RD,CAMBRIDGE CB3 0ET,ENGLAND.</t>
  </si>
  <si>
    <t>Greenwald, Raymond/0000-0002-7421-5536</t>
  </si>
  <si>
    <t>10.1016/0021-9169(94)00070-5</t>
  </si>
  <si>
    <t>RA328</t>
  </si>
  <si>
    <t>WOS:A1995RA32800006</t>
  </si>
  <si>
    <t>ULJEV, VA; SHIROCHKOV, AV; MOSKVIN, IV; HARGREAVES, JK</t>
  </si>
  <si>
    <t>MIDDAY RECOVERY OF THE POLAR-CAP ABSORPTION OF 19-21 MARCH 1990 - A CASE-STUDY</t>
  </si>
  <si>
    <t>EVENT</t>
  </si>
  <si>
    <t>The effect of the midday recovery of absorption (MDR) during the polar cap absorption (PCA) of 19-21 March 1990 is investigated using data from 25 riometer stations in both hemispheres. The measured variations of absorption are compared with those calculated from a model. Three main aspects are considered: (1) The solar and geophysical conditions under which the effect appears, (2) The essential morphological features of the phenomenon, (3) The relative contributions of (a) diurnal variations in the geomagnetic cut-off energy and (b) an anisotropic pitch-angle distribution of the solar protons to the development of the MDR. The principal morphological features of the MDR effect are found to be as follows: (a) the width of the area affected by MDR is about 10 degrees of invariant latitude, (b) there are two regions, respectively below and above 65 degrees latitude, in which the MDR properties are different, (c) the maximum duration of the MDR effect is about 12 h, (d) there are distinct geomagnetic conjugucy effects in MDR. There are solid reasons to suggest that the MDR at latitude 65-70 degrees is due to the combined influence of a diurnal variation of geomagnetic rigidity, and the pitch-angle anisotropy of the solar protons. The MDR at lower latitudes (n = 60-65 degrees) seems to be produced primarily by diurnal variations of the cut-off rigidity.</t>
  </si>
  <si>
    <t>UNIV LANCASTER,DIV ENVIRONM SCI,LANCASTER LA1 4YQ,ENGLAND</t>
  </si>
  <si>
    <t>Lancaster University</t>
  </si>
  <si>
    <t>ULJEV, VA (corresponding author), ARCTIC &amp; ANTARCTIC RES INST,ST PETERSBURG 199226,RUSSIA.</t>
  </si>
  <si>
    <t>10.1016/0021-9169(94)00089-7</t>
  </si>
  <si>
    <t>WOS:A1995RA32800008</t>
  </si>
  <si>
    <t>CLILVERD, MA; THOMSON, NR; SMITH, AJ</t>
  </si>
  <si>
    <t>THE EFFECT OF THE MIDLATITUDE IONOSPHERIC TROUGH ON WHISTLER-MODE DUCTING DURING MAGNETIC STORMS</t>
  </si>
  <si>
    <t>ELECTRIC-FIELDS; PLASMASPHERE; SIGNALS; TRANSMITTERS; PLASMAPAUSE; IONIZATION; MOVEMENTS; RADIO</t>
  </si>
  <si>
    <t>Whistler-mode signals observed at Faraday, Antarctica (65 degrees S, 64 degrees W, Lambda=50.8 degrees) show anomalous changes in group delay and Doppler shift with time during the main phase of intense geomagnetic activity. These changes are interpreted as the effect of refracting signals into and out of ducts near L=2.5 by electron concentration gradients associated with edges of the mid-latitude ionospheric trough. The refraction region is observed to propagate equatorwards at velocities in the range 20-85 ms(-1) during periods of high geomagnetic activity (K-p greater than or equal to 5), which is in good agreement with typical trough velocities. Model estimates of the time that the trough edges come into view from Faraday show a good correlation with the observed start times of the anomalous features. Whistler-mode signals observed at Dunedin, New Zealand (46 degrees S, 171 degrees E, Lambda = 52.5 degrees) that have propagated at an average L-shell. of 2.2 (Lambda=47.60) do not show such trough-related changes in group delay. These observations are consistent with a lower occurrence of the trough at lower invariant latitudes.</t>
  </si>
  <si>
    <t>UNIV OTAGO, DEPT PHYS, DUNEDIN, NEW ZEALAND</t>
  </si>
  <si>
    <t>University of Otago</t>
  </si>
  <si>
    <t>THE BOULEVARD, LANGFORD LANE, KIDLINGTON, OXFORD OX5 1GB, ENGLAND</t>
  </si>
  <si>
    <t>+</t>
  </si>
  <si>
    <t>10.1016/0021-9169(94)00083-Z</t>
  </si>
  <si>
    <t>WOS:A1995RA32800012</t>
  </si>
  <si>
    <t>BARR, R</t>
  </si>
  <si>
    <t>A SIMPLE THEORETICAL-MODEL FOR COMPUTING OMEGA NAVIGATION ERRORS NEAR ANTARCTICA</t>
  </si>
  <si>
    <t>VLF RADIO-WAVES; DIFFRACTION</t>
  </si>
  <si>
    <t>The propagation of VLF signals around a model icecap has been computed using Kirchhoff diffraction theory. The Antarctic continent has been modelled as a spherical cap, whose pole is coincident with that of the South Pole, which totally absorbs VLF radio waves propagating over it. Using this simple model, the range errors expected, whilst travelling between Antarctica and New Zealand, on signals from Omega La Reunion and Argentina have been calculated and compared with recently derived measurements. It has been found that in order to model the measured range errors accurately it has been necessary to modify the simple spherical cap model to that of a semi-circular spherical cap, producing what is effectively knife edge diffraction. To 'best fit' the data, the northernmost limit of the spherical cap has been found to be 66.1 degrees S for propagation from La Reunion and 75 degrees S for propagation from Argentina. These model icecaps agree well with the northernmost boundary of the Antarctic continent where signals from Omega La Reunion acid Argentina graze it tangentially.</t>
  </si>
  <si>
    <t>NATL INST WATER &amp; ATMOSPHER RES, GRACEFIELD RD, POB 31-311, LOWER HUTT, NEW ZEALAND.</t>
  </si>
  <si>
    <t>Barr, Richard G./AEN-6134-2022</t>
  </si>
  <si>
    <t>Barr, Richard G./0000-0001-8021-0072</t>
  </si>
  <si>
    <t>10.1016/0021-9169(94)00087-5</t>
  </si>
  <si>
    <t>WOS:A1995RA32800014</t>
  </si>
  <si>
    <t>MOCELLIN, JSP</t>
  </si>
  <si>
    <t>LEVELS OF ANXIETY ABOARD 2 EXPEDITIONARY SHIPS</t>
  </si>
  <si>
    <t>JOURNAL OF GENERAL PSYCHOLOGY</t>
  </si>
  <si>
    <t>ENVIRONMENTS</t>
  </si>
  <si>
    <t>Previous studies conducted in the Antarctic have tended to focus on negative effects of the environment rather than on coping and stress resistance of crew members. The present study of participants aboard two expeditionary ships (n = 34 and n = 19) in Antarctic waters indicated that anxiety levels decreased when participants experienced a stressful event, suggesting that group homogeneity, the capacity to cope with unusual situations, and perhaps previous experience in remote locations are associated with low situational anxiety as measured by the State-Trait Anxiety Inventory (Spielberger, Gorsuch, and Lushene, 1970).</t>
  </si>
  <si>
    <t>UNIV TORONTO,INST ENVIRONM STUDIES,TORONTO,ON,CANADA</t>
  </si>
  <si>
    <t>University of Toronto</t>
  </si>
  <si>
    <t>MOCELLIN, JSP (corresponding author), UNIV MANITOBA,DEPT PSYCHOL,WINNIPEG,MB R3T 2N2,CANADA.</t>
  </si>
  <si>
    <t>HELDREF PUBLICATIONS</t>
  </si>
  <si>
    <t>1319 EIGHTEENTH ST NW, WASHINGTON, DC 20036-1802</t>
  </si>
  <si>
    <t>0022-1309</t>
  </si>
  <si>
    <t>J GEN PSYCHOL</t>
  </si>
  <si>
    <t>J. Gen. Psychol.</t>
  </si>
  <si>
    <t>10.1080/00221309.1995.9921243</t>
  </si>
  <si>
    <t>Psychology, Multidisciplinary</t>
  </si>
  <si>
    <t>Psychology</t>
  </si>
  <si>
    <t>RQ078</t>
  </si>
  <si>
    <t>WOS:A1995RQ07800008</t>
  </si>
  <si>
    <t>LU, G; LYONS, LR; REIFF, PH; DENIG, WF; DELABEAUJARDIERE, O; KROEHL, HW; NEWELL, PT; RICH, FJ; OPGENOORTH, H; PERSSON, MAL; RUOHONIEMI, JM; FRIISCHRISTENSEN, E; TOMLINSON, L; MORRIS, R; BURNS, G; MCEWIN, A</t>
  </si>
  <si>
    <t>CHARACTERISTICS OF IONOSPHERIC CONVECTION AND FIELD-ALIGNED CURRENT IN THE DAYSIDE CUSP REGION</t>
  </si>
  <si>
    <t>LATITUDE BOUNDARY-LAYER; FLUX-TRANSFER EVENTS; INTERPLANETARY MAGNETIC-FIELD; DEPENDENT PLASMA-FLOW; POLAR-CAP CONVECTION; BIRKELAND CURRENTS; ELECTRIC-FIELD; IMF-BY; LOW-ALTITUDE; PARTICLE-PRECIPITATION</t>
  </si>
  <si>
    <t>The assimilative mapping of ionospheric electrodynamics (AMIE) technique has been used to estimate global distributions of high-latitude ionospheric convection and field-aligned current by combining data obtained nearly simultaneously both from ground and from space. Therefore, unlike the statistical patterns, the ''snapshot'' distributions derived by AMIE allow us to examine in more detail the distinctions between field-aligned current systems associated with separate magnetospheric processes, especially in the dayside cusp region. By comparing the field-aligned current and ionospheric convection patterns with the corresponding spectrograms of precipitating particles, the following signatures have been identified: (1) For the three cases studied, which all had an IMF with negative y and z components, the cusp precipitation was encountered by the DMSP satellites in the postnoon sector in the northern hemisphere and in the prenoon sector in the southern hemisphere. The equatorward part of the cusp in both hemispheres is in the sunward flow region and marks the beginning of the flow rotation from sunward to antisunward. (2) The pair of field-aligned currents near local noon, i.e., the cusp/mantle currents, are coincident with the cusp or mantle particle precipitation. In distinction, the field-aligned currents on the dawnside and duskside, i.e., the normal region 1 currents, are usually associated with the plasma sheet particle precipitation. Thus the cusp/mantle currents are generated on open field lines and the region 1 currents mainly on closed field lines. (3) Topologically, the cusp/mantle currents appear as an expansion of the region 1 currents from the dawnside and duskside and they overlap near local noon. When B-y is negative, in the northern hemisphere the downward field-aligned current is located poleward of the upward current; whereas in the southern hemisphere the upward current is:located poleward of the downward current. (4) Under the assumption of quasi-steady state reconnection, the location of the separatrix in the ionosphere is estimated and the reconnection velocity is calculated to be between 400 and 550 m/s. The dayside separatrix lies equatorward of the dayside convection throat in the two cases examined.</t>
  </si>
  <si>
    <t>AEROSP CORP, LOS ANGELES, CA 90009 USA; RICE UNIV, DEPT SPACE PHYS &amp; ASTRON, HOUSTON, TX 77251 USA; PHILLIPS LAB, BEDFORD, MA USA; SRI INT, MENLO PK, CA 94025 USA; NOAA, NATL GEOPHYS DATA CTR, BOULDER, CO USA; JOHNS HOPKINS UNIV, APPL PHYS LAB, LAUREL, MD USA; SWEDISH INST SPACE PHYS, STOCKHOLM, SWEDEN; DANISH METEOROL INST, COPENHAGEN, DENMARK; INST GEOL &amp; NUCL SCI, CHRISTCHURCH, NEW ZEALAND; AUSTRALIAN ANTARCTIC DIV, KINGSTON, TAS, AUSTRALIA; AUSTRALIAN GEOL SURVEY ORG, CANBERRA, ACT, AUSTRALIA</t>
  </si>
  <si>
    <t>Aerospace Corporation - USA; Rice University; SRI International; National Oceanic Atmospheric Admin (NOAA) - USA; Johns Hopkins University; Johns Hopkins University Applied Physics Laboratory; Danish Meteorological Institute DMI; GNS Science - New Zealand; Australian Antarctic Division; Geoscience Australia</t>
  </si>
  <si>
    <t>NATL CTR ATMOSPHER RES, HIGH ALTITUDE OBSERV, POB 3000, BOULDER, CO 80307 USA.</t>
  </si>
  <si>
    <t>Reiff, Patricia/D-2564-2014; Lu, Gang/A-6669-2011</t>
  </si>
  <si>
    <t>Reiff, Patricia/0000-0002-8043-5682;</t>
  </si>
  <si>
    <t>JUL 1</t>
  </si>
  <si>
    <t>A7</t>
  </si>
  <si>
    <t>10.1029/94JA02665</t>
  </si>
  <si>
    <t>RG737</t>
  </si>
  <si>
    <t>WOS:A1995RG73700004</t>
  </si>
  <si>
    <t>MARSHALL, D</t>
  </si>
  <si>
    <t>TOPOGRAPHIC STEERING OF THE ANTARCTIC CIRCUMPOLAR CURRENT</t>
  </si>
  <si>
    <t>POTENTIAL VORTICITY; SOUTHERN-OCEAN; THERMOCLINE; MODEL</t>
  </si>
  <si>
    <t>An analytic model of the Antarctic Circumpolar Current (ACC) is presented in which information contained in a hydrographic section is propagated along characteristics. The characteristics are obtained by assuming that potential vorticity is uniform on density surfaces: they lie between the f/H contours found in a homogeneous ocean and the f contours found in a strongly stratified ocean. Solutions describe an inviscid, adiabatic circulation in which fluid parcels negotiate a variable bottom topography while conserving density and conserving potential vorticity. A family of solutions are obtained for a realistic spherical geometry including coastlines and major topographic features. In the limit of weak bottom currents, the ACC transports 160 Sv (Sv = 10(6) m(3) s(-1)) of fluid around Antarctica, with circumpolar flow in the upper three kilometers and abyssal gyres bounded by the bottom topography. In the limit of large bottom currents, the ACC exhibits increased sensitivity to the topography; streamlines resemble f/H contours and do not pass through the Drake Passage. Arbitrary parameters in the purely inviscid and adiabatic solution, such as the potential vorticity distribution, the cross-stream surface density profile, and the strength of the abyssal currents, can be constrained through the study of integral balances of momentum and buoyancy. In particular, a balanced momentum budget for the ACC demands the existence of closed gyres within the abyssal layers. Integral constraints along time-mean streamlines also demonstrate the importance of transient eddies in the general maintenance of the current.</t>
  </si>
  <si>
    <t>MIT, DEPT EARTH ATMOSPHER &amp; PLANETARY SCI, CAMBRIDGE, MA USA</t>
  </si>
  <si>
    <t>Massachusetts Institute of Technology (MIT)</t>
  </si>
  <si>
    <t>Marshall, David Philip/B-6767-2009</t>
  </si>
  <si>
    <t>Marshall, David Philip/0000-0002-5199-6579</t>
  </si>
  <si>
    <t>1520-0485</t>
  </si>
  <si>
    <t>J. Phys. Oceanogr.</t>
  </si>
  <si>
    <t>10.1175/1520-0485(1995)025&lt;1636:TSOTAC&gt;2.0.CO;2</t>
  </si>
  <si>
    <t>RH834</t>
  </si>
  <si>
    <t>WOS:A1995RH83400005</t>
  </si>
  <si>
    <t>FARROW, DE; STEVENS, DP</t>
  </si>
  <si>
    <t>A NEW TRACER ADVECTION SCHEME FOR BRYAN AND COX TYPE OCEAN GENERAL-CIRCULATION MODELS</t>
  </si>
  <si>
    <t>TRANSPORT</t>
  </si>
  <si>
    <t>In regions with large tracer gradients and/or velocities the advection scheme that is used in many ocean models leads to significant under- and overshoot of the tracer values. In the case of the U.K. Fine Resolution Antarctic Model (FRAM), this lead to unphysical negative surface temperatures in some regions and overheating in others. In this paper, a new advection scheme is proposed and tested in the ocean model context using a limited-area model centered on a region where problems occurred in FRAM.</t>
  </si>
  <si>
    <t>UNIV E ANGLIA, SCH MATH, NORWICH NR4 7TJ, NORFOLK, ENGLAND.</t>
  </si>
  <si>
    <t>Farrow, Duncan E/A-3010-2013; Stevens, David/F-2509-2010</t>
  </si>
  <si>
    <t>Farrow, Duncan E/0000-0002-4716-7698; Stevens, David/0000-0002-7283-4405</t>
  </si>
  <si>
    <t>10.1175/1520-0485(1995)025&lt;1731:ANTASF&gt;2.0.CO;2</t>
  </si>
  <si>
    <t>Green Accepted, Bronze</t>
  </si>
  <si>
    <t>WOS:A1995RH83400013</t>
  </si>
  <si>
    <t>VAUGHAN, APM; THISTLEWOOD, L; MILLAR, IL</t>
  </si>
  <si>
    <t>SMALL-SCALE CONVECTION AT THE INTERFACE BETWEEN STRATIFIED LAYERS OF MAFIC AND SILICIC MAGMA, CAMPBELL RIDGES, NW PALMER-LAND, ANTARCTIC PENINSULA - SYN-MAGMATIC WAY-UP CRITERIA</t>
  </si>
  <si>
    <t>JOURNAL OF STRUCTURAL GEOLOGY</t>
  </si>
  <si>
    <t>Experimental data suggest that some igneous mafic inclusions are formed at the interface between underlying mafic magma and more silicic magma in a reservoir by a process of gas exsolution and vesiculation. We report cm-scale plume-like structures exposed over several m(2) at a candidate interface in a large composite pluton from NW Palmer Land, Antarctic Peninsula and suggest that, as well as representing 'frozen' mafic inclusion formation, plume-like structures of this type can be used as way-up criteria and may be of particular value in the interpretation of palaeomagnetic data.</t>
  </si>
  <si>
    <t>NIGL,BRITISH ANTARCTIC SURVEY,NOTTINGHAM NG12 5GG,ENGLAND</t>
  </si>
  <si>
    <t>UK Research &amp; Innovation (UKRI); Natural Environment Research Council (NERC); NERC British Geological Survey; NERC British Antarctic Survey</t>
  </si>
  <si>
    <t>VAUGHAN, APM (corresponding author), BRITISH ANTARCTIC SURVEY,HIGH CROSS,MADINGLEY RD,CAMBRIDGE CB2 0ET,ENGLAND.</t>
  </si>
  <si>
    <t>Vaughan, Alan PM/B-7829-2010; Millar, Ian L/F-1541-2010</t>
  </si>
  <si>
    <t>0191-8141</t>
  </si>
  <si>
    <t>J STRUCT GEOL</t>
  </si>
  <si>
    <t>J. Struct. Geol.</t>
  </si>
  <si>
    <t>&amp;</t>
  </si>
  <si>
    <t>10.1016/0191-8141(95)00010-B</t>
  </si>
  <si>
    <t>RF823</t>
  </si>
  <si>
    <t>WOS:A1995RF82300013</t>
  </si>
  <si>
    <t>MACDONALD, R; DAVIES, GR; UPTON, BGJ; DUNKLEY, PN; SMITH, M; LEAT, PT</t>
  </si>
  <si>
    <t>PETROGENESIS OF SILALI VOLCANO, GREGORY RIFT, KENYA</t>
  </si>
  <si>
    <t>KENYA RIFT VALLEY; VOLCANISM; BASALTS; TRACHYTES; OPEN SYSTEMS</t>
  </si>
  <si>
    <t>RARE-EARTH ELEMENTS; MAGMATIC PROCESSES; TRACE-ELEMENT; LITHOSPHERIC MANTLE; ISOTOPE-DILUTION; OPEN SYSTEM; BASALTS; ROCKS; GEOCHEMISTRY; CONSTRAINTS</t>
  </si>
  <si>
    <t>Basalts of the Silali volcano are of high-Fe transitional affinity and range from plagioclase phyric varieties, probably formed by selective accumulation, to aphyric. They have compositional similarity to oceanic island basalts, but are isotopically variable and have strong, negative Zr anomalies on chondrite-normalized plots. Major and trace element and isotopic evidence indicates that the basalts represent several liquid lines of descent, each equilibrated at crustal pressures. All Silali basalts are relatively evolved; primitive basalts were probably held close to the Moho, where they evolved by gabbro fractionation to produce basalts with less than 8% MgO. These magmas were subsequently held at several levels in the crust, including the rift-axial lava-sediment sequence. Fractionation was along a high-Fe trend through mugearite to metaluminous, two-feldspar trachyte and thence to peralkaline, one-feldspar, silica-oversaturated and -undersaturated trachytes. Magmas intermediate in composition between basalt and trachyte were very rarely erupted at Silali, but their evolution can be deduced from an extensive suite of dolerite blocks, which contain residual glasses varying from mugearitic to peralkaline phonolitic compositions. Magma mixing between basalt and trachyte has been common at Silali, implying complexity of the plumbing system. Evolution of the trachytes was by fractional crystallization combined with assimilation of crust during or after fractionation.</t>
  </si>
  <si>
    <t>VRIJE UNIV AMSTERDAM,FAC AARDWETENSCHAPPEN,1081 HV AMSTERDAM,NETHERLANDS; UNIV EDINBURGH,DEPT GEOL &amp; GEOPHYS,EDINBURGH EH9 3JW,MIDLOTHIAN,SCOTLAND; BRITISH GEOL SURVEY,KEYWORTH NG12 5GG,NOTTS,ENGLAND; BRITISH GEOL SURVEY,EDINBURGH EH9 3LA,MIDLOTHIAN,SCOTLAND; BRITISH ANTARCTIC SURVEY,CAMBRIDGE CB3 0ET,ENGLAND</t>
  </si>
  <si>
    <t>Vrije Universiteit Amsterdam; University of Edinburgh; UK Research &amp; Innovation (UKRI); Natural Environment Research Council (NERC); NERC British Geological Survey; UK Research &amp; Innovation (UKRI); Natural Environment Research Council (NERC); NERC British Geological Survey; UK Research &amp; Innovation (UKRI); Natural Environment Research Council (NERC); NERC British Antarctic Survey</t>
  </si>
  <si>
    <t>MACDONALD, R (corresponding author), UNIV LANCASTER,DIV ENVIRONM SCI,LANCASTER LA1 4YQ,ENGLAND.</t>
  </si>
  <si>
    <t>10.1144/gsjgs.152.4.0703</t>
  </si>
  <si>
    <t>RH639</t>
  </si>
  <si>
    <t>WOS:A1995RH63900013</t>
  </si>
  <si>
    <t>GRACZYK, TK; CRANFIELD, MR; BROSSY, JJ; COCKREM, JF; JOUVENTIN, P; SEDDON, PJ</t>
  </si>
  <si>
    <t>DETECTION OF AVIAN MALARIA INFECTIONS IN WILD AND CAPTIVE PENGUINS</t>
  </si>
  <si>
    <t>JOURNAL OF THE HELMINTHOLOGICAL SOCIETY OF WASHINGTON</t>
  </si>
  <si>
    <t>AVIAN MALARIA; PENGUINS; PLASMODIUM RELICTUM; PLASMODIUM ELONGATUM; ELISA; NEW ZEALAND; ANTARCTIC</t>
  </si>
  <si>
    <t>SPHENISCUS-DEMERSUS</t>
  </si>
  <si>
    <t>Sera from wild African black-footed penguins (Spheniscus demersus L., 1758), Adelie penguins (Pygoscelis adeliae Houbron, 1841), Gentoo penguins (Pygoscelis papua Forster, 1781), king penguins (Aptenodytes patagonicus Miller, 1778), and little blue penguins (Eudyptula minor Forster, 1781) and from captive yellow-eyed penguins (Megadyptes antipodes Houbron, 1841) and Magellanic penguins (Spheniscus magellanicus Forster, 1781) were tested by enzyme-linked immunosorbent assays for the presence of avian malaria antibodies (Ab). Plasmodium falciparum sporozoite (R32tet(32)) and gametocyte (P.F.R27) antigens were used. Specificity of anti-S. demersus, anti-duck, anti-chicken, and anti-turkey Ige labeled with alkaline phosphatase was determined for homologous and heterologous sera of 8 avian species (including 6 penguin species). The penguin conjugate was the most specific for the various penguin species immunoglobulins. It was possible to detect penguin immunoglobulins at a dilution of 10(-4.11). The relative binding of anti-S. demersus IgG was equal to relative binding of commercial conjugates. Kinetic profiles and overall magnitudes of malarial Ab detected by the 2 antigens were not significantly different. Antarctic P. adeliae were negative for malarial Ab, all New Zealand M. antipodes were positive, and the positivity prevalence of the remaining penguins ranged from 33 to 92%. Antibody titers and the prevalence of infection of wild S. demersus were significantly lower than those reported for captive North American S. demersus.</t>
  </si>
  <si>
    <t>UNIV CAPE TOWN OBSERV,SCH MED,DEPT ANAT &amp; CELL BIOL,CAPE TOWN 7925,SOUTH AFRICA; MASSEY UNIV,FAC VET SCI,PALMERSTON NORTH,NEW ZEALAND; CTR ETUD BIOL CHIZE,CNRS,F-79360 VILLERS EN BOIS,FRANCE; BALTIMORE ZOO,DEPT MED,BALTIMORE,MD 21217</t>
  </si>
  <si>
    <t>University of Cape Town; Massey University; Centre National de la Recherche Scientifique (CNRS)</t>
  </si>
  <si>
    <t>GRACZYK, TK (corresponding author), JOHNS HOPKINS UNIV,SCH HYG &amp; PUBL HLTH,DEPT MOLEC MICROBIOL &amp; IMMUNOL,615 N WOLFE ST,BALTIMORE,MD 21205, USA.</t>
  </si>
  <si>
    <t>Cockrem, John/O-9859-2016; Seddon, Philip/G-8659-2011</t>
  </si>
  <si>
    <t>Cockrem, John/0000-0002-5239-6591; Seddon, Philip/0000-0001-9076-9566</t>
  </si>
  <si>
    <t>HELMINTHOLOGICAL SOC WASHINGTON</t>
  </si>
  <si>
    <t>C/O ALLEN PRESS INC, 1041 NEW HAMPSHIRE ST, LAWRENCE, KS 66044</t>
  </si>
  <si>
    <t>1049-233X</t>
  </si>
  <si>
    <t>J HELMINTHOL SOC W</t>
  </si>
  <si>
    <t>J. Helminthol. Soc. Wash.</t>
  </si>
  <si>
    <t>Parasitology; Zoology</t>
  </si>
  <si>
    <t>RL147</t>
  </si>
  <si>
    <t>WOS:A1995RL14700005</t>
  </si>
  <si>
    <t>BLOCK, W; CONVEY, P</t>
  </si>
  <si>
    <t>THE BIOLOGY, LIFE-CYCLE AND ECOPHYSIOLOGY OF THE ANTARCTIC MITE ALASKOZETES ANTARCTICUS</t>
  </si>
  <si>
    <t>COLLEMBOLAN CRYPTOPYGUS-ANTARCTICUS; COLD TOLERANCE; TERRESTRIAL ARTHROPODS; ACARI; CRYPTOSTIGMATA; STRATEGIES; MICROARTHROPODS; TEMPERATURE; HABITAT; TEMPLET</t>
  </si>
  <si>
    <t>The cryptostigmatid mite Alaskozetes antarcticus (Michael) is a dominant member of many terrestrial communities in the maritime Antarctic, where it survives extreme temperatures, short cold summers, numerous freeze-thaw cycles, desiccating conditions and a limited season for growth and reproduction. However, examination of features of its biology, from morphology, through life-history strategy to physiology, indicate very little specialization to the Antarctic environment. Alaskozetes antarcticus is a herbivore/detritivore, typical of the Cryptostigmata in general, with low feeding and growth rates, long life span and low reproductive output. Physiological specializations exist in the form of low enzyme activation energies and elevated metabolic rates at low temperatures when compared with temperate species, and associated low optimum temperatures for activity, feeding and growth. Growth rates comparable with temperate species are achieved in the field, with an extended life cycle of five years or more as a result of the short growing season, and the ability of all life stages to overwinter equally successfully. Overwintering survival, involving supercooling enhanced by the use of antifreezes such as glycerol, although initially described in Antarctic species, is now known to be characteristic of many temperate relatives, so it is nor a specific adaptation to the polar environment. The obvious success of A. antarcticus in maritime Antarctic terrestrial environments must be attributed to a combination of several features characteristic of the Cryptostigmata in general, rather than to specific polar adaptations.</t>
  </si>
  <si>
    <t>BLOCK, W (corresponding author), BRITISH ANTARCTIC SURVEY,NERC,HIGH CROSS,MADINGLEY RD,CAMBRIDGE CB3 0ET,ENGLAND.</t>
  </si>
  <si>
    <t>Convey, Peter/AAV-5728-2020</t>
  </si>
  <si>
    <t>Convey, Peter/0000-0001-8497-9903</t>
  </si>
  <si>
    <t>10.1111/j.1469-7998.1995.tb02723.x</t>
  </si>
  <si>
    <t>RU607</t>
  </si>
  <si>
    <t>WOS:A1995RU60700006</t>
  </si>
  <si>
    <t>SIEGEL, V; LOEB, V</t>
  </si>
  <si>
    <t>RECRUITMENT OF ANTARCTIC KRILL EUPHAUSIA-SUPERBA AND POSSIBLE CAUSES FOR ITS VARIABILITY</t>
  </si>
  <si>
    <t>MARINE ECOLOGY PROGRESS SERIES</t>
  </si>
  <si>
    <t>ANTARCTIC KRILL; EUPHAUSIA SUPERBA; RECRUITMENT; SALPS; SALPA THOMPSONI; SEA ICE</t>
  </si>
  <si>
    <t>SEA ICE; PENINSULA; CRUSTACEA; GROWTH; STOCK; ZONE; AGE</t>
  </si>
  <si>
    <t>Between-year variability of krill Euphausia superba year class success and recruitment during the 1977 to 1994 period are described based on data from German expeditions and U.S. Antarctic Marine Living Resources Program cruises in the Elephant Island area. The recruitment index (R(1)), based on the relative abundance of the 1+ age class, varies substantially between years, whereas it is quite similar between different surveys within the same field season. The overall mean recruitment index for all years was R(mean) = 0.210. Good recruitment was observed for the 1980/81, 1985/86, 1987/88, and 1990/91 year classes; exceedingly poor recruitment occurred for the 1976/77, 1982/83, 1983/84, 1988/89, 1991/92 and 1992/93 year classes. Pairwise correlations between the stock parameters, recruitment indices, and available environmental data indicate that good and poor year class success are directly and indirectly related to sea ice conditions during the preceding winter season, the timing of krill spawning, and the occurrence of dense salp concentrations. No correlation is shown with upper water column temperature or krill stock/spawning stock size. A concept is developed describing the interactions of various parameters leading to good or poor krill recruitment.</t>
  </si>
  <si>
    <t>MOSS LANDING MARINE LABS, MOSS LANDING, CA 95039 USA</t>
  </si>
  <si>
    <t>Moss Landing Marine Laboratories</t>
  </si>
  <si>
    <t>SIEGEL, V (corresponding author), BUNDESFORSCH ANSTALT FISCHEREI, INST SEEFISCHEREI, PALMAILLE 9, D-27767 HAMBURG, GERMANY.</t>
  </si>
  <si>
    <t>INTER-RESEARCH</t>
  </si>
  <si>
    <t>OLDENDORF LUHE</t>
  </si>
  <si>
    <t>NORDBUNTE 23, D-21385 OLDENDORF LUHE, GERMANY</t>
  </si>
  <si>
    <t>0171-8630</t>
  </si>
  <si>
    <t>MAR ECOL PROG SER</t>
  </si>
  <si>
    <t>Mar. Ecol.-Prog. Ser.</t>
  </si>
  <si>
    <t>1-3</t>
  </si>
  <si>
    <t>10.3354/meps123045</t>
  </si>
  <si>
    <t>Ecology; Marine &amp; Freshwater Biology; Oceanography</t>
  </si>
  <si>
    <t>Environmental Sciences &amp; Ecology; Marine &amp; Freshwater Biology; Oceanography</t>
  </si>
  <si>
    <t>RQ341</t>
  </si>
  <si>
    <t>WOS:A1995RQ34100006</t>
  </si>
  <si>
    <t>BARTHEL, D</t>
  </si>
  <si>
    <t>TISSUE COMPOSITION OF SPONGES FROM THE WEDDELL SEA, ANTARCTICA - NOT MUCH MEAT ON THE BONES</t>
  </si>
  <si>
    <t>SPONGES; ANTARCTICA; TISSUE COMPOSITION; DEMOSPONGES; HEXACTINELLIDS; INORGANIC SKELETON</t>
  </si>
  <si>
    <t>ASSOCIATIONS; SOUND</t>
  </si>
  <si>
    <t>The tissue of 31 demosponge and 7 hexactinellid species was analyzed for its composition of organic and inorganic matter. With one exception (Haliclona cf. gaussiana) inorganic matter, i.e. mostly the siliceous skeleton, accounted for most of the dry weight, varying between about 60 and 95% dry wt. There were no general trends in the ratio of organic to inorganic matter within sponge orders or genera, and within one species, the ratio could vary between stations. For one of the hexa ctinellids, Bathydorus spinosus, several size classes were analyzed and there was no systematic change in the organic:inorganic matter ratio with specimen size. For some species the results from the Weddell Sea sponges are in good agreement with earlier data from McMurdo Sound. The low organic matter content in Weddell Sea sponges implies that sponge biomasses are much lower than hitherto assumed on the basis of their high abundances and large sizes. In consequence, Antarctic sponges, despite their ubiquitousness, may only channel a minor fraction of the general bentho-pelagic flow of matter and energy, and their main role in the ecosystem is likely structural rather than dynamic.</t>
  </si>
  <si>
    <t>BARTHEL, D (corresponding author), INST MEERESKUNDE, DUSTERNBROOKER WEG 20, D-24105 KIEL, GERMANY.</t>
  </si>
  <si>
    <t>10.3354/meps123149</t>
  </si>
  <si>
    <t>WOS:A1995RQ34100015</t>
  </si>
  <si>
    <t>DELILLE, D; FIALA, M; ROSIERS, C</t>
  </si>
  <si>
    <t>SEASONAL-CHANGES IN PHYTOPLANKTON AND BACTERIOPLANKTON DISTRIBUTION AT THE ICE-WATER INTERFACE IN THE ANTARCTIC NERITIC AREA</t>
  </si>
  <si>
    <t>PHYTOPLANKTON; BACTERIOPLANKTON; POC; SEASONAL VARIATIONS; SEA ICE; ANTARCTICA</t>
  </si>
  <si>
    <t>PARTICULATE ORGANIC-MATTER; SEA-ICE; MICROBIAL COMMUNITIES; BACTERIAL PRODUCTION; MCMURDO-SOUND; WEDDELL SEA; SOUTHERN-OCEAN; EUPHOTIC ZONE; SARGASSO SEA; AMINO-ACIDS</t>
  </si>
  <si>
    <t>To determine the relationship between phytoplankton and bacteria biomass near the icewater interface in the Antartic, the seasonal distributions of phytoplankton and bacteria populations were investigated on the continental shelf of Terre Adelie during the ice coverage period. An under-ice surface station was sampled weekly from March 1991 to January 1992 for the bottom ice and for surface, 0.5 and 2 m depth seawater. Seawater chlorophyll a values ranged from 0.9 mg m(-3) in summer to 0.01 mg m(-3) in winter. Values 50 times higher were recorded in the overlying ice. Bacterial abundance ranged from 0.5 x 10(11) cells m(-3) in July to 6.0 x 10(11) cells m(-3) after the ice break-up, Values reaching up to 2.5 x 10(12) cells m(-3) were recorded in sea ice. Bacterial biomass and chlorophyll a concentrations were significantly correlated in both sea ice and underlying seawater. Bacterial biomass represents between 1 and 10% of total microbial biomass in sea ice and from 10% (summer) to up to 90% (winter) of the Living community in the underlying seawater.</t>
  </si>
  <si>
    <t>UNIV LYON 1, F-69622 VILLEURBANNE, FRANCE</t>
  </si>
  <si>
    <t>Universite Claude Bernard Lyon 1</t>
  </si>
  <si>
    <t>DELILLE, D (corresponding author), UNIV PARIS 06, OBSERV OCEANOL BANYULS, LAB ARAGO, CNRS, URA 117, F-66650 BANYULS SUR MER, FRANCE.</t>
  </si>
  <si>
    <t>10.3354/meps123225</t>
  </si>
  <si>
    <t>WOS:A1995RQ34100023</t>
  </si>
  <si>
    <t>ARNOULD, JPY</t>
  </si>
  <si>
    <t>INDEXES OF BODY CONDITION AND BODY-COMPOSITION IN FEMALE ANTARCTIC FUR SEALS (ARCTOCEPHALUS-GAZELLA)</t>
  </si>
  <si>
    <t>MARINE MAMMAL SCIENCE</t>
  </si>
  <si>
    <t>ANTARCTIC FUR SEAL; ARCTOCEPHALUS GAZELLA; BODY COMPOSITION; CONDITION; BIOELECTRICAL IMPEDANCE; MASS; BODY WATER; ISOTOPE DILUTION</t>
  </si>
  <si>
    <t>FAT-FREE MASS; BIOELECTRICAL IMPEDANCE; MIROUNGA-LEONINA; TRITIATED-WATER; ELEPHANT SEAL; FLUX; CARCASSES; INDEXES; TISSUE; PUPS</t>
  </si>
  <si>
    <t>An attempt was made to develop simple, inexpensive, rapid means of determining body composition in Antarctic fur seals (Arctocephalus gazella). Measurements of total body water (TBW) and total body lipid (TBL), obtained by hydrogen isotope dilution, were compared to the results of bioelectrical impedance analysis (BIA) and morphometric indices of body condition in 52 adult females. TBW was weakly correlated with BIA measurements of resistance (r = -0.30, P &lt; 0.03). Conductor volume (length(2)/resistance) was more highly correlated with TBW(r = 0.75, P &lt; 0.0001) and the inclusion of mass into the predictive equation improved the correlation further (r = 0.95, P &lt; 0.0001). A body condition index (mass/length) previously used in pinniped studies was positively correlated to TBL (r = 0.77, P &lt; 0.0001) validating its use as a relative index of condition. However, body mass alone was highly correlated to TBW (r = 0.94, P &lt; 0.0001) and appears to provide a simple, rapid means of estimating body composition in adult females. This technique may also be applicable to juvenile male Antarctic fur seals.</t>
  </si>
  <si>
    <t>NERC, BRITISH ANTARCTIC SURVEY, HIGH CROSS, MADINGLEY RD, CAMBRIDGE CB3 0ET, ENGLAND.</t>
  </si>
  <si>
    <t>0824-0469</t>
  </si>
  <si>
    <t>1748-7692</t>
  </si>
  <si>
    <t>MAR MAMMAL SCI</t>
  </si>
  <si>
    <t>Mar. Mamm. Sci.</t>
  </si>
  <si>
    <t>10.1111/j.1748-7692.1995.tb00286.x</t>
  </si>
  <si>
    <t>Marine &amp; Freshwater Biology; Zoology</t>
  </si>
  <si>
    <t>RM554</t>
  </si>
  <si>
    <t>WOS:A1995RM55400002</t>
  </si>
  <si>
    <t>BESTER, MN</t>
  </si>
  <si>
    <t>REPRODUCTION IN THE FEMALE SUB-ANTARCTIC FUR-SEAL, ARCTOCEPHALUS-TROPICALIS</t>
  </si>
  <si>
    <t>SUB-ANTARCTIC FUR SEALS; ARCTOCEPHALUS TROPICALIS; FEMALE REPRODUCTIVE MORPHOLOGY; SEASONAL CYCLE; DELAYED IMPLANTATION; GESTATION; PREGNANCY RATE; GOUGH ISLAND</t>
  </si>
  <si>
    <t>EARLY-PREGNANCY; PROGESTERONE; ESTRADIOL-17-BETA; IMPLANTATION; CALLORHINUS; PHOTOPERIOD; POPULATION; GAZELLA; URSINUS; ISLAND</t>
  </si>
  <si>
    <t>The reproductive tracts of 89 female subantarctic fur seals, taken at Cough Island between November 1977 and October 1978, were examined. Females started ovulating at age 4 yr and all 6-yr-old females were sexually mature. They are mono-ovulatory, alternating between ovaries, and only single embryos were found. Females older than 13 yr (n = 11) showed poor follicular development and some failed to ovulate. The gestation period (first recorded ovulation to first recorded birth) was 360 d, while delayed implantation (first recorded ovulation to first recorded implantation) lasted for 139 days. Follicle numbers in the functional ovary declined sharply after ovulation while the corpus luteum increased in size until at least 1 mo prior to parturition. The number of follicles in the contralateral ovary increased after midwinter (June/July), and the mean size of the largest follicles peaked prior to ovulation in December. The mean size of the largest follicles increased in both ovaries near implantation time, after reaching a low subsequent to ovulation. The regressing corpus albicans, conspicuous for approximately 3 mo after parturition, could not be detected macroscopically within one year postpartum. Subantarctic fur seals at Cough Island have a distinct postreproductive class of older females. The pregnancy rate for all females greater than or equal to 4 yr of age was 79%, and it was 84.5% for the sexually mature group of greater than or equal to 6 yr of age, while the mean age at puberty was 4.80 yr.</t>
  </si>
  <si>
    <t>UNIV PRETORIA,MAMMAL RES INST,PRETORIA 0002,SOUTH AFRICA</t>
  </si>
  <si>
    <t>University of Pretoria</t>
  </si>
  <si>
    <t>Bester, Marthán N/E-5387-2010</t>
  </si>
  <si>
    <t>SOC MARINE MAMMALOGY</t>
  </si>
  <si>
    <t>1041 NEW HAMPSHIRE ST, LAWRENCE, KS 66044</t>
  </si>
  <si>
    <t>10.1111/j.1748-7692.1995.tb00291.x</t>
  </si>
  <si>
    <t>WOS:A1995RM55400007</t>
  </si>
  <si>
    <t>MARTIN, TJ; DAVEY, SC</t>
  </si>
  <si>
    <t>APPLICATION OF SMOOTHED PARTICLE HYDRODYNAMICS TO ATMOSPHERIC MOTIONS IN INTERACTING BINARY-SYSTEMS</t>
  </si>
  <si>
    <t>MONTHLY NOTICES OF THE ROYAL ASTRONOMICAL SOCIETY</t>
  </si>
  <si>
    <t>METHODS, NUMERICAL; BINARIES, CLOSE; BINARIES, ECLIPSING; STARS, EVOLUTION; STARS, FUNDAMENTAL PARAMETERS; NOVAE, CATACLYSMIC VARIABLES</t>
  </si>
  <si>
    <t>CONTACT BINARIES; SECONDARY STAR; MASS; CONVECTION; EVOLUTION; SIMULATIONS; DISKS; CURVE</t>
  </si>
  <si>
    <t>To determine the response of a convective atmosphere to non-uniform heating, a fully Lagrangian N-body computational scheme (smoothed particle hydrodynamics) is adapted to follow convective motions within the two-dimensional Roche geometry of close binary systems. Fluid motions are computed for two similar problems: first, energy transfer within the common convective envelope of a contact binary with unequal component masses heated asymmetrically at the base, and secondly, irradiation of the secondary star in a cataclysmic variable system. For the contact binary system the circulation patterns generated under the action of the Coriolis force show fluid rising and sinking away from the line of centres, a motion not encountered in previous discussions of circulation. It is suggested that the energy transfer scheme put forward by Robertson may be viable. An asymmetric flow pattern is also produced within the cataclysmic variable system when the Coriolis terms are included in the equations of motion, with the numerical results predicting flow velocities similar to 1 km s(-1) for a temperature increase of 1000 K.</t>
  </si>
  <si>
    <t>UNIV SUSSEX,CTR ASTRON,DIV PHYS &amp; ASTRON,BRIGHTON BN1 9QH,E SUSSEX,ENGLAND</t>
  </si>
  <si>
    <t>University of Sussex</t>
  </si>
  <si>
    <t>MARTIN, TJ (corresponding author), BRITISH ANTARCTIC SURVEY,HIGH CROSS,CAMBRIDGE CB3 0ET,ENGLAND.</t>
  </si>
  <si>
    <t>0035-8711</t>
  </si>
  <si>
    <t>MON NOT R ASTRON SOC</t>
  </si>
  <si>
    <t>Mon. Not. Roy. Astron. Soc.</t>
  </si>
  <si>
    <t>10.1093/mnras/275.1.31</t>
  </si>
  <si>
    <t>RF963</t>
  </si>
  <si>
    <t>WOS:A1995RF96300005</t>
  </si>
  <si>
    <t>DEMARS, BG; BOERNER, REJ</t>
  </si>
  <si>
    <t>MYCORRHIZAL STATUS OF DESCHAMPSIA-ANTARCTICA IN THE PALMER-STATION AREA, ANTARCTICA</t>
  </si>
  <si>
    <t>MYCOLOGIA</t>
  </si>
  <si>
    <t>ANTARCTICA; ARBUSCULAR MYCORRHIZAE; DESCHAMPSIA ANTARCTICA; PALMER PENINSULA</t>
  </si>
  <si>
    <t>FUNGI; PLANTS</t>
  </si>
  <si>
    <t>Arbuscular mycorrhizae were absent in 75 individuals of Deschampsia antarctica (Antarctic hair-grass) collected from the Palmer Station area, Antarctica, and the accompanying soil sampled had no mycorrhizal infectivity. However, D. antarctica was capable of forming typical arbuscular mycorrhizae infections with Glomus intraradices and Glomus etunicatum in the greenhouse.</t>
  </si>
  <si>
    <t>OHIO STATE UNIV, DEPT PLANT BIOL, 1735 NEIL AVE, COLUMBUS, OH 43210 USA.</t>
  </si>
  <si>
    <t>TAYLOR &amp; FRANCIS INC</t>
  </si>
  <si>
    <t>PHILADELPHIA</t>
  </si>
  <si>
    <t>530 WALNUT STREET, STE 850, PHILADELPHIA, PA 19106 USA</t>
  </si>
  <si>
    <t>0027-5514</t>
  </si>
  <si>
    <t>1557-2536</t>
  </si>
  <si>
    <t>Mycologia</t>
  </si>
  <si>
    <t>10.2307/3760760</t>
  </si>
  <si>
    <t>Mycology</t>
  </si>
  <si>
    <t>RQ122</t>
  </si>
  <si>
    <t>WOS:A1995RQ12200003</t>
  </si>
  <si>
    <t>KAYE, S; ROTHWELL, DR</t>
  </si>
  <si>
    <t>AUSTRALIA ANTARCTIC MARITIME CLAIMS AND BOUNDARIES</t>
  </si>
  <si>
    <t>OCEAN DEVELOPMENT AND INTERNATIONAL LAW</t>
  </si>
  <si>
    <t>ANTARCTIC TREATY; ANTARCTICA; AUSTRALIA; LAW OF THE SEA; MARITIME CLAIMS; SOVEREIGNTY</t>
  </si>
  <si>
    <t>LAW; SEA</t>
  </si>
  <si>
    <t>Since the Antarctic Treaty was negotiated in 1959, there have been substantial developments in the law of the sea. One of the most significant developments has been the recognition granted to coastal state entitlements to claim a range of offshore maritime areas. Yet, one of the principal aims of the Antarctic Treaty was to eliminate sovereignty disputes between territorial claimants, and the treaty placed limitations on the assertion of new claims. Nevertheless, most Antarctic territorial claimants have asserted some form of Antarctic maritime claim. This article particularly considers Australia's position toward maritime claims offshore the Australian Antarctic Territory (AAT). It reviews the limitations imposed by the Antarctic Treaty, the difficulties in determining baselines in Antarctica, Australia's practice in declaring Antarctic maritime claims, and the potential range of maritime boundaries that Australia may one day have to delimit with neighboring states in the Southern Ocean.</t>
  </si>
  <si>
    <t>UNIV SYDNEY,FAC LAW,173-175 PHILLIP ST,SYDNEY,NSW 2000,AUSTRALIA; DALHOUSIE UNIV,SCH LAW,HALIFAX,NS B3H 4H2,CANADA</t>
  </si>
  <si>
    <t>University of Sydney; Dalhousie University</t>
  </si>
  <si>
    <t>Rothwell, Donald R/V-1403-2018; Kaye, Stuart/AAA-1778-2019</t>
  </si>
  <si>
    <t>Kaye, Stuart/0000-0003-4498-5537</t>
  </si>
  <si>
    <t>TAYLOR &amp; FRANCIS</t>
  </si>
  <si>
    <t>BRISTOL</t>
  </si>
  <si>
    <t>1900 FROST ROAD, SUITE 101, BRISTOL, PA 19007-1598</t>
  </si>
  <si>
    <t>0090-8320</t>
  </si>
  <si>
    <t>OCEAN DEV INT LAW</t>
  </si>
  <si>
    <t>Ocean Dev. Int. Law</t>
  </si>
  <si>
    <t>JUL-SEP</t>
  </si>
  <si>
    <t>10.1080/00908329509546060</t>
  </si>
  <si>
    <t>International Relations; Law</t>
  </si>
  <si>
    <t>International Relations; Government &amp; Law</t>
  </si>
  <si>
    <t>RJ568</t>
  </si>
  <si>
    <t>WOS:A1995RJ56800001</t>
  </si>
  <si>
    <t>ERNSTING, G; BLOCK, W; MACALISTER, H; TODD, C</t>
  </si>
  <si>
    <t>THE INVASION OF THE CARNIVOROUS CARABID BEETLE TRECHISIBUS-ANTARCTICUS ON SOUTH GEORGIA (SUB-ANTARCTIC) AND ITS EFFECT ON THE ENDEMIC HERBIVOROUS BEETLE HYDROMEDION-SPASUTUM</t>
  </si>
  <si>
    <t>OECOLOGIA</t>
  </si>
  <si>
    <t>COLONIZATION; CARABID; PREDATION; LIFE HISTORY; SUB-ANTARCTIC</t>
  </si>
  <si>
    <t>LIFE HISTORIES; REPRODUCTION; COLEOPTERA; PERIMYLOPIDAE; TEMPERATURE; POPULATION; SPARSUTUM; EVOLUTION; PATTERNS; ECOLOGY</t>
  </si>
  <si>
    <t>Recently two species of carabid beetle were accidentally introduced onto the sub-Antarctic island of South Georgia. Both species are carnivorous and flightless, One of the species, Trechisibus antarcticus, is locally very abundant and in the process of invading the coastal lowland area, where the endemic herbivorous beetle Hydromedion sparsutum (Perimylopidae) is common. Field samples showed the abundance of the endemic species to be much lower, and its adult body size to be larger, in carabid-infested locations than in carabid-free locations. The sample data allowed us to estimate the growth rate of the H. sparsutum larvae and to reconstruct the most likely life-cycle of both species. A laboratory experiment showed a high mortality for the first three (out of six) larval instars of H. sparsutum in groups which had been subjected to predation by T. antarcticus. The duration of the period during which the larvae are vulnerable to predation was shown in a growth experiment to depend on food type. Quantitative and qualitative aspects of the interaction between the introduced predator and the endemic prey, and conditions which allowed the former to invade are discussed.</t>
  </si>
  <si>
    <t>BRITISH ANTARCTIC SURVEY, NERC, CAMBRIDGE CB3 0ET, ENGLAND</t>
  </si>
  <si>
    <t>VRIJE UNIV AMSTERDAM, FAC BIOL, DE BOELELAAN 1087, 1081 HV AMSTERDAM, NETHERLANDS.</t>
  </si>
  <si>
    <t>0029-8549</t>
  </si>
  <si>
    <t>1432-1939</t>
  </si>
  <si>
    <t>Oecologia</t>
  </si>
  <si>
    <t>10.1007/BF00328422</t>
  </si>
  <si>
    <t>RJ294</t>
  </si>
  <si>
    <t>WOS:A1995RJ29400005</t>
  </si>
  <si>
    <t>GOLOVIN, PN; KOCHETOV, SV; TIMOKHOV, LA</t>
  </si>
  <si>
    <t>FRESHENING OF THE UNDER-ICE LAYER DUE TO MELTING</t>
  </si>
  <si>
    <t>The observational data on the ice melting in the Polar ocean are summarized. The estimates of melted water inflow into the sub-ice layer are made. A new method for ice melting intensity calculation is suggested. The structure of ice fields, as well as ice concentration and destruction degree are taken into account in this method.</t>
  </si>
  <si>
    <t>GOLOVIN, PN (corresponding author), ARCTIC &amp; ANTARCTIC RES INST,ST PETERSBURG 199226,RUSSIA.</t>
  </si>
  <si>
    <t>RZ520</t>
  </si>
  <si>
    <t>WOS:A1995RZ52000005</t>
  </si>
  <si>
    <t>SOKOLOVA, MN; VINOGRADOVA, NG; BURMISTROVA, II</t>
  </si>
  <si>
    <t>RAIN OF DEAD BODIES AS A TROPHIC SOURCE FOR THE ULTRAABYSSAL MACROBENTHOS IN THE ORKNEY TRENCH</t>
  </si>
  <si>
    <t>The ultraabyssal bottom fauna in the Orkney Trench is unusually quantitatively rich and taxonomically diverse. The biomass of the benthos in grabs at the depth of 6160 m is 117.06 g/m(2); 80.9% of this are ophiuroids. The main component of ophiuroid food is detritus which is marked by the smallest particles of the euphausiacean chitin. Its source is the ''rain of dead bodies'' of planktonic crustaceans sinking from rich swarms of antarctic krill inhabiting the upper layers. The geographical position of the Orkney Trench in the center of the highly productive pelagic zone of the Southern Ocean calls for the rich and peculiar trophic structure of the bottom fauna up to the maximal depth of the Ocean. The mechanism, which ensures this phenomenon, is the trophical connections between the animals of the benthic and pelagic zones.</t>
  </si>
  <si>
    <t>SOKOLOVA, MN (corresponding author), PP SHIRSHOV OCEANOL INST,MOSCOW,RUSSIA.</t>
  </si>
  <si>
    <t>Sokolov, Maksim/A-2036-2014</t>
  </si>
  <si>
    <t>Sokolov, Maksim/0000-0001-9361-4594</t>
  </si>
  <si>
    <t>WOS:A1995RZ52000015</t>
  </si>
  <si>
    <t>CRAME, JA</t>
  </si>
  <si>
    <t>OCCURRENCE OF THE BIVALVE GENUS MANTICULA IN THE EARLY CRETACEOUS OF ANTARCTICA</t>
  </si>
  <si>
    <t>PALAEONTOLOGY</t>
  </si>
  <si>
    <t>A new occurrence of a pergamidiid bivalve genus, which can probably be assigned to Manticula Waterhouse, 1960, is established within the Early Cretaceous (Berriasian) of Antarctica. Such a record is of particular interest as this taxon was only known previously from the Late Triassic of New Zealand and New Caledonia. The Antarctic material is contained within a new species, M. complanata, which is shown to be somewhat smaller and less inflated than the genotypic M. problematica (Zittel). There are indications from the Antarctic species that, at least in juvenile specimens, the hinge region of the left valve is characterized by a prominent saddle-shaped fold (or tooth) and a triangular resilifer. Using features such as these and details of the shell structure, it is possible to establish close links between Manticula and the pergamidiid genus Krumbeckiella on the one hand, and the eurydesmid genus Eurydesma on the other. The eurydesmid-pergamidiid group is essentially a Southern Hemisphere one with high-latitude origins in the Early Permian. Following a phase of expansion through the Triassic, it would appear to have retracted to the single Antarctic occurrence of Manticula in the Early Cretaceous.</t>
  </si>
  <si>
    <t>CRAME, JA (corresponding author), BRITISH ANTARCTIC SURVEY,NERC,HIGH CROSS,MADINGLEY RD,CAMBRIDGE CB3 0ET,ENGLAND.</t>
  </si>
  <si>
    <t>PALAEONTOLOGICAL ASSOC</t>
  </si>
  <si>
    <t>BRIT MUS NAT HIST-DEPT PALAEON CROMWELL RD, LONDON, ENGLAND SW7 5BD</t>
  </si>
  <si>
    <t>0031-0239</t>
  </si>
  <si>
    <t>RT590</t>
  </si>
  <si>
    <t>WOS:A1995RT59000004</t>
  </si>
  <si>
    <t>CUDLIP, W; PHILLIPS, HA; KEARSLEY, AHW</t>
  </si>
  <si>
    <t>THE USE OF REFERENCE SURFACES TO DETERMINE REPEAT-ORBIT VARIABILITY IN SATELLITE ALTIMETRY</t>
  </si>
  <si>
    <t>PHOTOGRAMMETRIC ENGINEERING AND REMOTE SENSING</t>
  </si>
  <si>
    <t>RADAR ALTIMETER; GEOSAT</t>
  </si>
  <si>
    <t>Two alternative techniques for estimating the variability of the radial orbit error for collinear tracks are investigated using Geosat altimeter data. The first uses sinusoidal fitting to ocean height differences around an orbit, and the second uses relatively flat areas of land (in the Simpson Desert, Australia, and the Antarctic Plateau). Using a non-ocean surface requires knowledge of the local surface slope, and we obtain this through the fitting of a plane to the set of repeat height measurements. The difference in the relative-orbit-error estimates from the two techniques is 12 cm root-mean-square (RMS), from which we conclude that relative orbit error can be reduced to less than 9 cm using ocean fitting, and to between 9 and 12 cm using land fitting. The Antarctic plateau could not be used as a reference as the orbit error appeared correlated with the cross-track displacement of repeat tracks, preventing the determination of the local surface slope. The land analysis was also Limited by lack of waveform data and Geosat off-pointing; current altimeter missions (e.g., ERS-1 and Topex/Poseidon) should be able to achieve higher accuracies.</t>
  </si>
  <si>
    <t>UNIV NEW S WALES, SCH SURVEYING, KENSINGTON, NSW 2033, AUSTRALIA</t>
  </si>
  <si>
    <t>University of New South Wales Sydney</t>
  </si>
  <si>
    <t>CUDLIP, W (corresponding author), UCL, MULLARD SPACE SCI LAB, DOCKING RH59 6NT, SURREY, ENGLAND.</t>
  </si>
  <si>
    <t>AMER SOC PHOTOGRAMMETRY</t>
  </si>
  <si>
    <t>5410 GROSVENOR LANE SUITE 210, BETHESDA, MD 20814-2160 USA</t>
  </si>
  <si>
    <t>0099-1112</t>
  </si>
  <si>
    <t>PHOTOGRAMM ENG REM S</t>
  </si>
  <si>
    <t>Photogramm. Eng. Remote Sens.</t>
  </si>
  <si>
    <t>Geography, Physical; Geosciences, Multidisciplinary; Remote Sensing; Imaging Science &amp; Photographic Technology</t>
  </si>
  <si>
    <t>Physical Geography; Geology; Remote Sensing; Imaging Science &amp; Photographic Technology</t>
  </si>
  <si>
    <t>RG793</t>
  </si>
  <si>
    <t>WOS:A1995RG79300007</t>
  </si>
  <si>
    <t>JOCHEM, FJ; MATHOT, S; QUEGUINER, B</t>
  </si>
  <si>
    <t>SIZE-FRACTIONATED PRIMARY PRODUCTION IN THE OPEN SOUTHERN-OCEAN IN AUSTRAL SPRING</t>
  </si>
  <si>
    <t>NORTHWESTERN WEDDELL SEA; MARGINAL ICE-ZONE; ANTARCTIC PHYTOPLANKTON; ATLANTIC SECTOR; GROWTH-RATES; CELL-SIZE; BIOMASS; IRON; BACTERIOPLANKTON; NUTRIENTS</t>
  </si>
  <si>
    <t>Size-fractionated primary production was measured by carbon-14 uptake incubations on three transects between 47 degrees S and 59 degrees 30'S along 6 degrees W in October/November 1992. Open Antarctic Circumpolar Current and ice-covered Weddell Gyre water showed comparable low productivity (similar to 0.3 gCm(-2) day-l) and size distribution. Picoplankton (&lt;2 mu m) was the dominant size fraction, contributing approximately half to the total water column production. The significance of larger (&gt; 20 mu m) phytoplankton was only minor. Productivity in the Polar Front Zone north of 50 degrees S, with higher water column stability, was up to 10 times higher with microplankton (&gt; 20 mu m) being predominant. No ice-edge bloom occurred over the 2 months study period; this is explained by non-favourable hydrographic conditions for blooming and the lack of melt-water lenses upon ice retreat. Picoplankton tended to make higher contributions at lower water column stability, and microplankton to make higher contributions at higher stability. Mixing, together with light climate, are discussed as the driving forces for Antarctic primary production and for its size structure.</t>
  </si>
  <si>
    <t>FREE UNIV BRUSSELS,MICROBIOL MILIEUX AQUAT GRP,B-1050 BRUSSELS,BELGIUM; UNIV BRETAGNE OCCIDENTALE,CNRS,URA D1513,F-99975 BREST,FRANCE</t>
  </si>
  <si>
    <t>Universite Libre de Bruxelles; Centre National de la Recherche Scientifique (CNRS); Universite de Bretagne Occidentale</t>
  </si>
  <si>
    <t>JOCHEM, FJ (corresponding author), INST MEERESKUNDE,DUSTERNBROOKER WEG 20,D-24105 KIEL,GERMANY.</t>
  </si>
  <si>
    <t>Quéguiner, Bernard/B-4060-2008</t>
  </si>
  <si>
    <t>Quéguiner, Bernard/0000-0001-5020-8297</t>
  </si>
  <si>
    <t>RJ238</t>
  </si>
  <si>
    <t>WOS:A1995RJ23800001</t>
  </si>
  <si>
    <t>FABIANO, M; DANOVARO, R; CRISAFI, E; LAFERLA, R; POVERO, P; ACOSTAPOMAR, L</t>
  </si>
  <si>
    <t>PARTICULATE MATTER COMPOSITION AND BACTERIAL DISTRIBUTION IN TERRA-NOVA BAY (ANTARCTICA) DURING SUMMER 1989-1990</t>
  </si>
  <si>
    <t>ROSS SEA ANTARCTICA; ICE-EDGE ZONE; ORGANIC-MATTER; SCOTIA SEA; PHYTOPLANKTON BIOMASS; MEDITERRANEAN-SEA; PACIFIC-OCEAN; WATERS; CARBON; PICOPHYTOPLANKTON</t>
  </si>
  <si>
    <t>Spatial distributions of particulate organic matter (POM) and microbes were investigated during the summer of 1989-1990 in the coastal waters of Terra Nova Bay (Antarctica). The elemental (organic carbon and nitrogen) and biochemical (lipids, proteins, carbohydrates, DNA and RNA) composition of organic matter was related to bacterioplankton abundance, and pico-phytoplankton density. The ATP concentrations were also measured to gather information about the relationships between particulate matter composition and microbial distribution in Antarctic waters. Total seston was characterized by little spatial variation and was unrelated to the distance from the coast. Suspended particulate matter included some terrestrial components but was mostly composed of autochthonous material. POM was characterized by a uniform distribution and homogeneous composition (mostly of phytoplanktonic origin), and was associated with a relatively scarce microbial community characterized at the surface by high picophytoplankton density. The increase with depth of the living carbon fraction suggested an increase in the microheterotrophic community in the deeper water layers. A significant positive relationship between total bacterioplankton density, and carbohydrate and RNA concentrations was found. Similar significant relationships between pico-phytoplankton abundance and lipids, proteins, carbohydrates and nucleic acids were observed. On the basis of the close coupling found between microbiological and chemical compartments, it seems that, in Terra Nova Bay, bacterial distribution depends on suspended matter and in particular to the labile fraction of the organic detritus.</t>
  </si>
  <si>
    <t>UNIV GENOA,IST SCI AMBIENTALI MARINE,I-16038 GENOA,ITALY; UNIV CAGLIARI,DIPARTIMENTO BIOL ANIM &amp; ECOL,I-09100 CAGLIARI,ITALY; IST SPERIMENTALE TALASSOGRAFICO,MESSINA,ITALY; UNIV MESSINA,DIPARTIMENTO BIOL ANIM &amp; ECOL MARINA,MESSINA,ITALY</t>
  </si>
  <si>
    <t>University of Genoa; University of Cagliari; University of Messina</t>
  </si>
  <si>
    <t>la ferla, rosabruna/0000-0003-1029-7349</t>
  </si>
  <si>
    <t>10.1007/BF00239715</t>
  </si>
  <si>
    <t>WOS:A1995RJ23800002</t>
  </si>
  <si>
    <t>VINOCUR, A; PIZARRO, H</t>
  </si>
  <si>
    <t>PERIPHYTON FLORA OF SOME LOTIC AND LENTIC ENVIRONMENTS OF HOPE BAY (ANTARCTIC PENINSULA)</t>
  </si>
  <si>
    <t>ROSS-ISLAND; STREAM ECOSYSTEMS; VICTORIA LAND; CYANOBACTERIA; TERRESTRIAL; ALGAE</t>
  </si>
  <si>
    <t>A taxonomic study was made of the periphytic algal flora of some freshwater environments at Hope Bay, Antarctic Peninsula (63 degrees 27'S; 56 degrees 59'W), during summer 1992-1993. Seven lakes and two pools that are characterized by different trophic levels were studied. The largest, Boeckella Lake, has an important outflow (Prasiola Stream) that was also analyzed. Ninety-seven algal taxa, including specific and infra-specific entities, are recorded. Thirty-one new records for the Antarctic continent are described and illustrated. The flora comprises 44.4% Cyanophyceae, 21.6% Bacillariophyceae, 18.5% Chlorophyceae, 9.3% Tribophyceae, 4.2% Chrysophyceae and 2% Zygophyceae. The epilithic flora of Hope Bay shows a high species richness. Phormidium fragile and Lyngbya lagerheimii were the most abundant species among the Cyanophyceae. In the algal mats we Chrysophyceae (mainly Hydrurus foetidus Chrysococcus rufescens) and the macroscopic chlorophycean Prasiola crispa. Tribonema australis sp. nov. (Tribonematales, Tribophyceae) is put forward as a new species. Hormidium fluitans (Gay) Heering is renamed Klebshormidium fluitans.</t>
  </si>
  <si>
    <t>VINOCUR, A (corresponding author), UNIV BUENOS AIRES,FAC CIENCIAS EXACTAS &amp; NAT,DEPT CIENCIAS BIOL,CIUDAD UNIV,PAB II,RA-1428 BUENOS AIRES,DF,ARGENTINA.</t>
  </si>
  <si>
    <t>WOS:A1995RJ23800003</t>
  </si>
  <si>
    <t>CORIA, NR; SPAIRANI, H; VIVEQUIN, S; FONTANA, R</t>
  </si>
  <si>
    <t>DIET OF ADELIE PENGUINS PYGOSCELIS-ADELIAE DURING THE POSTHATCHING PERIOD AT ESPERANZA BAY, ANTARCTICA, 1987/88</t>
  </si>
  <si>
    <t>SOUTH ORKNEY ISLANDS; SIGNY ISLAND; COMPETITION; SEABIRDS</t>
  </si>
  <si>
    <t>The diet of the Adelie penguin Pygoscelis adeliae was studied at Esperanza Bay, Antarctic Peninsula, during the post-hatching period by quantitative analysis of adult stomach contents. Euphausiids constituted on average 96% by mass, while fish contributed 4% by mass. Amphipods were present in small amounts. Antarctic krill Euphausia superba was the predominant component throughout the sampling period. In contrast, Euphausia crystallorophias occurred rarely. Differences in the size of krill taken by Adelie penguins appear to reflect either local changes in the availability of certain age classes at various times in the breeding season, or differences in foraging areas, or are due to year-to-year differences in prey availability and abundance, possibly caused by variations in seasonal ice cover. Pleuragramma antarcticum constituted the bulk of the fish portion, particularly during the guard period.</t>
  </si>
  <si>
    <t>CORIA, NR (corresponding author), INST ANTARTICO ARGENTINO,CERRITO 1248,RA-1010 BUENOS AIRES,DF,ARGENTINA.</t>
  </si>
  <si>
    <t>WOS:A1995RJ23800004</t>
  </si>
  <si>
    <t>PERRISS, SJ; LAYBOURNPARRY, J; MARCHANT, HJ</t>
  </si>
  <si>
    <t>WIDESPREAD OCCURRENCE OF POPULATIONS OF THE UNIQUE AUTOTROPHIC CILIATE MESODINIUM-RUBRUM (CILIOPHORA, HAPTORIDA) IN BRACKISH AND SALINE LAKES OF THE VESTFOLD HILLS (EASTERN ANTARCTICA)</t>
  </si>
  <si>
    <t>COMMUNITY; PROTOZOA; WATERS; RATES; ICE</t>
  </si>
  <si>
    <t>The occurrence of the unique autotrophic ciliate Mesodinium rubrum was investigated in a suite of lakes of various salinities situated in the Vestfold Hills oasis, Princess Elizabeth Land (eastern Antarctica). M. rubrum was found to occur in all but the most hypersaline lakes in the survey but was most numerous in the more brackish lakes. Salinity and water column temperature appeared to be the most important factors controlling the occurrence and abundance of this species. Nutrient levels (phosphate and nitrate) did not appear to be important controlling factors, although their influence may have been distorted by the fact that nutrient concentrations were generally higher in the more saline lakes. The widespread occurrence of this species in brackish and saline lakes of the Vestfold Hills provides opportunities to study the ecology and possible physiological and ultrastructural adaptations to living in a high-latitude environment of this ubiquitous and important species in marine microbial food webs.</t>
  </si>
  <si>
    <t>AUSTRALIAN ANTARCTIC DIV,KINGSTON,TAS 7150,AUSTRALIA</t>
  </si>
  <si>
    <t>PERRISS, SJ (corresponding author), LA TROBE UNIV,FAC SCI &amp; TECHNOL,SCH ZOOL,BUNDOORA,VIC 3083,AUSTRALIA.</t>
  </si>
  <si>
    <t>WOS:A1995RJ23800006</t>
  </si>
  <si>
    <t>TAGLIAFIERRO, G; FARALDI, G; DELU, M; MORESCALCHI, MA</t>
  </si>
  <si>
    <t>GUT REGULATORY PEPTIDES IN SOME ANTARCTIC NOTOTHENIOIDS</t>
  </si>
  <si>
    <t>GASTRIN CCK-LIKE; ENDOCRINE-CELLS; GASTROINTESTINAL-TRACT; OREOCHROMIS-MOSSAMBICUS; SCYLIORHINUS-STELLARIS; CARTILAGINOUS FISH; SQUALUS-ACANTHIAS; CARASSIUS-AURATUS; SOMATOSTATIN-LIKE; IMMUNOREACTIVITY</t>
  </si>
  <si>
    <t>The presence and the comparative distribution of regulatory peptides and serotonin in the gut of four species of Antarctic notothenioid fishes [Cryodraco antarcticus and Chionodraco hamatus (Channichthyidae), and Trematomus bernacchii and Trematomus newnesi (Nototheniidae)], were immunohistochemically studied. In these species, numerous immunoreactive (IR) endocrine cells and nerve elements were detected. In the nototheniids most of the IR nerve fibres were of the intrinsic type, while most of the IR nerve fibres of the channichthyid intestine, besides insulin-like IR fibres, seemed to be of the extrinsic type. The intensity and frequency of immunopositivity are not the same in channichthyids and nototheniids; the species belonging to the first family show many differences from the teleosts living in temperate water. The finding of insulin-like endocrine cells and nerve fibres in the gut wall of Cryodraco antarcticus is exceptional for vertebrates and deserves special attention.</t>
  </si>
  <si>
    <t>TAGLIAFIERRO, G (corresponding author), UNIV GENOA, IST ANAT COMPARATA, VIALE BENEDETTO XV, I-16132 GENOA, ITALY.</t>
  </si>
  <si>
    <t>1432-2056</t>
  </si>
  <si>
    <t>WOS:A1995RJ23800007</t>
  </si>
  <si>
    <t>MIKAELYAN, AS; BELYAEVA, GA</t>
  </si>
  <si>
    <t>CHLOROPHYLL-A CONTENT IN CELLS OF ANTARCTIC PHYTOPLANKTON</t>
  </si>
  <si>
    <t>ICE-EDGE ZONE; WEDDELL SEA; NATURAL PHYTOPLANKTON; SURFACE WATERS; SOUTHERN-OCEAN; AUSTRAL SUMMER; PACIFIC-OCEAN; STANDING CROP; NORTH PACIFIC; BIOMASS</t>
  </si>
  <si>
    <t>Material was collected from the Weddell Sea and the Bransfield Strait in January/April 1989. Data on size-taxonomic composition and biomass of phytoplankton communities and Chl concentration were obtained to estimate the chlorophyll ''a'' (Chl) cell content. Single cell fluorescence measured microscopically was used as a relative index of cellular Chl content of individual species. The relationship between the species composition of the algal communities and the ratio of phytoplankton carbon:Chl concentration (C:Chl) was found. Due to changes in species composition the average C:Chl ratio in March/April (56) was half that in January/February (115). The C:Chl ratio ranged from 24 to 215 (mean = 101) in the upper mixed layer and from 14 to 69 (mean = 37) in the pycnocline region. The distribution of cellular Chl within individual species showed lower heterogeneity in the mixed layer in comparison with that in the pycnocline and below. Below the mixed layer, populations consisted partly of dead cells with very low pigment content, while other cells had greatly increased cellular Chl. At several stations this cellular Chl increase led to the formation of a deep Chl maximum.</t>
  </si>
  <si>
    <t>MIKAELYAN, AS (corresponding author), RUSSIAN ACAD SCI,PP SHIRSHOV OCEANOL INST,KRASIKOVA 23,MOSCOW 1172851,RUSSIA.</t>
  </si>
  <si>
    <t>Mikaelyan, Alexander S/E-6211-2014</t>
  </si>
  <si>
    <t>WOS:A1995RJ23800008</t>
  </si>
  <si>
    <t>BROWN, WOJ; FRASER, GJ; FUKAO, S; YAMAMOTO, M</t>
  </si>
  <si>
    <t>SPACED ANTENNA AND INTERFEROMETRIC VELOCITY-MEASUREMENTS WITH MF AND VHF RADARS</t>
  </si>
  <si>
    <t>RADIO SCIENCE</t>
  </si>
  <si>
    <t>PHASED-ARRAY SYSTEM; MU RADAR; ASPECT SENSITIVITY; FREQUENCY-DOMAIN; WIND ESTIMATION; PARAMETERS</t>
  </si>
  <si>
    <t>The spaced antenna and interferometry techniques are applied to data collected on two MF radars (at Christchurch, New Zealand, and at Scott Base, in the Antarctic) and one VHF radar (the MU radar at Shigaraki, Japan). Velocity results obtained by the two techniques are compared as functions of characteristics such as the temporal scale and anisotropy of the scatter. In general, there was good agreement between the two techniques; however, when the temporal scale is small (indicating turbulent scatter) there was less agreement. The interferometry technique did not appear to be influenced greatly by anisotropy in the scatter. The interferometry technique was found to be affected by averaging of the Doppler spectra and by the use of an extra receiver. It is suggested that less averaging of the spectra results in increased random noise components in the spectra, which in the phase spectra are interpreted as scattering from a greater range of zenith angles. It was found that the use of three receivers rather than four also lead to scattering that appeared to originate from a greater range of zenith angles. These effects lead to lower interferometric velocity estimates that are more biased towards full correlation analysis (FCA) true velocities.</t>
  </si>
  <si>
    <t>KYOTO UNIV, CTR RADIO ATMOSPHER SCI, UJI, KYOTO 611, JAPAN.</t>
  </si>
  <si>
    <t>Yamamoto, Mamoru/ABB-7044-2021</t>
  </si>
  <si>
    <t>Yamamoto, Mamoru/0000-0002-4957-764X</t>
  </si>
  <si>
    <t>0048-6604</t>
  </si>
  <si>
    <t>1944-799X</t>
  </si>
  <si>
    <t>RADIO SCI</t>
  </si>
  <si>
    <t>Radio Sci.</t>
  </si>
  <si>
    <t>10.1029/95RS00641</t>
  </si>
  <si>
    <t>Astronomy &amp; Astrophysics; Geochemistry &amp; Geophysics; Meteorology &amp; Atmospheric Sciences; Remote Sensing; Telecommunications</t>
  </si>
  <si>
    <t>RL422</t>
  </si>
  <si>
    <t>WOS:A1995RL42200037</t>
  </si>
  <si>
    <t>MOORE, PG; MACALISTER, HE; TAYLOR, AC</t>
  </si>
  <si>
    <t>THE ENVIRONMENTAL TOLERANCES AND BEHAVIORAL ECOLOGY OF THE SUB-ANTARCTIC BEACH-HOPPER ORCHESTIA-SCUTIGERULA DANA (CRUSTACEA, AMPHIPODA) FROM HUSVIK, SOUTH GEORGIA</t>
  </si>
  <si>
    <t>BEHAVIOR; ECOLOGY; ENVIRONMENTAL TOLERANCE; HABITAT SELECTION; ORCHESTIA; SOUTH GEORGIA; SUB-ANTARCTIC; TALITRIDAE</t>
  </si>
  <si>
    <t>GAMMARELLUS PALLAS CRUSTACEA; TRASKORCHESTIA-TRASKIANA STIMPSON; TERRESTRIAL AMPHIPODS; CHEMICAL DEFENSE; ZINC CONCENTRATIONS; SALINITY TOLERANCE; NATURAL-HISTORY; WATER RELATIONS; MILNE-EDWARDS; NEW-ENGLAND</t>
  </si>
  <si>
    <t>''Orchestia'' scutigerula Dana (Amphipoda: Talitridae) was found beneath supralittoral stones at Kanin Point, S. Georgia, Microhabitat temperatures recorded over 6 summer weeks varied widely (hourly, diurnally, weekly), especially under stones highest upshore. In air, ''O.'' scutigerula tolerated temperatures between -2 and 19 degrees C. Temperatures between 19 and 28 degrees C were survivable only in fully saturated air. In water, a temperature of 19 degrees C was tolerated for 6 h. The locomotory behaviour (walking) of amphipods for 3 h underwater was the same in distilled water as seawater. After 6 h in distilled water, amphipods exhibited distress, and after 7 h most were incapable of walking. ''0.'' scutigerula is a strong hyper/hypo-osmoregulator during short-term exposure to a wide range of salinities. All individuals tested survived any combination of salinity and temperature between 5 and 34 parts per thousand and 2 and 12 degrees C. Amphipods chose, (a) shaded conditions both in air or in water, (b) moist to dry gravel, and (c) moist gravel to moist sand. They did not burrow into moist sand, even though markedly thigmokinetic. In uniform, featureless containers amphipods were quiescent during the day, clumping together. At night such clumps dispersed and exploratory activity increased. Swimming was never observed, and when out of water these talitrids hopped rarely. Tussock grass and macroalgal debris dominated their gut contents in situ, with terrestrial plant debris increasing in prominence in amphipods from higher upshore. Feeding trials revealed high consumption of rotting tussock grass debris and green algae (Ulothrix, Ulva). Soft materials were consumed preferentially. Rate of passage of food through the gut was very variable, both within and between individuals. Underwater, ''O.'' scutigerula fed at half the rate in air. Food preferences of individuals sometimes switched between equally available foods over time, Fecundity is linearly related to female body length. Eggs more than double in volume during development.</t>
  </si>
  <si>
    <t>BRITISH ANTARCTIC SURVEY,CAMBRIDGE CB3 0ET,ENGLAND; UNIV GLASGOW,DEPT ZOOL,GLASGOW G12 8QQ,LANARK,SCOTLAND</t>
  </si>
  <si>
    <t>UK Research &amp; Innovation (UKRI); Natural Environment Research Council (NERC); NERC British Antarctic Survey; University of Glasgow</t>
  </si>
  <si>
    <t>MOORE, PG (corresponding author), UNIV MARINE BIOL STN,MILLPORT KA28 0EG,SCOTLAND.</t>
  </si>
  <si>
    <t>JUN 28</t>
  </si>
  <si>
    <t>10.1016/0022-0981(95)00022-J</t>
  </si>
  <si>
    <t>RH874</t>
  </si>
  <si>
    <t>WOS:A1995RH87400011</t>
  </si>
  <si>
    <t>ORSOLINI, Y; CARIOLLE, D; DEQUE, M</t>
  </si>
  <si>
    <t>RIDGE FORMATION IN THE LOWER STRATOSPHERE AND ITS INFLUENCE ON OZONE TRANSPORT - A GENERAL-CIRCULATION MODEL STUDY DURING LATE JANUARY 1992</t>
  </si>
  <si>
    <t>ANTARCTIC VORTEX; WINTER; VARIABILITY; BREAKING; WAVES; AIR</t>
  </si>
  <si>
    <t>Satellite total ozone measurements showed the development of an ozone mini-hole over northern Europe in late January 1992, during the observational phase of the European Arctic Stratospheric Ozone Experiment (EASOE). During the same period, ozone profiles, recorded with ozonesondes, showed that layers below 20 km were strongly depleted in ozone at some locations over northern and central Europe. The perturbed chemistry involving the reactive species, which play a role in the ozone-destroying catalytic cycles, was the focus of intensive observational investigations during the EASOE campaign. These processes are likely to take place between 15 and 30 km, and the question of mixing between vortex air and midlatitude air in the lower stratosphere, especially at the base of the polar vortex, is a central one. High-resolution (T106) 7-day forecast simulations have been performed with a GCM, in which the ozone field was realistically initialized, in order to study the formation and evolution of the ozone mini-hole, and the nature of large-scale mixing in the lower stratosphere. In particular, we tried to examine whether the model could reproduce with some degree of realism ozone tongues seen in the satellite data. The study has revealed that the formation of the mini-hole was Linked to the poleward extension in the lower stratosphere of an anticyclonic ridge. The effect of tropospheric forcing was evident up to at least 40 hPa. Ozone-poor air from subtropical latitudes was advected toward Scandinavia at the same time as a tongue of polar air extended northeasterly toward central Europe. During the course of the 1-week simulation, the modeled ozone mixing ratio and potential vorticity (PV) revealed strong large-scale isentropic mixing between high, middle, and low latitudes in the lower stratosphere. This mixing may occur through either the formation of narrow ozone/PV tongues, or of more vortex-like blobs of ozone/PV also seen to be peeled off from the vortex. There is good correspondence with the structures seen in the satellite-derived total ozone field at medium and synoptic scales.</t>
  </si>
  <si>
    <t>ORSOLINI, Y (corresponding author), METEO FRANCE, CNRM, 42 AVE G CORIOLIS, F-31057 TOULOUSE, FRANCE.</t>
  </si>
  <si>
    <t>Orsolini, Yvan/0000-0001-7454-026X</t>
  </si>
  <si>
    <t>JUN 20</t>
  </si>
  <si>
    <t>D6</t>
  </si>
  <si>
    <t>10.1029/94JD01930</t>
  </si>
  <si>
    <t>RF051</t>
  </si>
  <si>
    <t>WOS:A1995RF05100005</t>
  </si>
  <si>
    <t>DANILIN, MY; MCCONNELL, JC</t>
  </si>
  <si>
    <t>STRATOSPHERIC EFFECTS OF BROMINE ACTIVATION ON IN SULFATE AEROSOL</t>
  </si>
  <si>
    <t>NEAR-ULTRAVIOLET SPECTROSCOPY; OZONE DEPLETION; ANTARCTIC OZONE; MCMURDO-STATION; DESTRUCTION; OCLO</t>
  </si>
  <si>
    <t>Heterogeneous reactions on/in stratospheric sulfate aerosol and polar stratospheric clouds are important in the photochemical balance of the stratosphere. Recent laboratory measurements indicate that heterogeneous reactions with bromine compounds are possible under stratospheric conditions. We have used a box photochemical model of the stratosphere with a detailed heterogeneous module to evaluate the effect of the heterogeneous reactions of the inorganic bromine for background and volcanic conditions at 60 degrees S and 50 mbar. For the conditions studied the most important reaction is the hydrolysis of BrONO2 on the aerosol, especially for volcanic conditions. It results in the indirect increase of the ClOx, fraction due to the suppression of NOx (thus reducing ClONO2) and the direct release of ClOx, due to an additional consumption of HCl. The NOx decrease is pronounced going into winter and leads to a ClO activation to about 0.5 parts per billion by volume (ppbv) 1 to 2 weeks earlier than without the heterogeneous reactions of bromine species. Due to the temperature sensitivity of the solubility of HCl, the reaction HOBr + HCl(a) --&gt; BrCl + H2O results in direct activation of ClO at temperatures below similar to 205 K. The enhanced processing for the bromine reactions leads to an additional increase similar to 30% in ozone depletion for volcanic conditions during the winter, The stratospheric effects of the reactions ClONO2 + HBr(a) --&gt; BrCl + HNO3, N2O5 + HBr(a) --&gt; BrNO2 + HNO3 and HOBr + HBr(a) --&gt; Br-2 + H2O are limited even under volcanic conditions due to slow gas phase production rate of HBr.</t>
  </si>
  <si>
    <t>YORK UNIV, DEPT EARTH &amp; ATMOSPHER SCI, N YORK, ON M3J 1P3, CANADA</t>
  </si>
  <si>
    <t>York University - Canada</t>
  </si>
  <si>
    <t>DANILIN, MY (corresponding author), ATMOSPHER &amp; ENVIRONM RES INC, 840 MEM DR, CAMBRIDGE, MA 02139 USA.</t>
  </si>
  <si>
    <t>10.1029/95JD00999</t>
  </si>
  <si>
    <t>WOS:A1995RF05100016</t>
  </si>
  <si>
    <t>BREGMAN, A; VANVELTHOVEN, PFJ; WIENHOLD, FG; FISCHER, H; ZENKER, T; WAIBEL, A; FRENZEL, A; ARNOLD, F; HARRIS, GW; BOLDER, MJA; LELIEVELD, J</t>
  </si>
  <si>
    <t>AIRCRAFT MEASUREMENTS OF O-3, HNO3 AND N2O IN THE WINTER ARCTIC LOWER STRATOSPHERE DURING THE STRATOSPHERE-TROPOSPHERE EXPERIMENT BY AIRCRAFT MEASUREMENTS (STREAM) .1.</t>
  </si>
  <si>
    <t>AIRBORNE OZONE INSTRUMENT; TOTAL REACTIVE NITROGEN; IN-SITU MEASUREMENTS; GASEOUS NITRIC-ACID; POLAR VORTEX; ANTARCTIC OZONE; MOUNT-PINATUBO; SULFURIC-ACID; LABORATORY EVALUATION; BALLOON OBSERVATIONS</t>
  </si>
  <si>
    <t>Simultaneous in situ measurements of O-3, HNO3, and N2O were performed in the Arctic (68 degrees-74 degrees N) lower stratosphere during February 1993 on board a Cessna Citation aircraft up to 12.5 km altitude, during the first Stratosphere-Troposphere Experiment by Aircraft Measurements (STREAM) campaign. Strong variations in the concentrations, distributions, and ratios of these trace gases were found from the maximum altitude down to the tropopause. Close to the tropopause, vortex air was present with relatively low N2O concentrations. The observed N2O-HNO3 relation agrees with earlier measurements of total nitrogen and N2O inside the vortex, suggesting subsidence of vortex air across the bottom of the vortex. This air also contained low O-3 concentrations relative to N2O, indicating enhanced O-3 loss by chemical reactions involving stratospheric particles. Based on trajectory calculations and assuming a potential temperature cooling rate of 0.6 K d(-1), we estimate an O-3 loss of 4-7 ppbv d-1 (0.9-1.2% d-1), in the Arctic lover stratosphere for the period January-February 1993. Air parcels originating from middle latitudes, containing relatively low O-3 and N2O concentrations, may have originated from the vortex earlier in the winter. In addition, the results also show high HNO3 concentrations relative to O-3 and N2O. Air parcels originating from high latitudes may have been enriched in HNO3 by sedimentation and evaporation of nitric acid containing particles, which would explain the relatively high HNO3 concentrations and HNO3/O-3 ratios measured. Heterogeneous chemistry on sulfuric acid particles, probably enhanced in concentration by gravitational settling of the Pinatubo aerosol, is the most plausible explanation for the observed high HNO3 concentrations relative to N2O in air parcels originating from midlatitudes.</t>
  </si>
  <si>
    <t>MAX PLANCK INST NUCL PHYS, W-6900 HEIDELBERG, GERMANY; MAX PLANCK INST CHEM, DEPT AIR CHEM, W-6500 MAINZ, GERMANY; YORK UNIV, CTR ATMOSPHER CHEM, DEPT CHEM, N YORK, ON M3J 1P3, CANADA; ROYAL NETHERLANDS METEOROL INST, 3730 AE DE BILT, NETHERLANDS; INST MARINE &amp; ATMOSPHER SCI, UTRECHT, NETHERLANDS</t>
  </si>
  <si>
    <t>Max Planck Society; Max Planck Society; York University - Canada; Royal Netherlands Meteorological Institute</t>
  </si>
  <si>
    <t>BREGMAN, A (corresponding author), UNIV WAGENINGEN, DEPT AIR QUAL, POB 8129, 6700 EV WAGENINGEN, NETHERLANDS.</t>
  </si>
  <si>
    <t>Lelieveld, Johannes (Jos)/A-1986-2013</t>
  </si>
  <si>
    <t>Lelieveld, Johannes (Jos)/0000-0001-6307-3846</t>
  </si>
  <si>
    <t>10.1029/95JD00219</t>
  </si>
  <si>
    <t>WOS:A1995RF05100017</t>
  </si>
  <si>
    <t>Notholt, J; von der Gathen, P; Peil, S</t>
  </si>
  <si>
    <t>HETEROGENEOUS CONVERSION OF HCL AND CLONO2 DURING THE ARCTIC WINTER 1992/1993 INITIATING OZONE DEPLETION</t>
  </si>
  <si>
    <t>STRATOSPHERIC TEMPERATURES; AIRCRAFT MEASUREMENTS; HYDROGEN-CHLORIDE; ANTARCTIC OZONE; ATMOSPHERE; CHEMISTRY; NITRATE</t>
  </si>
  <si>
    <t>Ground-based Fourier transform infrared (FTIR) measurements, performed in the Arctic polar night using the Moon as an infrared light source, reveal already during the first half of December 1992 a considerable reduction in the amount of stratospheric HCl and ClONO2. Balloon sondes yield that in the altitude range 16-22 km an ozone reduction occurred as soon as the circulating air masses were irradiated by sunlight. Within the same altitude range several polar stratospheric cloud (PSC) events are being reported throughout the winter. Assuming that the reduction of HCl and ClONO2 had occurred in the same altitude range, where the ozone depletion and PSCs were observed, our measurements imply that almost all HCl and ClONO2 in that altitude range had disappeared. This means that the stratosphere was primed for ozone depletion very early in winter. The results confirm model studies that in the Arctic; already weak PSC events can lead to a strong conversion of chlorine reservoir compounds into active forms, initiating the ozone depletion, as soon as sunlight is available.</t>
  </si>
  <si>
    <t>ALFRED WEGENER INST POLAR &amp; MARINE RES, D-27515 BREMERHAVEN, GERMANY</t>
  </si>
  <si>
    <t>Notholt, J (corresponding author), ALFRED WEGENER INST POLAR &amp; MARINE RES, POSTFACH 600149, D-14401 POTSDAM, GERMANY.</t>
  </si>
  <si>
    <t>Notholt, Justus/P-4520-2016; von der Gathen, Peter/B-8515-2009</t>
  </si>
  <si>
    <t>von der Gathen, Peter/0000-0001-7409-1556</t>
  </si>
  <si>
    <t>10.1029/95JD00850</t>
  </si>
  <si>
    <t>WOS:A1995RF05100019</t>
  </si>
  <si>
    <t>RUDOLPH, J</t>
  </si>
  <si>
    <t>THE TROPOSPHERIC DISTRIBUTION AND BUDGET OF ETHANE</t>
  </si>
  <si>
    <t>LIGHT NONMETHANE HYDROCARBONS; NON-URBAN ATMOSPHERE; C2-C5 HYDROCARBONS; BOUNDARY-LAYER; ANTARCTIC TROPOSPHERE; SOURCE RECONCILIATION; LOWER STRATOSPHERE; SEASONAL-VARIATION; VERTICAL PROFILES; UNITED-STATES</t>
  </si>
  <si>
    <t>From about 1500 measurements of ethane in the remote troposphere the longitudinally and vertically averaged latitudinal and seasonal variability of ethane was derived. To improve the data coverage, several data sets from literature were included. There are only very few data sets available for the southern hemisphere. Nevertheless, the uncertainty of the average seasonal/latitudinal ethane profile is estimated to less than 30%. The global annually averaged ethane mixing ratio is 860 ppt. There is a strong interhemispheric gradient with an average north/south ratio of 3.5. Within the northern hemisphere there is an average gradient from the highest annual mean value of 2500 ppt around 65 degrees N to about 600 ppt at the equator. In the southern hemisphere there is only a small gradient at low latitudes and at middle and high southern latitudes no significant gradient can be seen. In both hemispheres a significant seasonal cycle with highest mixing ratios in late winter is observed. The ethane source strength needed to balance the atmospheric budget of ethane is estimated to 15.5 Tg/yr, with most of the emissions in the northern hemisphere. An independent estimate of the sources indicate that most of the emissions are due to natural gas losses (6 Tg/yr) and biomass burning (6.4 Tg/yr). This is also compatible with the latitudinal and seasonal variation of the atmospheric ethane removal rates. However, these estimates have substantial uncertainties and it should be noted that the role of the biosphere for the atmospheric budget of ethane is presently not understood.</t>
  </si>
  <si>
    <t>RUDOLPH, J (corresponding author), FORSCHUNGSZENTRUM JULICH, FORSCHUNGSZENTRUM, INST ATMOSPHAR CHEM, D-52425 JULICH, GERMANY.</t>
  </si>
  <si>
    <t>10.1029/95JD00693</t>
  </si>
  <si>
    <t>WOS:A1995RF05100026</t>
  </si>
  <si>
    <t>HENRY, B; PLESSARD, C</t>
  </si>
  <si>
    <t>GEODYNAMICAL IMPLICATIONS OF NEW PALEOMAGNETIC DATA FROM KERGUELEN ISLANDS</t>
  </si>
  <si>
    <t>COMPTES RENDUS DE L ACADEMIE DES SCIENCES SERIE II FASCICULE A-SCIENCES DE LA TERRE ET DES PLANETES</t>
  </si>
  <si>
    <t>French</t>
  </si>
  <si>
    <t>PALEOMAGNETISM; KERGUELEN; GEODYNAMIC; INDIAN OCEAN; ANTARCTIC</t>
  </si>
  <si>
    <t>INDIAN-OCEAN; PLATEAU; CONSTRAINTS; EVOLUTION</t>
  </si>
  <si>
    <t>A first significant palaeomagnetic pole for the Lower Miocene (22-20 Ma) of the Kerguelen islands has been determined using data from 46 basaltic lava flows: 153.6 degrees E, 84.2 degrees N, A95 = 6.3 degrees K = 10.9. Since this period, the Kerguelen islands have undergone clockwise rotation of about 10 degrees. This rotation is related to drift of the whole of the stable Antarctica whose absolute position during Lower Miocene is now better defined.</t>
  </si>
  <si>
    <t>CNRS,GDR MAGNETISME ROCHES,F-94107 ST MAUR FOSSES,FRANCE; MAGNETISME LAB,F-94107 ST MAUR FOSSES,FRANCE</t>
  </si>
  <si>
    <t>Centre National de la Recherche Scientifique (CNRS)</t>
  </si>
  <si>
    <t>GAUTHIER-VILLARS</t>
  </si>
  <si>
    <t>MONTROUGE</t>
  </si>
  <si>
    <t>DEPT UNIV PROFESSIONNEL REVUES SCIENTIFIQUES TECHNIQUE 11 RUE GOSSIN, F-92543 MONTROUGE, FRANCE</t>
  </si>
  <si>
    <t>CR ACAD SCI II A</t>
  </si>
  <si>
    <t>Comptes Rendus Acad. Sci. Ser II-A</t>
  </si>
  <si>
    <t>JUN 15</t>
  </si>
  <si>
    <t>RT904</t>
  </si>
  <si>
    <t>WOS:A1995RT90400002</t>
  </si>
  <si>
    <t>PROVOST, C; GANA, S; GARCON, V; MAAMAATUAIAHUTAPU, K; ENGLAND, MH</t>
  </si>
  <si>
    <t>HYDROGRAPHIC CONDITIONS IN THE BRAZIL-MALVINAS CONFLUENCE DURING AUSTRAL SUMMER 1990</t>
  </si>
  <si>
    <t>ANTARCTIC INTERMEDIATE WATER; SOUTH-ATLANTIC; OCEAN</t>
  </si>
  <si>
    <t>The Confluence 3 cruise during February 1990 provides the first hydrographic survey of the Brazil-Malvinas Confluence region ever obtained with such a refined spatial resolution over the continental slope. The closely spaced stations on the slope permit the observation of the branching of the Malvinas Current near 40 degrees S. The eastern branch returns south, while the eastern one is squeezed along the continental slope, managing to continue northward as far north as 36.3 degrees S. The Brazil-Malvinas (B-M) front has a north-south orientation on the slope and an east-west direction offshore. The B-M front is marked by very strong gradients in temperature and salinity. Fine scale vertical structures and intrusions are numerous in the vicinity of the front and cover a wide range of scales. The largest intrusion observed is a 50-km-wide, 350-m-thick subsurface lense of Thermocline Water present on the Malvinas side of the front. The fine scale vertical structure results in very high temperature and salinity fluxes across the front of the order of 2 x 10(-2)degrees C m(-1) s(-1) and 10(-3) psu m(-1) s(-1). Two types of mode waters are identified as follows: Subtropical Mode Waters north of the front and Subantarctic Mode Waters on both sides of the front. The Subantarctic mode waters (SAMW) appear to recirculate near the western boundary. A young variety of SAMW (lighter, very oxygenated) propagates northward along the continental slope with the Malvinas Current. It detaches from the coast near 37 degrees S and is strongly altered in the frontal region. It is then entrained southward with the Malvinas return flow and Brazil Current extension. The Confluence 3 hydrographic survey provides a good description of the North Atlantic Deep Water (NADW) and Circumpolar Deep Water (CDW) convergence near the western boundary. Strong, fine scale vertical structures are observed in the vicinity of the NADW/CDW front, and the associated temperature and salinity fluxes induced are strong, 5 x 10(-3)degrees cm/s and 2 x 10(-3) psu.m/s, respectively.</t>
  </si>
  <si>
    <t>CNRS, UMR 39, GRGS, F-31055 TOULOUSE, FRANCE</t>
  </si>
  <si>
    <t>UNIV PARIS 06, OCEANOG DYNAM &amp; CLIMATOL LAB, CNRS, 4 PL JUSSIEU, F-75252 PARIS 05, FRANCE.</t>
  </si>
  <si>
    <t>England, Matthew/A-7539-2011</t>
  </si>
  <si>
    <t>England, Matthew/0000-0001-9696-2930; Maamaatuaiahutapu, Keitapu/0000-0003-4071-0472; Provost, Christine/0000-0003-4693-3685</t>
  </si>
  <si>
    <t>C6</t>
  </si>
  <si>
    <t>10.1029/94JC02864</t>
  </si>
  <si>
    <t>RD775</t>
  </si>
  <si>
    <t>WOS:A1995RD77500006</t>
  </si>
  <si>
    <t>JEFFRIES, MO; SCHWARTZ, K; MORRIS, K; VEAZEY, AD; KROUSE, HR; CUSHING, S</t>
  </si>
  <si>
    <t>EVIDENCE FOR PLATELET ICE ACCRETION IN ARCTIC SEA-ICE DEVELOPMENT</t>
  </si>
  <si>
    <t>FREEZING-POINT; OCEAN; DYNAMICS; WATER; SHELF</t>
  </si>
  <si>
    <t>Moderate quantities of platelet ice are reported in ice cores obtained from floes in the central and western Beaufort Sea, Arctic Ocean. The crystal structure characteristics include a fabric of long, thin, ragged-edged crystals with randomly oriented c axes. The cellular substructure that is characteristic of congelation ice is not evident in individual platelet ice crystals, but they do occur together with congelation ice in layers ranging from 0.05 to 0.6 m thick. Platelet ice crystals are observed primarily in second-year and multiyear flees. The structural characteristics of Arctic platelet ice are similar to those of Antarctic platelet ice. The platelet ice layers have a minimum delta(18)O value of -5.3 parts per thousand, and in some cases the platelet ice layers have more negative delta(18)O values than the ice layers above and below them. The salinity of platelet ice layers is not significantly different from other ice layers. A number of platelet ice growth mechanisms and sources are discussed. Processes associated with the Ellesmere ice shelves, nearshore processes such as anchor ice growth in shallow waters off the north coast of Alaska, and ice growth in freshwater impounded behind grounded ice dams might be locally important but are unlikely to contribute significant quantities of platelet ice to pack ice flees. Two processes probably account for the presence of platelet ice. The first is growth in underice melt ponds which form in inverted depressions at the base of floes when meltwater floes off the ice surface. The second is the operation of ice pumps in which ice that is melted off the deeper parts of floes and ridges is deposited as platelet ice at a higher level. In either case, initially loose accumulations of platelet crystals are entrained in the floes by the growth of congelation ice. The widespread occurrence of platelet ice in the central and western Beaufort Sea suggests that ice growth in both underice melt ponds and associated with the operation of ice pumps might be more common than was previously realized.</t>
  </si>
  <si>
    <t>UNIV CALGARY, DEPT PHYS &amp; ASTRON, CALGARY, AB T2N 1N4, CANADA</t>
  </si>
  <si>
    <t>University of Calgary</t>
  </si>
  <si>
    <t>JEFFRIES, MO (corresponding author), UNIV ALASKA, INST GEOPHYS, 903 KOYUKUK DR, POB 757320, FAIRBANKS, AK 99775 USA.</t>
  </si>
  <si>
    <t>10.1029/95JC00804</t>
  </si>
  <si>
    <t>WOS:A1995RD77500020</t>
  </si>
  <si>
    <t>SUGDEN, DE; DENTON, GH; MARCHANT, DR</t>
  </si>
  <si>
    <t>LANDSCAPE EVOLUTION OF THE DRY VALLEYS, TRANSANTARCTIC MOUNTAINS - TECTONIC IMPLICATIONS</t>
  </si>
  <si>
    <t>SOUTHERN VICTORIA LAND; ANTARCTIC RIFT SYSTEM; ICE-SHEET; UPLIFT; HISTORY; SEDIMENTATION; ESCARPMENT; EXTENSION</t>
  </si>
  <si>
    <t>There are different views about the amount and timing of surface uplift in the Transantarctic Mountains and the geophysical mechanisms involved. Our new interpretation of the landscape evolution and tectonic history of the Dry Valleys area of the Transantarctic Mountains is based on geomorphic mapping of an area of 10,000 km(2). The landforms are dated mainly by their association with volcanic ashes and glaciomarine deposits and this permits a reconstruction of the stages and timing of landscape evolution. Following a lowering of base level about 55 m.y. ago, there was a phase of rapid denudation associated with planation and escarpment retreat, probably under semiarid conditions. Eventually, downcutting by rivers, aided in places by glaciers, graded valleys to near present sea level. The main valleys were flooded by the sea in the Miocene during a phase of subsidence before experiencing a final stage of modest upwarping near the coast. There has been remarkably little landform change under the stable, cold, polar conditions of the last 15 m.y. It is difficult to explain the Sirius Group deposits, which occur at high elevations in the area, if they are Pliocene in age. Overall, denudation may have removed a wedge of rock with a thickness of over 4 km at the coast declining to 1 km at a point 75 km inland, which is in good agreement with the results of existing apatite fission track analyses. It is suggested that denudation reflects the differences in base level caused by high elevation at the time of extension due to underplating and the subsequent role of thermal uplift and flexural isostasy. Most crustal uplift (2-4 km) is inferred to have occurred in the early Cenozoic with 400 m of subsidence in the Miocene followed by 300 m of uplift in the Pliocene.</t>
  </si>
  <si>
    <t>UNIV MAINE, INST QUATERNAY STUDIES, ORONO, ME 04469 USA; UNIV MAINE, DEPT GEOL SCI, ORONO, ME 04469 USA</t>
  </si>
  <si>
    <t>University of Maine System; University of Maine Orono; University of Maine System; University of Maine Orono</t>
  </si>
  <si>
    <t>JUN 10</t>
  </si>
  <si>
    <t>B6</t>
  </si>
  <si>
    <t>10.1029/94JB02875</t>
  </si>
  <si>
    <t>RC486</t>
  </si>
  <si>
    <t>WOS:A1995RC48600012</t>
  </si>
  <si>
    <t>SCHILLING, JG; RUPPEL, C; DAVIS, AN; MCCULLY, B; TIGHE, SA; KINGSLEY, RH; LIN, J</t>
  </si>
  <si>
    <t>THERMAL STRUCTURE OF THE MANTLE BENEATH THE EQUATORIAL MID-ATLANTIC RIDGE - INFERENCES FROM THE SPATIAL VARIATION OF DREDGED BASALT GLASS COMPOSITIONS</t>
  </si>
  <si>
    <t>ST-PAULS ROCKS; AUSTRALIAN-ANTARCTIC DISCORDANCE; OCEANIC FRACTURE-ZONES; SOUTH-ATLANTIC; HEAT-FLOW; GLOBAL CORRELATIONS; 3-DIMENSIONAL FLOW; TRANSFORM FAULTS; ISOTOPE EVIDENCE; MIDOCEAN RIDGES</t>
  </si>
  <si>
    <t>We report on the major element composition of basaltic glasses from the Mid-Atlantic Ridge transecting the equatorial mega-fracture zones from 7 degrees S to 5 degrees N (65 stations, 10-20 km sampling intervals, 3.5 - 5 lan water depth range). Many of the basaltic glasses are Na2O, SiO2, and MgO rich, similar to other basalt glasses erupted along the deepest regions of the midocean ridge system, suggesting melt generation by relatively low degrees of partial melting at rather shallow depth in the upper mantle. Along the ridge axis, the compositional variations show regular and systematic long-wavelength trends with a major discontinuity at the complex St. Paul transform fault, just south of St. Peter and Paul islets. A corresponding long-wavelength trend in upper mantle potential temperature, mean pressure, and degree of melting and crustal thickness variation is inferred using parameterized petrologic decompression melting models. A 600-km-long, nearly linear negative gradient in these parameters is apparent from the Charcot fracture zone (FZ) to the St. Paul FZ. Over the length of this gradient, the upper mantle potential temperature drops by about 70 degrees C, the mean degree of partial melting changes from 7% to 10%, and the inferred crustal thickness varies between 3 and 6 lan. The gradient along the ridge axis is unaffected by the mega-transform fault offsets, implying that a broad (approximately 2000 km wide across-axis and 600 km long along-axis) cold zone is present in the upper mantle just south of the equator. At the discontinuity across the complex St. Paul transform fault, the gradients in inferred potential temperature, mean degree of partial melting, and crustal thickness abruptly change sign, respectively increasing by 80 degrees C, rising from 7% to 10%, and changing from 3 to 6 km. The discontinuity is clearly related to the Sierra Leone plume affecting the Mid-Atlantic Ridge around 1.7 degrees N, as also evident from Pb, Nd, and Sr isotopic variations previously reported on the same glasses (Schilling et al., 1994) and the K2O variation reported here. The cause of the petrologically inferred cold zone and large gradient in the upper mantle south of St. Peter and Paul islets remains more speculative. On the basis of a passive mantle upwelling flow model (Phipps Morgan and Forsyth, 1988) applied to the specific geometry of the equatorial Atlantic, we reject the simplest hypothesis that the cold zone is produced by the compounding cooling effect caused by the very long and densely distributed transform fault offsets in the equatorial Atlantic. The result of this test remains paradoxical in view that good correlations exist between segment length, maximum along-ridge axis relief per segment, mean segment depth, and per segment average bulk compositions of the erupted basalts, and corresponding mean degrees of melting. Other possible causes for the gradational cold zone are briefly explored. These include the evolutionary history of the region with respect to adjacent continental mantle, lithosphere age, thickness, and temperature, and tectonic mode of opening of the Atlantic, as well as large-scale convective motion associated with continental dispersion. No definite conclusions can be reached. However, we emphasize that the petrologically inferred upper mantle thermal structure in the equatorial Atlantic is quite robust and independent of the petrologic decompression melting models considered and their underlying detailed assumptions. Large seismic S wave velocity variations are predicted over the 0-150 km depth range of the upper mantle, based on the reported correlation of Nag with S wave velocity reported by Yan et al. (1989). Thus detailed seismic tomographic mapping could be used to test further the cold upper mantle zone hypothesis for the equatorial Atlantic.</t>
  </si>
  <si>
    <t>CAMECA INSTRUMENT INC, TRUMBULL, CT 06611 USA; WOODS HOLE OCEANOG INST, WOODS HOLE, MA 02543 USA; GEORGIA INST TECHNOL, SCH EARTH &amp; ATMOSPHER SCI, ATLANTA, GA 30332 USA</t>
  </si>
  <si>
    <t>Woods Hole Oceanographic Institution; University System of Georgia; Georgia Institute of Technology</t>
  </si>
  <si>
    <t>SCHILLING, JG (corresponding author), UNIV RHODE ISL, GRAD SCH OCEANOG, S FERRY RD, NARRAGANSETT, RI 02882 USA.</t>
  </si>
  <si>
    <t>Lin, Jian/0000-0002-6831-2014</t>
  </si>
  <si>
    <t>10.1029/95JB00668</t>
  </si>
  <si>
    <t>WOS:A1995RC48600020</t>
  </si>
  <si>
    <t>VAIDA, V; SIMON, JD</t>
  </si>
  <si>
    <t>THE PHOTOREACTIVITY OF CHLORINE DIOXIDE</t>
  </si>
  <si>
    <t>SCIENCE</t>
  </si>
  <si>
    <t>ULTRAVIOLET-ABSORPTION SPECTRUM; LASER FLASH-PHOTOLYSIS; INSITU ER-2 DATA; MATRIX-ISOLATION; ANTARCTIC OZONE; ELECTRONIC STATES; WATER COMPLEXES; OCLO; PHOTODISSOCIATION; KINETICS</t>
  </si>
  <si>
    <t>Determining the detailed photoreactivity of radicals that are of importance in atmospheric processes requires information from both laboratory and field measurements and theoretical calculations. Laboratory experiments and quantum calculations have been used to develop a comprehensive understanding of the photoreactivity of chlorine dioxide (OCIO). The photoreactivity is strongly dependent on the medium (gas phase, liquid solution, or cryogenic matrix). These data reveal details of the complex chemistry of OCIO. The potential role of this radical in stratospheric ozone depletion is discussed in accord with these laboratory measurements.</t>
  </si>
  <si>
    <t>UNIV CALIF SAN DIEGO, DEPT CHEM &amp; BIOCHEM, LA JOLLA, CA 92093 USA</t>
  </si>
  <si>
    <t>University of California System; University of California San Diego</t>
  </si>
  <si>
    <t>UNIV COLORADO, DEPT CHEM &amp; BIOCHEM, CAMPUS BOX 215, BOULDER, CO 80309 USA.</t>
  </si>
  <si>
    <t>Vaida, Veronica/N-6069-2014</t>
  </si>
  <si>
    <t>AMER ASSOC ADVANCEMENT SCIENCE</t>
  </si>
  <si>
    <t>1200 NEW YORK AVE, NW, WASHINGTON, DC 20005 USA</t>
  </si>
  <si>
    <t>0036-8075</t>
  </si>
  <si>
    <t>1095-9203</t>
  </si>
  <si>
    <t>Science</t>
  </si>
  <si>
    <t>JUN 9</t>
  </si>
  <si>
    <t>10.1126/science.268.5216.1443</t>
  </si>
  <si>
    <t>RC190</t>
  </si>
  <si>
    <t>WOS:A1995RC19000025</t>
  </si>
  <si>
    <t>KANE, RP</t>
  </si>
  <si>
    <t>EFFECT OF ANTARCTIC OZONE HOLES OF 1988, 1989, AND 1990 ON LOWER LATITUDES OF THE SOUTHERN-HEMISPHERE</t>
  </si>
  <si>
    <t>IMPACT</t>
  </si>
  <si>
    <t>The October depletions in the Antarctic ozone spread to lower latitudes in early November in 1988, in late November in 1989, and in late October in 1990. The depletions were 10-15% for latitudes up to 40 degrees S and smaller thereafter, and almost negligible at 25 degrees S and beyond. However, for the southern hemisphere, the normal seasonal changes at middle latitudes from October to December are much larger (about 20%). Also, there are superposed fluctuations of about 20% over a few (5-6) days.</t>
  </si>
  <si>
    <t>KANE, RP (corresponding author), INST NACL PESQUISAS ESPACIAIS,CP 515,BR-12201970 S JOSE CAMPOS,BRAZIL.</t>
  </si>
  <si>
    <t>JUN</t>
  </si>
  <si>
    <t>10.1007/s00585-995-0656-0</t>
  </si>
  <si>
    <t>RG152</t>
  </si>
  <si>
    <t>Green Submitted, hybrid</t>
  </si>
  <si>
    <t>WOS:A1995RG15200010</t>
  </si>
  <si>
    <t>WALTON, DWH</t>
  </si>
  <si>
    <t>VALUING ANTARCTIC SCIENCE</t>
  </si>
  <si>
    <t>10.1017/S0954102095000174</t>
  </si>
  <si>
    <t>RB632</t>
  </si>
  <si>
    <t>WOS:A1995RB63200001</t>
  </si>
  <si>
    <t>CRIPPS, GC; PRIDDLE, J</t>
  </si>
  <si>
    <t>HYDROCARBON CONTENT OF AN ANTARCTIC INFAUNAL BIVALVE - HISTORICAL RECORD OR LIFE-CYCLE CHANGES</t>
  </si>
  <si>
    <t>HYDROCARBONS; MONITORING; POLLUTION; BIVALVE MOLLUSK; YOLDIA EIGHTSI</t>
  </si>
  <si>
    <t>SIGNY ISLAND; MARINE-ENVIRONMENT; YOLDIA-EIGHTSI; ORGANISMS; GROWTH</t>
  </si>
  <si>
    <t>The Antarctic bivalve Yoldia eightsi (Couthouy) has been assessed as a monitor species in the vicinity of a research station at Signy Island. For animals of comparable age n-alkane loading was highest at the site closest to the station. The character of the n-alkane pool of Yoldia varied with distance from the station and also differed from that of the sediment. The polycyclic aromatic hydrocarbon (PAH) loading was highest 250 m from the station. Loading of n-alkanes and PAH varied through the year; the lowest levels of n-alkanes were in October and the highest in April. The maximum for PAH was in October. Hydrocarbons increased with age for animals from five to 50 years old; 10-2000 ng animal(-1) for n-alkanes and 1-21 ng animal(-1) for PAH. Tissue concentrations decreased with age; 6000-500 mu g kg(-1) for n-alkanes and 25-5 mu g kg(-1) for PAH. Several biogenic branched chain alkenes were also present; one C-25:3 isomer was predominant at concentrations up to 290 mu g kg(-1) in mature animals (40% of the aliphatic fraction). Accumulation was not constant with age and concentrations reflected both anthropogenic and biogenic hydrocarbons in the marine environment. Seasonal variation in PAH load suggested the major proportion of accumulation over the year was only temporary. Yoldia eightsi were not suitable to monitor low level contamination such as that at Signy Island and past incidents were not resolved from the background input.</t>
  </si>
  <si>
    <t>CRIPPS, GC (corresponding author), BRITISH ANTARCTIC SURVEY,NERC,HIGH CROSS,MADINGLEY RD,CAMBRIDGE CB3 0ET,ENGLAND.</t>
  </si>
  <si>
    <t>10.1017/S0954102095000186</t>
  </si>
  <si>
    <t>WOS:A1995RB63200002</t>
  </si>
  <si>
    <t>GREEN, G; NICHOLS, PD</t>
  </si>
  <si>
    <t>HYDROCARBONS AND STEROLS IN MARINE-SEDIMENTS AND SOILS AT DAVIS-STATION, ANTARCTICA - A SURVEY FOR HUMAN-DERIVED CONTAMINANTS</t>
  </si>
  <si>
    <t>HYDROCARBONS; STEROLS; ANTARCTICA; SEDIMENTS; ENVIRONMENTAL IMPACT</t>
  </si>
  <si>
    <t>PUGET SOUND REGION; SURFACE SEDIMENTS; SEWAGE OUTFALL; BAHIA-PARAISO; MCMURDO SOUND; GEOCHEMISTRY; ENVIRONMENT; SPILL; COPROSTANOL; PENINSULA</t>
  </si>
  <si>
    <t>A survey of hydrocarbons and sterols in marine and shoreline sediments was undertaken adjacent to Davis Station in Princess Elizabeth Land, Prydz Bay, Eastern Antarctica to determine the impact of a human settlement, including a sewage outfall on the local marine environment. Soil samples from selected locations onshore were also analysed to ascertain the extent of hydrocarbon contamination emanating from fuel storage facilities and other potential sources. The faecal sterol coprostanol was detected at 13.2 mu g g(-1) (60% of total sterols) in sediment adjacent to the Davis sewage outfall and up to 5.0 mu g g(-1) on the shoreline at Davis Beach. These concentrations indicate significant faecal contamination. The absence of coprostanol in faeces from the local wildlife confirms a human origin for this sewage biomarker. Hydrocarbons on the shoreline near Davis were present at up to 5.5 mu g g(-1) (dry weight of sediment). Biomarker profiles indicate an anthropogenic origin for these hydrocarbons. Onshore, degraded hydrocarbons derived from Special Antarctic Blend distillate were found at relatively high levels in soils at the fuel storage depot (up to 220 mu g g(-1)). The source of these hydrocarbons appeared to be spillage from fuel storage tanks with possible contributions from fuel pipeline leakage and vehicle useage. Concentrations of polycyclic aromatic hydrocarbons in the soils were very low, generally below 1 ng g(-1) (dry weight of sediment) for individual compounds.</t>
  </si>
  <si>
    <t>CSIRO,DIV OCEANOG,HOBART,TAS 7001,AUSTRALIA</t>
  </si>
  <si>
    <t>Commonwealth Scientific &amp; Industrial Research Organisation (CSIRO)</t>
  </si>
  <si>
    <t>GREEN, G (corresponding author), UNIV TASMANIA,ANTARCTIC CRC,GPO BOX 252C,HOBART,TAS 7001,AUSTRALIA.</t>
  </si>
  <si>
    <t>10.1017/S0954102095000198</t>
  </si>
  <si>
    <t>WOS:A1995RB63200003</t>
  </si>
  <si>
    <t>PRIDMORE, RD; VANT, WN; CUMMINGS, VJ</t>
  </si>
  <si>
    <t>FACTORS AFFECTING THE WATER CLARITY OF PONDS ON THE MCMURDO ICE SHELF, ANTARCTICA</t>
  </si>
  <si>
    <t>LIGHT; ATTENUATION; CLARITY; SUSPENDED SOLIDS; PHYTOPLANKTON; TURBIDITY</t>
  </si>
  <si>
    <t>OPTICAL-PROPERTIES; DISK</t>
  </si>
  <si>
    <t>The clarity of 39 meltwater ponds on the McMurdo Ice Shelf was determined as the horizontal viewing range of a black disc. Visual ranges varied widely from pond to pond from 0.14-5 m; so did the concentrations of optically-active constituents, including the suspended particulates, phytoplankton (10-fold variation) and inorganic suspensoids (&gt; 100-fold), and dissolved yellow substance (10-fold). In six of the ponds the ratio of beam attenuation coefficient to total suspended solids concentration was low (&lt; 0.6 m(2) g(-1)) compared to that in the others (0.7-2.0 m(2) g(-1)), suggesting that generally larger particles were present suspended in the water in these ponds. In both groups, relationships between beam attenuation and constituent concentrations indicated that much of the attenuation was due to inorganic suspensoids. Organic detritus also appeared to be important in many ponds, while phytoplankton and dissolved yellow substance were generally less important. Even though the clarity of many of the ponds was poor, their relative shallowness meant levels of underwater light were probably generally adequate for benthic plant growth.</t>
  </si>
  <si>
    <t>PRIDMORE, RD (corresponding author), NATL INST WATER &amp; ATMOSPHER RES, POB 11-115, HAMILTON, NEW ZEALAND.</t>
  </si>
  <si>
    <t>32 AVENUE OF THE AMERICAS, NEW YORK, NY 10013-2473 USA</t>
  </si>
  <si>
    <t>1365-2079</t>
  </si>
  <si>
    <t>10.1017/S0954102095000204</t>
  </si>
  <si>
    <t>WOS:A1995RB63200004</t>
  </si>
  <si>
    <t>BOZZO, E; CANEVA, G; CAPPONI, G; COLLA, A</t>
  </si>
  <si>
    <t>MAGNETIC INVESTIGATIONS OF THE JUNCTION BETWEEN WILSON AND BOWERS TERRANES (NORTHERN VICTORIA LAND, ANTARCTICA)</t>
  </si>
  <si>
    <t>NORTHERN VICTORIA LAND; MAGNETIC SURVEYS; MAGNETIC SUSCEPTIBILITY; WILSON-BOWERS JUNCTION</t>
  </si>
  <si>
    <t>A magnetic survey was carried out in the area between Lady Newnes Bay and Evans Neve (northern Victoria Land), to ascertain whether the contact between the Wilson and the Bowers terranes could be identified remotely. The survey consisted of three ground and 12 helicopter-borne profiles. The method was calibrated on the southernmost profiles, which cover a well-exposed section of the contact between the Wilson and Bowers terranes. The northern profiles were located in an area where the contact is poorly constrained by outcrops, so that it could be tested whether the junction displays a magnetic signature. The magnetic data and the 2.5-D modeling of three selected profiles indicate that no easily recognizable magnetic signature defines this contact. The main features of the area are magnetic anomalies probably controlled by the ''Meander Intrusives'' and the McMurdo volcanic rocks, both characterized by high susceptibility values. If an anomaly related to the contact exists, then it is probably masked by these stronger anomalies.</t>
  </si>
  <si>
    <t>BOZZO, E (corresponding author), UNIV GENOA,DIPARTIMENTO SCI TERRA,VIALE BENEDETTO XV 5,I-16132 GENOA,ITALY.</t>
  </si>
  <si>
    <t>10.1017/S0954102095000216</t>
  </si>
  <si>
    <t>WOS:A1995RB63200005</t>
  </si>
  <si>
    <t>DOMACK, EW; ISHMAN, SE; STEIN, AB; MCCLENNEN, CE; JULL, AJT</t>
  </si>
  <si>
    <t>LATE HOLOCENE ADVANCE OF THE MULLER ICE SHELF, ANTARCTIC PENINSULA - SEDIMENTOLOGICAL, GEOCHEMICAL AND PALEONTOLOGICAL EVIDENCE</t>
  </si>
  <si>
    <t>GLACIAL MARINE SEDIMENTS; FORAMINIFERA; HOLOCENE PALEOENVIRONMENT; LITTLE ICE AGE</t>
  </si>
  <si>
    <t>BENTHIC FORAMINIFERAL ASSEMBLAGES; POLAR FRONT REGION; SOUTHERN-OCEAN; SEDIMENTATION; ATLANTIC; ECOLOGY; SEA</t>
  </si>
  <si>
    <t>Marine sediment cores were obtained from in front of the Muller Ice Shelf in Lallemand Fjord, Antarctic Peninsula in the austral summer of 1990-91. Sedimentological and geochemical data from these cores document a warm period that preceded the advance of the Muller Ice Shelf into Lallemand Fjord. The advance of the ice shelf is inferred from a reduction in the total organic carbon content and an increase in well-sorted, aeolian, sand in cores proximal to the present calving line. This sedimentological change is paralleled by a change in the foraminiferal assemblages within the cores. Advance of the ice shelf is indicated by a shift from assemblages dominated by calcareous benthic and planktonic forms to those dominated by agglutinated forms. A C-14 chronology for the cores indicates that the advance of the Muller Ice Shelf took place c. 400 years ago, coincident with glacier advances in other high southern latitude sites during the onset of the Little Ice Age. Ice core evidence, however, documents this period as one of warmer temperatures for the Antarctic Peninsula. We suggest that the ice shelf advance was linked to the exclusion of circumpolar deep water from the fjord. This contributed to increased mass balance of the ice shelf system by preventing the rapid undermelt that is today associated with warm circumpolar deep water within the fjord. We also document the recent retreat of the calving line of the Muller Ice Shelf that is apparently in response to a recent (four decade long) warming trend along the western side of the Antarctic Peninsula.</t>
  </si>
  <si>
    <t>US GEOL SURVEY, RESTON, VA 22092 USA; UNIV COLORADO, DEPT GEOL, BOULDER, CO 80309 USA; UNIV COLORADO, INSTAAR, BOULDER, CO 80309 USA; COLGATE UNIV, DEPT GEOL, HAMILTON, NY 13346 USA; UNIV ARIZONA, NSF ARIZONA AMS FACIL, TUCSON, AZ 85721 USA</t>
  </si>
  <si>
    <t>United States Department of the Interior; United States Geological Survey; University of Colorado System; University of Colorado Boulder; University of Colorado System; University of Colorado Boulder; Colgate University; University of Arizona; National Science Foundation (NSF)</t>
  </si>
  <si>
    <t>HAMILTON COLL, DEPT GEOL, CLINTON, NY 13323 USA.</t>
  </si>
  <si>
    <t>10.1017/S0954102095000228</t>
  </si>
  <si>
    <t>WOS:A1995RB63200006</t>
  </si>
  <si>
    <t>FITZSIMONS, SJ; COLHOUN, EA</t>
  </si>
  <si>
    <t>FORM, STRUCTURE AND STABILITY OF THE MARGIN OF THE ANTARCTIC ICE-SHEET, VESTFOLD HILLS AND BUNGER HILLS, EAST ANTARCTICA</t>
  </si>
  <si>
    <t>ICE MARGIN FOR; ICE MARGIN STRUCTURE; VESTFOLD HILLS; BUNGER HILLS; EAST ANTARCTICA</t>
  </si>
  <si>
    <t>Studies of glacier margins have suggested that form and structure can be used to infer mass balance condition and stability. This paper examines this idea by investigating the form and structure of the Antarctic ice sheet at two coastal eases in East Antarctica. Two principal forms of the margin of the ice sheet in the Vestfold and Bunger hills that are discussed are ice cliffs and gently-sloping ice margins with an inner moraine. The form of the ice margins in both areas is primarily related to the accumulation of drift snow and superimposed ice and not to mass balance condition. It is concluded that the form and structure of ice margins are ambiguous indicators of mass balance condition and stability and that a change in mass budget is probably neither a sufficient nor a necessary condition for a change in the morphology of ice margins. Although we argue that the form and structure of the ice margins tells us little about stability, interpretation of the Holocene history and geomorphology of the eases suggests that the ice margins have been stable at least throughout the Holocene and that this condition of overall stability continues today.</t>
  </si>
  <si>
    <t>UNIV NEWCASTLE,DEPT GEOG,CALLAGHAN,NSW 2308,AUSTRALIA</t>
  </si>
  <si>
    <t>University of Newcastle</t>
  </si>
  <si>
    <t>FITZSIMONS, SJ (corresponding author), UNIV OTAGO,DEPT GEOG,POB 56,DUNEDIN,NEW ZEALAND.</t>
  </si>
  <si>
    <t>10.1017/S095410209500023X</t>
  </si>
  <si>
    <t>WOS:A1995RB63200007</t>
  </si>
  <si>
    <t>JARVIS, EP; KING, EC</t>
  </si>
  <si>
    <t>SEISMIC INVESTIGATION OF THE LARSEN ICE SHELF, ANTARCTICA - IN SEARCH OF THE LARSEN BASIN</t>
  </si>
  <si>
    <t>LARSEN BASIN; SEISMIC REFLECTION; AEROMAGNETIC DATA</t>
  </si>
  <si>
    <t>Seismic reflection surveys were carried out over the Larsen Ice Shelf to examine the extent of the observed sedimentary sequences of the Larsen Basin as suggested by aeromagnetic and gravity data. The surveys were carried out with a small team of six, working from Skidoo motor toboggans and Nansen sledges. Charges of up to 8 kg were fired in hot-water drilled holes up to 9 m deep and 6 sec records made by a 48 channel TI DFS V system with a 4 ms sample interval. By towing a 2.4 km cable behind a Skidoo it was possible to obtain 2.4 km of 24 fold data per day. The reflection data were supplemented by shallow refraction surveys using a 12 channel Nimbus seismograph and by a 12 km expanding spread experiment. The refraction data gave velocities of 1305 a 20 m s(-1) for surface snow and 3154 m s(-1) for the top 100 m of shelf ice. The 24 km of reflection data showed high seismic velocities with weak shallow reflectors, characteristics which are quite different from the known basin fill on James Ross Island. It is concluded that the surveys were done outside the basin and that the depth to basement estimates made from the aeromagnetic data do not provide a reliable guide to the extent of the basin.</t>
  </si>
  <si>
    <t>JARVIS, EP (corresponding author), BRITISH ANTARCTIC SURVEY,NERC,HIGH CROSS,MADINGLEY RD,CAMBRIDGE CB3 0ET,ENGLAND.</t>
  </si>
  <si>
    <t>10.1017/S0954102095000241</t>
  </si>
  <si>
    <t>WOS:A1995RB63200008</t>
  </si>
  <si>
    <t>SMELLIE, JL; MILLAR, IL</t>
  </si>
  <si>
    <t>NEW K-AR ISOTOPIC AGES OF SCHISTS FROM NORDENSKOLD COAST, ANTARCTIC PENINSULA - OLDEST PART OF THE TRINITY PENINSULA GROUP</t>
  </si>
  <si>
    <t>ANTARCTICA; BASEMENT; K-AR AGES; METAMORPHISM; TRINITY PENINSULA GROUP; DEPOSITION</t>
  </si>
  <si>
    <t>GRAHAM LAND; GEOCHRONOLOGY; REGION</t>
  </si>
  <si>
    <t>K-Ar whole-rock dating of five samples of quartz-mica schist from the Nordenskjold Coast, eastern Graham Land, provides the first unequivocal evidence of pre-Triassic (&gt; 249 +/- 7 Ma) deposition of a sequence regarded as part of the Trinity Peninsula Group (TPG). A maximum age range of latest Carboniferous (&lt; c. 300 Ma)-Permian for deposition of the Nordenskjold Coast sequence is indicated, and a polymetamorphic, polydeformational history for the TPG in northern Graham Land. However, the possibility exists that the rocks dated here from the Nordenskjold Coast are part of a hitherto-unrecognized metamorphic basement unrelated to and older than the mainly Triassic TPG outcrops farther north. The new ages confirm the existence of a previously poorly-defined regional metamorphic event in the Antarctic Peninsula at about 245-250 Ma ago.</t>
  </si>
  <si>
    <t>BRITISH ANTARCTIC SURVEY,NERC,KINGSLEY DUNHAM CTR,ISOTOPE GEOSCI LAB,KEYWORTH NG12 5GG,NOTTS,ENGLAND</t>
  </si>
  <si>
    <t>UK Research &amp; Innovation (UKRI); Natural Environment Research Council (NERC); NERC British Antarctic Survey; NERC British Geological Survey</t>
  </si>
  <si>
    <t>SMELLIE, JL (corresponding author), BRITISH ANTARCTIC SURVEY,NERC,HIGH CROSS,MADINGLEY RD,CAMBRIDGE CB3 0ET,ENGLAND.</t>
  </si>
  <si>
    <t>Millar, Ian L/F-1541-2010</t>
  </si>
  <si>
    <t>10.1017/S0954102095000253</t>
  </si>
  <si>
    <t>WOS:A1995RB63200009</t>
  </si>
  <si>
    <t>WARD, CG</t>
  </si>
  <si>
    <t>MAPPING ICE FRONT CHANGES OF MULLER ICE SHELF, ANTARCTIC PENINSULA</t>
  </si>
  <si>
    <t>BRITISH ANTARCTIC SURVEY, CAMBRIDGE CB3 0ET, ENGLAND</t>
  </si>
  <si>
    <t>10.1017/S0954102095000265</t>
  </si>
  <si>
    <t>WOS:A1995RB63200010</t>
  </si>
  <si>
    <t>CARRASCO, JF; BROMWICH, DH</t>
  </si>
  <si>
    <t>A CASE-STUDY OF A MIDTROPOSPHERIC SUBSYNOPTIC-SCALE CYCLONE THAT DEVELOPED OVER THE ROSS SEA AND ROSS ICE SHELF OF ANTARCTICA</t>
  </si>
  <si>
    <t>KATABATIC WINDS; MESOSCALE CYCLOGENESIS; POTENTIAL VORTICITY; WARM COLD AIR ADVECTION</t>
  </si>
  <si>
    <t>KATABATIC WIND REGIME; TERRA-NOVA BAY; MESOSCALE CYCLOGENESIS; STATION</t>
  </si>
  <si>
    <t>Satellite imagery, synoptic-scale analyses and automatic weather station data were used to study a subsynoptic-scale cyclone that developed over the Ross Sea and Ross Ice Shelf areas of Antarctica. A pre-existing subsynoptic-scale midtropospheric cyclone descended from southern Victoria Land into the semi-permanent baroclinic environment over the south-western corner of the Ross Sea. The subsynoptic-scale cyclone then developed into a frontal system travelling south-eastward over the Ross Ice Shelf and decayed five days later over Marie Byrd Land. It is concluded that stretching of the subsynoptic-scale low, while descending over 2000 m from the high plateau down to sea level, increased its cyclonic vorticity via conservation of potential vorticity. This, along with a cold katabatic outbreak into the northern part of the circulation, provided the mechanisms for its initial development. Subsequently, cold boundary-layer air over the Ross Ice Shelf spiralled into the subsynoptic-scale cyclone supporting its further development. An upper-level synoptic-scale cyclone that approached the area provided the upper-level support for its ESE displacement and development.</t>
  </si>
  <si>
    <t>OHIO STATE UNIV,ATMOSPHER SCI PROGRAM,COLUMBUS,OH 43210; DIRECC METEOROL CHILE,SANTIAGO,CHILE</t>
  </si>
  <si>
    <t>University System of Ohio; Ohio State University</t>
  </si>
  <si>
    <t>CARRASCO, JF (corresponding author), OHIO STATE UNIV,BYRD POLAR RES CTR,POLAR METEOROL GRP,COLUMBUS,OH 43210, USA.</t>
  </si>
  <si>
    <t>Carrasco, Jorge/AAC-4799-2021; Bromwich, David H/C-9225-2016; Carrasco, Jorge/ACG-6766-2022</t>
  </si>
  <si>
    <t>Carrasco, Jorge/0000-0003-2154-5483; Carrasco, Jorge/0000-0003-2154-5483</t>
  </si>
  <si>
    <t>10.1017/S0954102095000277</t>
  </si>
  <si>
    <t>WOS:A1995RB63200011</t>
  </si>
  <si>
    <t>BECK, PJ</t>
  </si>
  <si>
    <t>THROUGH ARCTIC EYES - CANADA AND ANTARCTICA, 1945-62</t>
  </si>
  <si>
    <t>ANTARCTICA; ARCTIC; ANTARCTIC TREATY; UNITED NATIONS; POLAR SOVEREIGNTY; BIPOLAR LINKAGES; SECTOR PRINCIPLE; INTERNATIONAL GEOPHYSICAL YEAR (IGY)</t>
  </si>
  <si>
    <t>This archival study investigates the nature and development of Canadian attitudes and policy towards Antarctica between 1945 and 1962. Throughout this period, the key continuity was the tendency to view Antarctic affairs from an arctic perspective. Canada, though becoming more preoccupied with the Arctic and avoiding active involvement in Antarctica, found it difficult to ignore the more remote and distant southern polar region. Although the Arctic and Antarctic are distinct regions in geographical, political, legal and other terms, they are both polar regions subject to a range of seemingly analogous controversies. As a result, certain post-1945 developments affecting Antarctica were deemed of potential relevance to its northern counterpart, thereby encouraging the Canadian government to consider the nature of its political, legal, scientific and other interests in Antarctica. Canada's efforts to remain on the sidelines were qualified by the fact that Antarctica was treated as a significant policy interest by other states-most notably, Australia, Britain and the United States-which not only kept the Canadian government well informed about developments but also asked frequently for its views. In 1959 the conclusion of the Antarctic Treaty forced the Canadian government to consider whether or not to accede to the treaty. In the event, the government, guided by a series of interdepartmental exchanges, decided against accession, which did not take place until 1988.</t>
  </si>
  <si>
    <t>BECK, PJ (corresponding author), KINGSTON UNIV,FAC HUMAN SCI,PENRHYN RD,KINGSTON THAMES KT1 2EE,SURREY,ENGLAND.</t>
  </si>
  <si>
    <t>RF800</t>
  </si>
  <si>
    <t>WOS:A1995RF80000004</t>
  </si>
  <si>
    <t>DAVIS, B</t>
  </si>
  <si>
    <t>ADAPTATION AND DEREGULATION IN GOVERNMENT BUSINESS-ENTERPRISE - THE HYDROELECTRIC COMMISSION OF TASMANIA 1945-94</t>
  </si>
  <si>
    <t>AUSTRALIAN JOURNAL OF PUBLIC ADMINISTRATION</t>
  </si>
  <si>
    <t>Australasian-Political-Studies-Association Conference</t>
  </si>
  <si>
    <t>OCT, 1993</t>
  </si>
  <si>
    <t>MONASH UNIV, MELBOURNE, AUSTRALIA</t>
  </si>
  <si>
    <t>MONASH UNIV</t>
  </si>
  <si>
    <t>UNIV TASMANIA,ANTARCTIC COOPERAT RES CTR,HOBART,TAS 7001,AUSTRALIA</t>
  </si>
  <si>
    <t>DAVIS, B (corresponding author), UNIV TASMANIA,INST ANTARCTIC &amp; SO OCEAN STUDIES,HOBART,TAS 7001,AUSTRALIA.</t>
  </si>
  <si>
    <t>ROYAL AUST INST OF PUBLIC ADMN</t>
  </si>
  <si>
    <t>SYDNEY</t>
  </si>
  <si>
    <t>GPO BOX 904, SYDNEY NSW 2001, AUSTRALIA</t>
  </si>
  <si>
    <t>0313-6647</t>
  </si>
  <si>
    <t>AUST J PUBL ADMIN</t>
  </si>
  <si>
    <t>Aust. J. Public Adm.</t>
  </si>
  <si>
    <t>10.1111/j.1467-8500.1995.tb01130.x</t>
  </si>
  <si>
    <t>Public Administration</t>
  </si>
  <si>
    <t>Conference Proceedings Citation Index - Social Science &amp; Humanities (CPCI-SSH); Social Science Citation Index (SSCI)</t>
  </si>
  <si>
    <t>TC476</t>
  </si>
  <si>
    <t>WOS:A1995TC47600011</t>
  </si>
  <si>
    <t>GOLDSWORTHY, SD</t>
  </si>
  <si>
    <t>DIFFERENTIAL EXPENDITURE OF MATERNAL RESOURCES IN ANTARCTIC FUR SEALS, ARCTOCEPHALUS-GAZELLA, AT HEARD-ISLAND, SOUTHERN INDIAN-OCEAN</t>
  </si>
  <si>
    <t>BEHAVIORAL ECOLOGY</t>
  </si>
  <si>
    <t>ANTARCTIC FUR SEAL; ARCTOCEPHALUS-GAZELLA; DIFFERENTIAL EXTRACTION; MATERNAL EXPENDITURE; PARENT OFFSPRING CONFLICT; SEX ALLOCATION</t>
  </si>
  <si>
    <t>Maternal expenditure in lactating Antarctic fur seals (Arctocephalus gazella) was studied at Heard Island in the 1987 to 1988 summer/autumn. The mean birth mass, growth rate, and mass at 60 days of sons were significantly greater than those of daughters. Maternal foraging trips lasted on average 5.9 days, and attendance bouts lasted 1.5 days. Over the course of this study, foraging trip duration increased from 5.0 to 7.0 days, and attendance duration declined from 2.0 to 1.5 days. Pups lost 3.2% of their body mass/day while their mothers foraged at sea, but gained mass rapidly during periods of maternal attendance. Sons gained significantly more body mass (1.9 kg) compared with daughters (1.3 kg) during maternal attendance, suggesting that sons consume more milk. Sex differences in mass gain were unrelated to pup age or body mass. During 2-day maternal attendance bouts, sons gained most of their mass (71%) during the first day, and daughters increased mass at almost the same rate each day. The increase in mass by sons during maternal attendance was significantly positively related to both the duration of their mothers' preceding and subsequent foraging trips. In contrast, mass gained by daughters was positively related to the duration of their mothers' attendance. Mass at 60 days age was negatively related to birth date in sons, and positively related to birth mass in daughters. These data indicate that (1) greater maternal resources are expended on sons than on daughters, (2) sons receive greater maternal resources because they are male, and not because of their greater birth mass and body size, (3) different factors appear to be important in determining high postnatal growth in sons and daughters, and (4) demand for resources by sons can influence maternal behavior and ultimately the level of resources received.</t>
  </si>
  <si>
    <t>GOLDSWORTHY, SD (corresponding author), SMITHSONIAN INST,DEPT ZOOL RES,NATL ZOOL PK,WASHINGTON,DC 20008, USA.</t>
  </si>
  <si>
    <t>Goldsworthy, Simon/0000-0003-4988-9085</t>
  </si>
  <si>
    <t>OXFORD UNIV PRESS INC</t>
  </si>
  <si>
    <t>CARY</t>
  </si>
  <si>
    <t>JOURNALS DEPT, 2001 EVANS RD, CARY, NC 27513</t>
  </si>
  <si>
    <t>1045-2249</t>
  </si>
  <si>
    <t>BEHAV ECOL</t>
  </si>
  <si>
    <t>Behav. Ecol.</t>
  </si>
  <si>
    <t>SUM</t>
  </si>
  <si>
    <t>10.1093/beheco/6.2.218</t>
  </si>
  <si>
    <t>Behavioral Sciences; Biology; Ecology; Zoology</t>
  </si>
  <si>
    <t>Behavioral Sciences; Life Sciences &amp; Biomedicine - Other Topics; Environmental Sciences &amp; Ecology; Zoology</t>
  </si>
  <si>
    <t>RD051</t>
  </si>
  <si>
    <t>WOS:A1995RD05100015</t>
  </si>
  <si>
    <t>DISTRIBUTION AND DEMOGRAPHY OF LOLIGO-FORBESI IN THE IRISH SEA</t>
  </si>
  <si>
    <t>BIOLOGY AND ENVIRONMENT-PROCEEDINGS OF THE ROYAL IRISH ACADEMY</t>
  </si>
  <si>
    <t>CEPHALOPODA; SQUID; LOLIGINIDAE; COAST</t>
  </si>
  <si>
    <t>Bottom trawl surveys of the Irish Sea were conducted in the spring, summer and autumn of 1992 and 1993 to obtain data on the seasonal distribution and feeding patterns of Loligo forbesi. The few L. forbesi caught in March in either year were all large mature animals. In the July surveys, two cohorts of male and one of female L. forbesi were identified using the interactive software package MTX. In the autumn two cohorts of female and three of male L. forbesi were identified. Putative daily statolith growth increment counts were used to estimate the hatch date. The results are compatible with a one-year life-cycle, with two main broods, the first hatching in December-January and the second in April-May. There was evidence of a migration of L. forbesi into the Irish Sea in late summer. Few animals from a single night tow had stomachs containing food and maximum stomach fullness was found in the morning. The occurrence and distribution of other cephalopod species is also reported.</t>
  </si>
  <si>
    <t>NATL UNIV IRELAND UNIV COLL CORK,DEPT ZOOL,CORK,IRELAND; BRITISH ANTARCTIC SURVEY,NERC,CAMBRIDGE CB3 0ET,ENGLAND</t>
  </si>
  <si>
    <t>COLLINS, MA (corresponding author), UNIV ABERDEEN,DEPT ZOOL,TILLYDRONE AVE,ABERDEEN AB9 2TN,SCOTLAND.</t>
  </si>
  <si>
    <t>ROYAL IRISH ACADEMY</t>
  </si>
  <si>
    <t>DUBLIN</t>
  </si>
  <si>
    <t>19 DAWSON STREET, DUBLIN 2, IRELAND</t>
  </si>
  <si>
    <t>0791-7945</t>
  </si>
  <si>
    <t>BIOL ENVIRON</t>
  </si>
  <si>
    <t>Biol. Environ.-Proc. R. Irish Acad.</t>
  </si>
  <si>
    <t>95B</t>
  </si>
  <si>
    <t>Biology; Environmental Sciences</t>
  </si>
  <si>
    <t>Life Sciences &amp; Biomedicine - Other Topics; Environmental Sciences &amp; Ecology</t>
  </si>
  <si>
    <t>RW682</t>
  </si>
  <si>
    <t>WOS:A1995RW68200005</t>
  </si>
  <si>
    <t>WIENCKE, C; CLAYTON, MN; SCHULZ, D</t>
  </si>
  <si>
    <t>LIFE-HISTORY, REPRODUCTIVE MORPHOLOGY AND DEVELOPMENT OF THE ANTARCTIC BROWN ALGA DESMARESTIA-MENZIESII J-AGARDH</t>
  </si>
  <si>
    <t>BOTANICA ACTA</t>
  </si>
  <si>
    <t>ANATOMY; ANTARCTICA; BROWN ALGAE; DESMARESTIALES; DEVELOPMENT; EVOLUTION; LIFE HISTORY; REPRODUCTION</t>
  </si>
  <si>
    <t>PHAEOPHYCEAE; MACROALGAE; TAXONOMY; CULTURE; CHILE</t>
  </si>
  <si>
    <t>The life history, reproduction and development of Desmarestia menziesii J. Agardh from Antarctica is described. Unilocular sporangia occur singly or in small groups in the outermost cortical layer of the sporophyte. They are formed by periclinal division of cortex cells into a stalk cell and the sporangium initial. Meiospores germinate into dioecious microscopic filamentous gametophytes. As in other perennial Antarctic species of the Desmarestiales, gametangia are formed in culture under short-day conditions or in darkness. In nature, juvenile sporophytes should therefore be formed in winter. They develop only attached to the oogonium. At first they are uniseriate and elongate by means of an intercalary meristem located in their middle part. Laterals are formed predominantly in this region, and they subsequently give rise to secondary laterals. The branching pattern is opposite to alternate in both young and adult plants. Cortication of the main axis is initiated by filaments growing out from the lowermost cells of the primary laterals. Tn sporophytes of this developmental stage the meristem of the main axis is confined to a small region where cortication starts and above. Lateral branches elongate and become corticated in the same way as the main axis. In mature plants, cells of the inner cortex can become meristematic again and form a meristoderm which contributes to axis thickness by periclinal and anticlinal divisions. The observations are discussed in relation to possible evolutionary relationships in the genus Desmarestia and in the order Desmarestiales.</t>
  </si>
  <si>
    <t>MONASH UNIV,DEPT ECOL &amp; EVOLUT BIOL,MELBOURNE,VIC 3168,AUSTRALIA; HANNOVER SCH VET MED,INST BOT,D-30559 HANNOVER,GERMANY</t>
  </si>
  <si>
    <t>Monash University; University of Veterinary Medicine Hannover</t>
  </si>
  <si>
    <t>WIENCKE, C (corresponding author), ALFRED WEGENER INST POLAR &amp; MARINE RES,AM HANDELSHAFEN 12,D-27515 BREMERHAVEN,GERMANY.</t>
  </si>
  <si>
    <t>GEORG THIEME VERLAG</t>
  </si>
  <si>
    <t>P O BOX 30 11 20, D-70451 STUTTGART, GERMANY</t>
  </si>
  <si>
    <t>0932-8629</t>
  </si>
  <si>
    <t>BOT ACTA</t>
  </si>
  <si>
    <t>Bot. Acta</t>
  </si>
  <si>
    <t>10.1111/j.1438-8677.1995.tb00851.x</t>
  </si>
  <si>
    <t>RJ601</t>
  </si>
  <si>
    <t>WOS:A1995RJ60100005</t>
  </si>
  <si>
    <t>YAO, TD; QIN, DH</t>
  </si>
  <si>
    <t>DISTRIBUTION OF STABLE ISOTOPES IN ANTARCTIC SURFACE SNOW</t>
  </si>
  <si>
    <t>ANTARCTIC ICE SHEET; STABLE ISOTOPE RATIO; REGRESSION MODEL</t>
  </si>
  <si>
    <t>YAO, TD (corresponding author), CHINESE ACAD SCI,LANZHOU INST GLACIOL &amp; GEOCRYOL,LANZHOU 730000,PEOPLES R CHINA.</t>
  </si>
  <si>
    <t>RE267</t>
  </si>
  <si>
    <t>WOS:A1995RE26700010</t>
  </si>
  <si>
    <t>HALLORAN, BA; DONACHY, JE</t>
  </si>
  <si>
    <t>CHARACTERIZATION OF ORGANIC MATRIX MACROMOLECULES FROM THE SHELLS OF THE ANTARCTIC SCALLOP, ADAMUSSIUM-COLBECKI</t>
  </si>
  <si>
    <t>ANTARCTIC SCALLOP; BIOMINERALIZATION; MACROMOLECULES; MOLLUSK; ORGANIC MATRIX; PHOSPHOPROTEINS; PROTEIN; SHELL</t>
  </si>
  <si>
    <t>CALCIUM-PHOSPHATE PRECIPITATION; OYSTER CRASSOSTREA-VIRGINICA; PROLINE-RICH PROTEINS; URCHIN EMBRYO SPICULE; SEA-URCHIN; DEVELOPMENTAL EXPRESSION; SALIVARY SECRETIONS; BONE SIALOPROTEIN; ACIDIC PROTEINS; CRYSTAL-GROWTH</t>
  </si>
  <si>
    <t>The highly acidic soluble organic matrix (SM) isolated from shells of the Antarctic scallop, Adamussium colbecki, was shown to consist of 1.5% carbohydrate by weight and 12.8% phosphate by weight. Total SM is composed of approximately 31% Asx, 29% Ser, and 18% Gly. Separation of the SM using RP-HPLC yielded a minimum of six protein fractions labeled RP-1 through RP-6 in order of elution off the column. The first fraction, RP-1, was found to be an effective inhibitor of calcium carbonate crystal nucleation in vitro suggesting a role for this protein in the regulation of shell mineralization. A less acidic fraction, RP-3, showed less inhibitory activity and dephosphorylation of RP-1 resulted in almost complete loss of inhibitory activity. Automated Edman degradation was used to sequence peptides generated by chemical cleavage of RP-1. Mild acid hydrolysis yielded peptides with sequences of N-S-G-D-D-D-D-G-G-OH, N-S-G-G-(S,G)-G-OH, and N-S-G-R-G-OH. Cleavage with hydroxylamine yielded peptides of N-D-D-D-D-D-D-D-D-OH, N-L-Y-Y-OH, and N-A-V-G-E-S-D-OH. These data suggest biochemical similarities between this SM and other SM proteins isolated from both calcium carbonate and calcium phosphate biominerals, and presents evidence of a primary domain structure similar to that described for oyster SM and phosphophoryn isolated from rat dentin.</t>
  </si>
  <si>
    <t>UNIV SO ALABAMA, DEPT MARINE SCI, MOBILE, AL 36688 USA; UNIV SO ALABAMA, DEPT BIOL SCI, MOBILE, AL 36688 USA</t>
  </si>
  <si>
    <t>University of South Alabama; University of South Alabama</t>
  </si>
  <si>
    <t>Halloran, Brian/0000-0003-4259-4524</t>
  </si>
  <si>
    <t>ELSEVIER SCIENCE INC</t>
  </si>
  <si>
    <t>360 PARK AVE SOUTH, NEW YORK, NY 10010-1710 USA</t>
  </si>
  <si>
    <t>1096-4959</t>
  </si>
  <si>
    <t>1879-1107</t>
  </si>
  <si>
    <t>Comp. Biochem. Physiol. B-Biochem. Mol. Biol.</t>
  </si>
  <si>
    <t>10.1016/0305-0491(94)00245-P</t>
  </si>
  <si>
    <t>RE801</t>
  </si>
  <si>
    <t>WOS:A1995RE80100009</t>
  </si>
  <si>
    <t>BECKER, K; RAHMANN, H</t>
  </si>
  <si>
    <t>INFLUENCE OF AMBIENT-TEMPERATURE ON CONTENT AND COMPOSITION OF BRAIN GANGLIOSIDES IN VERTEBRATES</t>
  </si>
  <si>
    <t>GANGLIOSIDE; TEMPERATURE; NEUROPLASTICITY; SEASONAL ADAPTATION; VERTEBRATE; BRAIN; FISH</t>
  </si>
  <si>
    <t>THIN-LAYER CHROMATOGRAPHY; DORMICE GLIS-GLIS; POLAR HEAD GROUP; 9-O-ACETYL-N-ACETYLNEURAMINIC ACID; VARIABILITY; ADAPTATION; FISHES; COLD; MEMBRANES; CALCIUM</t>
  </si>
  <si>
    <t>The concentration and composition of brain gangliosides have been comparatively investigated by means of one- and two-dimensional high performance thin layer chromatography in several European fish species exhibiting a pronounced capacity for thermal adaptation. The values were compared with those of tropical and Antarctic fish as well as with homeo- and heterothermic mammals. The relative proportion of higher sialytated (more polar) ganglioside fractions was elevated in brains of fish (a) whose habitat was naturally cold or (b) that had been experimentally or seasonally adapted to a cold versus a warm habitat. Furthermore, in adaptation to the cold, more alkali-labile brain ganglioside fractions were found with the following sequence: Antarctic fish (53-67%), cold acclimated fish (45-51%), warm acclimated fish (38-44%), tropical species (&lt;35%), hamsters in torpor (9%), active hamsters (4%) and pig (3%). These results indicate a possible mechanism at a molecular level to keep the neuronal membrane functional, even under changing temperature conditions.</t>
  </si>
  <si>
    <t>UNIV STUTTGART HOHENHEIM,INST ZOOL,D-70593 STUTTGART,GERMANY</t>
  </si>
  <si>
    <t>University Hohenheim</t>
  </si>
  <si>
    <t>10.1016/0305-0491(94)00223-H</t>
  </si>
  <si>
    <t>WOS:A1995RE80100018</t>
  </si>
  <si>
    <t>ABAZA, VP; KOROSTELEV, VG; POPOV, IK</t>
  </si>
  <si>
    <t>PERTURBATIONS OF THERMOHALINE STRUCTURE OF OCEAN SURFACE-LAYERS IN ICEBERGS TRACK</t>
  </si>
  <si>
    <t>ABAZA, VP (corresponding author), ARCTIC &amp; ANTARCTIC RES INST,ST PETERSBURG 199226,RUSSIA.</t>
  </si>
  <si>
    <t>RL612</t>
  </si>
  <si>
    <t>WOS:A1995RL61200028</t>
  </si>
  <si>
    <t>HONJOU, T; SANO, H</t>
  </si>
  <si>
    <t>HUGE CO2 STORAGE IN ANTARCTIC ICE-SHEET</t>
  </si>
  <si>
    <t>ENERGY CONVERSION AND MANAGEMENT</t>
  </si>
  <si>
    <t>2nd International Conference on Carbon Dioxide Removal</t>
  </si>
  <si>
    <t>OCT 24-27, 1994</t>
  </si>
  <si>
    <t>KYOTO, JAPAN</t>
  </si>
  <si>
    <t>We proposed a CO2-storage using by the articicial ice-caving on Antarctic ice sheet, which enables the inside to keep colder than outside avarage temperature of the Antarctic climate. It makes possible to store the dry-ice CO2 in the vast area on the Antarctic ice sheet.</t>
  </si>
  <si>
    <t>HONJOU, T (corresponding author), OSAKA NATL RES INST, MIDORIGAOKA 1, OSAKA 563, JAPAN.</t>
  </si>
  <si>
    <t>0196-8904</t>
  </si>
  <si>
    <t>ENERG CONVERS MANAGE</t>
  </si>
  <si>
    <t>Energy Conv. Manag.</t>
  </si>
  <si>
    <t>JUN-SEP</t>
  </si>
  <si>
    <t>6-9</t>
  </si>
  <si>
    <t>10.1016/0196-8904(95)00053-G</t>
  </si>
  <si>
    <t>Thermodynamics; Energy &amp; Fuels; Mechanics</t>
  </si>
  <si>
    <t>Science Citation Index Expanded (SCI-EXPANDED); Conference Proceedings Citation Index - Science (CPCI-S)</t>
  </si>
  <si>
    <t>RD193</t>
  </si>
  <si>
    <t>WOS:A1995RD19300030</t>
  </si>
  <si>
    <t>DAVISON, W; AXELSSON, M; FORSTER, M; NILSSON, S</t>
  </si>
  <si>
    <t>CARDIOVASCULAR-RESPONSES TO ACUTE HANDLING STRESS IN THE ANTARCTIC FISH TREMATOMUS-BERNACCHII ARE NOT MEDIATED BY CIRCULATORY CATECHOLAMINES</t>
  </si>
  <si>
    <t>FISH PHYSIOLOGY AND BIOCHEMISTRY</t>
  </si>
  <si>
    <t>EXERCISE; ADRENALINE; STRESS; AORTIC BLOOD PRESSURE; HEMOGLOBIN</t>
  </si>
  <si>
    <t>PAGOTHENIA-BERNACCHII; GADUS-MORHUA; BORCHGREVINKI; SPLEEN; COD</t>
  </si>
  <si>
    <t>Cannulated specimens of the benthic Antarctic teleost Trematomus bernacchii were subjected to a five min period of handling stress, following which blood pressures were measured and then blood samples taken for measurement of plasma catecholamine concentrations. There were two control groups of fish, one group of undisturbed fish at Scott Base, Antarctica and the other group of undisturbed fish measured in Christchurch. Plasma catecholamine concentrations were not changed following 5 min of acute handling stress. However, heart rate, ventral aortic blood pressure and haematocrit were elevated following handling, suggesting increased sympathetic nerve activity. The low plasma catecholamine concentrations measured in all three groups of fish are similar to those found in other species of teleost at rest. The resting heart rates found in this series of experiments were approximately double those recorded in previous work on this species and this difference may be correlated with the length of time that the fish are held in captivity. The fish transported to Christchurch also had higher mean cell haemoglobin concentrations (MCHC) and lower plasma chloride concentrations.</t>
  </si>
  <si>
    <t>DAVISON, W (corresponding author), UNIV CANTERBURY,DEPT ZOOL,CHRISTCHURCH 1,NEW ZEALAND.</t>
  </si>
  <si>
    <t>Axelsson, Michael/D-1412-2009</t>
  </si>
  <si>
    <t>KUGLER PUBLICATIONS BV</t>
  </si>
  <si>
    <t>PO BOX 11188, 1001 GD AMSTERDAM, NETHERLANDS</t>
  </si>
  <si>
    <t>0920-1742</t>
  </si>
  <si>
    <t>FISH PHYSIOL BIOCHEM</t>
  </si>
  <si>
    <t>Fish Physiol. Biochem.</t>
  </si>
  <si>
    <t>10.1007/BF00004316</t>
  </si>
  <si>
    <t>Biochemistry &amp; Molecular Biology; Fisheries; Physiology</t>
  </si>
  <si>
    <t>RE157</t>
  </si>
  <si>
    <t>WOS:A1995RE15700008</t>
  </si>
  <si>
    <t>TORIGOYEKITA, N; TATSUMOTO, M; MEEKER, GP; YANAI, K</t>
  </si>
  <si>
    <t>THE 4.56 GA U-PB AGE OF THE MET-78008 UREILITE</t>
  </si>
  <si>
    <t>SM-ND; RB-SR; TH-PB; ISOTOPIC SYSTEMATICS; ANTARCTIC UREILITES; ORIGIN; EVOLUTION; METEORITES; ALLENDE; LEAD</t>
  </si>
  <si>
    <t>The U-Th-Pb and Sm-Nd isotopic systematics of mineral separates from the Ca-rich ureilite MET 78008 are reported. Extensive acid leaching procedures were used to eliminate terrestrial contamination because the amounts of U, Th, Pb, Sm, and Nd are extremely low in the meteorite. The three residues without terrestrial Pb contamination yield a Pb-Pb age of 4.563 +/- 0.021 Ga. On a U-Pb concordia diagram, the residue data corrected for an initial lead isotopic composition calculated with mu = 11.7 for 3 Ma from starting Canon Diablo troilite Pb in indicate a Pb-207*/Pb-206* model age of 4.563 Ga. The Sm-Nd isotopic data are scattered around the 4.56-Ga chondritic isochron. However, the Sm-Nd model age for handpicked augite is 4.573 +/- 0.029 Ga, assuming an initial CHUR composition. Two separates show a positive Nd-142 anomaly similar to those found in other meteorites of the same age (4.5-4.6 Ga). These Sm-Nd isotopic results support the Pb-Pb and U-Pb ages of this meteorite. Therefore, it is very likely that the formation age of ureilites is consistent with the so-called ''4.56-Ga canonical age of meteorites.'' It is also possible that extensive igneous processes for generating the ultramafic mineralogy of ureilites took place in the parent body within a few million years after formation of the solar nebula.</t>
  </si>
  <si>
    <t>US GEOL SURVEY,DENVER,CO 80225; NATL INST POLAR RES,ITABASHI KU,TOKYO 173,JAPAN</t>
  </si>
  <si>
    <t>United States Department of the Interior; United States Geological Survey; Research Organization of Information &amp; Systems (ROIS); National Institute of Polar Research (NIPR) - Japan</t>
  </si>
  <si>
    <t>Kita, Noriko T./H-8035-2016</t>
  </si>
  <si>
    <t>Kita, Noriko T./0000-0002-0204-0765</t>
  </si>
  <si>
    <t>10.1016/0016-7037(95)00108-C</t>
  </si>
  <si>
    <t>RE522</t>
  </si>
  <si>
    <t>WOS:A1995RE52200013</t>
  </si>
  <si>
    <t>CANFIELD, DE; GREEN, WJ; NIXON, P</t>
  </si>
  <si>
    <t>PB-210 AND STABLE LEAD THROUGH THE REDOX TRANSITION ZONE OF AN ANTARCTIC LAKE</t>
  </si>
  <si>
    <t>VANDA WRIGHT VALLEY; DEEP-SEA; NORTH-ATLANTIC; WATER COLUMN; BLACK-SEA; MANGANESE; PACIFIC; BASIN; OCEAN; PARTICULATE</t>
  </si>
  <si>
    <t>Despite fully aerobic waters, below 51 m depth in Lake Vanda relatively low Eh values, combined with a lowering of pH, lead to the dissolution of manganese oxides; and the accumulation of dissolved Mn. Just above 61 m oxygen is depleted, and Fe2+ accumulates. Just below 61 m sulfide accumulates as a result of sulfate reduction. We measured the depth distributions of dissolved and particulate stable lead, Pb-210 and Ra-226, to understand the dynamics of lead cycling through the redox transition zone. Our results indicate that stable lead is released from dissolving manganese oxides in the region between 51 to 61 m, resulting in a dissolved lead maximum at 59 m. Concentration profiles show that dissolved lead diffuses to the top of the zone of aerobic Mn reduction (AMR), and is sequestered onto newly formed manganese oxides. These oxides settle and dissolve, releasing lead back to solution. Lead also diffuses downward into the anoxic-sulfidic waters for permanent removal as insoluble PbS phases. Despite net release of stable lead into solution in the AMR zone, Pb-210 and Ra-226 results demonstrate active removal of Pb-210 at all depths. Removal is fastest at the top of the AMR zone and in the anoxic zone. In the middle of the AMR zone scavenging is less active, though significant. Model calculations demonstrate that scavenging onto particles is the most important removal pathway for stable lead from the AMR zone. Finally, similar timescales of removal are found for Pb-210 and stable lead, showing that in this environment, the(210)Pb ''clock'' may be applied to understanding rates of stable lead cycling.</t>
  </si>
  <si>
    <t>MIAMI UNIV,SCH INTERDISCIPLINARY STUDIES,OXFORD,OH 45056</t>
  </si>
  <si>
    <t>University System of Ohio; Miami University</t>
  </si>
  <si>
    <t>CANFIELD, DE (corresponding author), MAX PLANCK INST MARINE MICROBIOL,D-28359 BREMEN,GERMANY.</t>
  </si>
  <si>
    <t>Canfield, Don/C-1735-2012</t>
  </si>
  <si>
    <t>Canfield, Don/0000-0001-7602-8366</t>
  </si>
  <si>
    <t>10.1016/0016-7037(95)00140-9</t>
  </si>
  <si>
    <t>RF202</t>
  </si>
  <si>
    <t>WOS:A1995RF20200006</t>
  </si>
  <si>
    <t>VAUGHAN, APM</t>
  </si>
  <si>
    <t>CIRCUM-PACIFIC MIDCRETACEOUS DEFORMATION AND UPLIFT - A SUPERPLUME-RELATED EVENT</t>
  </si>
  <si>
    <t>TIERRA-DEL-FUEGO; EARTHS MANTLE; NEW-ZEALAND; TRANSITION; CHRONOLOGY; CONVECTION; TECTONICS; COMPLEX; REGION; ISLAND</t>
  </si>
  <si>
    <t>Evidence of short-lived episodes of mid-Cretaceous deformation, metamorphism, uplift, and hiatus in sedimentation is widespread in the Lower Cretaceous rocks that bordered the Cretaceous Pacific basin, I present a model in which these coeval but widely spaced events are linked to increased ridge-push force at subduction zones triggered by large-scale upwelling of mantle associated with the mid-Cretaceous superplume, This model can account for mid-Cretaceous terrane accretion and ophiolite obduction events and can explain brief compressional phases in predominantly extensional orogenies as recognized in Alaska, British Columbia, California, western South America, and West Antarctica.</t>
  </si>
  <si>
    <t>VAUGHAN, APM (corresponding author), BRITISH ANTARCTIC SURVEY,DIV GEOSCI,HIGH CROSS,MADINGLEY RD,CAMBRIDGE CB3 0ET,ENGLAND.</t>
  </si>
  <si>
    <t>Vaughan, Alan PM/B-7829-2010</t>
  </si>
  <si>
    <t>10.1130/0091-7613(1995)023&lt;0491:CPMCDA&gt;2.3.CO;2</t>
  </si>
  <si>
    <t>RB222</t>
  </si>
  <si>
    <t>WOS:A1995RB22200003</t>
  </si>
  <si>
    <t>LANYON, R; CRAWFORD, AJ; EGGINS, SM</t>
  </si>
  <si>
    <t>WESTWARD MIGRATION OF PACIFIC-OCEAN UPPER-MANTLE INTO THE SOUTHERN-OCEAN REGION BETWEEN AUSTRALIA AND ANTARCTICA</t>
  </si>
  <si>
    <t>DISCORDANCE ZONE; INDIAN-OCEAN; RIDGE; BENEATH; HYPOTHESIS; ANOMALIES; BOUNDARY; BASALTS</t>
  </si>
  <si>
    <t>The Southern Ocean south of the Great Australian Eight hosts a globally anomalous region of mid-ocean ridge, the Australian-Antarctic Discordance. In addition to its recognized morphological and geophysical anomalies, the discordance represents the current on-axis location of a proposed isotopic boundary between Indian Ocean and Pacific Ocean upper mantle convective regimes, previously defined from analyses of less than or equal to 4 Ma mid-ocean ridge basalts (MORE). Pb, Sr, and Nd isotope analyses of similar to 36-66 Ma seafloor dredged from either side of the northward extrapolation of the Australian-Antarctic Discordance show that greater than or equal to 36 Ma seafloor to the east has an Indian Ocean MORE isotopic signature. This indicates that the Indian-Pacific isotopic boundary does not extend directly north of the ridge toward the southern margin of Australia, Progressive westward migration of an arcuate-shaped front of Pacific Ocean upper mantle therefore appears to be a consequence of Australian-Antarctic rifting and Southern Ocean opening, suggesting that the current location of the isotopic boundary within the discordance may be entirely coincidental.</t>
  </si>
  <si>
    <t>UNIV TASMANIA,DEPT GEOL,HOBART,TAS 7001,AUSTRALIA; AUSTRALIAN NATL UNIV,RES SCH EARTH SCI,CANBERRA,ACT 0200,AUSTRALIA</t>
  </si>
  <si>
    <t>University of Tasmania; Australian National University</t>
  </si>
  <si>
    <t>Eggins, Stephen M/H-6943-2016</t>
  </si>
  <si>
    <t>Eggins, Stephen/0000-0002-0007-5753</t>
  </si>
  <si>
    <t>10.1130/0091-7613(1995)023&lt;0511:WMOPOU&gt;2.3.CO;2</t>
  </si>
  <si>
    <t>WOS:A1995RB22200008</t>
  </si>
  <si>
    <t>JONES, PD</t>
  </si>
  <si>
    <t>RECENT VARIATIONS IN MEAN TEMPERATURE AND THE DIURNAL TEMPERATURE-RANGE IN THE ANTARCTIC</t>
  </si>
  <si>
    <t>ICE</t>
  </si>
  <si>
    <t>Monthly mean surface temperature data are available from nearly twenty stations for the period since the international Geophysical Year 1957. All but three stations show an increase in mean temperatures over this time, amounting in the average to 0.57 degrees C over 1957 to 1994. All of this warming occurred before the early 1970s. Since then, there has been no change. The warming has been greatest in the Antarctic Peninsula. Analyses of the less-widely available diurnal temperature range (DTR) (maximum-minimum) data show regions of increase and decrease over Antarctica, An average continental DTR series shows no trend over 1957 to 1992. Analyses for six mid-to-high latitude Southern Ocean islands show increases in mean temperature over 1961-90. Given the low year-to-year variability in these data, these trends are more significant than for any of the stations on the Antarctic continent. The marked decrease in mean temperatures over Antarctica during 1993 and 1994 seems unrelated to sea-ice variations which show little change since the early 1980s.</t>
  </si>
  <si>
    <t>JONES, PD (corresponding author), UNIV E ANGLIA,CLIMAT RES UNIT,NORWICH NR4 7TJ,NORFOLK,ENGLAND.</t>
  </si>
  <si>
    <t>Jones, Philip Douglas/C-8718-2009</t>
  </si>
  <si>
    <t>Jones, Philip Douglas/0000-0001-5032-5493</t>
  </si>
  <si>
    <t>JUN 1</t>
  </si>
  <si>
    <t>10.1029/95GL01198</t>
  </si>
  <si>
    <t>RB550</t>
  </si>
  <si>
    <t>WOS:A1995RB55000008</t>
  </si>
  <si>
    <t>KATTNER, G; HAGEN, W</t>
  </si>
  <si>
    <t>POLAR HERBIVOROUS COPEPODS - DIFFERENT PATHWAYS IN LIPID BIOSYNTHESIS</t>
  </si>
  <si>
    <t>ICES JOURNAL OF MARINE SCIENCE</t>
  </si>
  <si>
    <t>Symposium on Zooplankton Production</t>
  </si>
  <si>
    <t>AUG 15-19, 1994</t>
  </si>
  <si>
    <t>PLYMOUTH, ENGLAND</t>
  </si>
  <si>
    <t>ANTARCTIC; ARCTIC; FATTY ACIDS AND ALCOHOLS; HERBIVOROUS COPEPODS; TRIACYLGLYCEROLS; WAX ESTERS</t>
  </si>
  <si>
    <t>FRAM STRAIT; WAX ESTERS; CALANOIDES-ACUTUS; GREENLAND SEA; FATTY-ACIDS; CALANUS-FINMARCHICUS; RHINCALANUS-GIGAS; WEDDELL SEA; ZOOPLANKTON; PHYTOPLANKTON</t>
  </si>
  <si>
    <t>Herbivorous copepods, especially from polar regions, buffer the pronounced seasonality of primary production through the accumulation of large energy reserves that are deposited as neutral lipids, mainly wax esters but also triacylglycerols. Principal components of these lipids are the long-chain monounsaturated fatty acids and alcohols 20:1(n-9) and 22:1(n-11). Wax ester synthesis based on these compounds is most pronounced in the Arctic copepod, Calanus hyperboreus, but it is also characteristic of the other dominant herbivores, Calanus glacialis and Calanus finmarchicus, as well as for the Antarctic Calanoides acutus. Rhincalanus gigas, another Antarctic species, also fits this scheme of wax ester synthesizers, although its wax esters consist of shorter-chain fatty acids and alcohols. In contrast, the Antarctic Calanus propinquus synthesizes triacylglycerols dominated by the two monounsaturated fatty acid isomers 22:1(n-11) and 22:1(n-9). This further elongation of the fatty acids increases their calorific Value and may at least partially compensate this species' apparent inability to produce wax esters. Other dominant fatty acids in the lipids of these copepods originate from dietary input and may be used as trophic markers for herbivorous feeding. (C) 1995 International Council for the Exploration of the Sea</t>
  </si>
  <si>
    <t>CHRISTIAN ALBRECHTS UNIV KIEL,INST POLAROKOL,D-24148 KIEL,GERMANY</t>
  </si>
  <si>
    <t>KATTNER, G (corresponding author), ALFRED WEGENER INST POLAR &amp; MARINE RES,SEKT CHEM,POSTFACH 120161,D-27515 BREMERHAVEN,GERMANY.</t>
  </si>
  <si>
    <t>Hagen, Wilhelm/0000-0002-7462-9931</t>
  </si>
  <si>
    <t>1054-3139</t>
  </si>
  <si>
    <t>ICES J MAR SCI</t>
  </si>
  <si>
    <t>ICES J. Mar. Sci.</t>
  </si>
  <si>
    <t>JUN-AUG</t>
  </si>
  <si>
    <t>3-4</t>
  </si>
  <si>
    <t>10.1016/1054-3139(95)80048-4</t>
  </si>
  <si>
    <t>Fisheries; Marine &amp; Freshwater Biology; Oceanography</t>
  </si>
  <si>
    <t>TE368</t>
  </si>
  <si>
    <t>WOS:A1995TE36800008</t>
  </si>
  <si>
    <t>ATKINSON, A</t>
  </si>
  <si>
    <t>OMNIVORY AND FEEDING SELECTIVITY IN 5 COPEPOD SPECIES DURING SPRING IN THE BELLINGSHAUSEN-SEA, ANTARCTICA</t>
  </si>
  <si>
    <t>BELLINGSHAUSEN SEA; COPEPODS; OMNIVORY; SELECTIVE FEEDING; SOUTHERN OCEAN</t>
  </si>
  <si>
    <t>ACARTIA-TONSA DANA; MARGINAL ICE-ZONE; WEDDELL-SEA; CALANUS-PROPINQUUS; CALANOIDES-ACUTUS; RHINCALANUS-GIGAS; ZOOPLANKTON; ECOLOGY; MARINE; SIZE</t>
  </si>
  <si>
    <t>Copepod grazing experiments were undertaken along a transect of five stations in the Bellingshausen Sea during austral spring. The stations spanned unproductive, nanoflagellate-dominated waters under pack ice to an open water bloom of large diatoms in the north. The feeding habits of five dominant species were compared by incubating them in natural sea water. Feeding rates on individual food taxa were calculated from optical cell counts. The larger species (Rhincalanus gigas, Calanus propinquus, and Calanoides acutus) tended to eat larger cells than did Oithona spp. and Metridia gerlachei, and cleared cells up to 100-200 mu m in length with increasing efficiency. Their clearance of longer cells remained high. Oithona spp. was the only species with high clearance rates on cells smaller than 10 mu m. Clearance rates on elongated cells were compared with those of shorter and fatter cells of similar volume. The longer cells were eaten at higher rates in 65% of comparisons, suggesting that cell elongation did not protect against ingestion by large copepods. Clearance rates of motile cells were compared with those of non-motile diatoms of similar size and shape. The copepods ranged widely, with Oithona spp. at one extreme, ingesting motile cells almost exclusively. M.gerlachei and C. propinquus showed a preference for motile taxa compared with similar sized diatoms. The fact that the motile fraction comprised an array of taxa (nanoflagellates, dinoflagellates, and ciliates), all with a tendency to be cleared more rapidly than diatoms by the above three species, suggests that they were using mechanoreception to detect prey. Oithona spp., M. gerlachei, and C. propinquus were actively feeding under the ice before the bloom, in low productivity waters characterized by a nanoflagellate community and a high inorganic detritus content. The selection for motile taxa persisted, by M. gerlachei at least, into the bloom, even though motile cells comprised only a small fraction of available carbon at that time. C. acutus and R. gigas by contrast, migrated to the surface layers to start feeding on the bloom. These two species appeared to have fed indiscriminately on both motile and non-motile tawa. The contribution of motile taxa to copepod diets depended on their contribution to the overall food source, the extent of motile/sessile selection, and also on their size and shape relative to the diatoms. Consequently the proportion of motile taxa in copepod diets ranged from 100% (Oithona spp. before the bloom) to 3% (R. gigas during the bloom). (C) 1995 International Council for the Exploration of the Sea</t>
  </si>
  <si>
    <t>ATKINSON, A (corresponding author), BRITISH ANTARCTIC SURVEY, NERC, MADINGLEY RD, CAMBRIDGE CB3 0ET, ENGLAND.</t>
  </si>
  <si>
    <t>Atkinson, Angus/HOH-3417-2023</t>
  </si>
  <si>
    <t>OXFORD UNIV PRESS</t>
  </si>
  <si>
    <t>GREAT CLARENDON ST, OXFORD OX2 6DP, ENGLAND</t>
  </si>
  <si>
    <t>10.1016/1054-3139(95)80054-9</t>
  </si>
  <si>
    <t>WOS:A1995TE36800014</t>
  </si>
  <si>
    <t>HUNTLEY, ME; NIILER, PP</t>
  </si>
  <si>
    <t>PHYSICAL CONTROL OF POPULATION-DYNAMICS IN THE SOUTHERN-OCEAN</t>
  </si>
  <si>
    <t>ADVECTION; EUPHAUSIA SUPERBA; POPULATION DYNAMICS; ROSSBY RADIUS; ZOOPLANKTON</t>
  </si>
  <si>
    <t>PHOTOSYNTHESIS-IRRADIANCE RELATIONSHIPS; BRANSFIELD STRAIT REGION; EUPHAUSIA-SUPERBA DANA; ANTARCTIC SEA ICE; CALANOIDES-ACUTUS; AUSTRAL WINTER; WEDDELL SEA; PACK-ICE; PHYTOPLANKTON; COPEPODA</t>
  </si>
  <si>
    <t>Horizontal advection is the single most important mechanism by which physics of the Southern Ocean exerts control on population dynamics of its resident zooplankton. Advection determines whether or not zooplankton will reside in food-poor areas (e.g. Antarctic Circumpolar Current) or in food-rich areas (e.g. coastal shelves and frontal zones); the shape and structure of advective features further determine the residence time of zooplankton in a given food regime. Advection per se thus bears directly on rates of growth, mortality, and reproduction. The intensity of advection on characteristic spatial scales in the Southern Ocean redistributes zooplankton to such a great degree that it utterly destroys the demographic integrity of populations. The spatial scale of advective features, determined by the internal Rossby radius, is much smaller in the Southern Ocean (order 5 km) than at lower latitudes. At the same time, the life cycle of Antarctic zooplankton is relatively long; copepods typically have a one-year life cycle, and that of krill is longer. A group of zooplankton that begins its life cycle as an identifiable population is subjected to the small-scale dispersive forces of advection for such a long time that by the time individual members reach maturity they will have been dispersed to such a great degree that they are no longer recognizable as a single population. We conclude that the nature of physical control of zooplankton population dynamics in the Southern Ocean calls into question the very concept of a population. (C) 1995 International Council for the Exploration of the Sea</t>
  </si>
  <si>
    <t>UNIV CALIF SAN DIEGO, SCRIPPS INST OCEANOG, DIV PHYS OCEANOG RES, LA JOLLA, CA 92093 USA</t>
  </si>
  <si>
    <t>HUNTLEY, ME (corresponding author), UNIV CALIF SAN DIEGO, SCRIPPS INST OCEANOG, DIV MARINE BIOL RES, LA JOLLA, CA 92093 USA.</t>
  </si>
  <si>
    <t>10.1016/1054-3139(95)80060-3</t>
  </si>
  <si>
    <t>WOS:A1995TE36800020</t>
  </si>
  <si>
    <t>SCHNACKSCHIEL, SB; HAGEN, W</t>
  </si>
  <si>
    <t>LIFE-CYCLE STRATEGIES OF CALANOIDES-ACUTUS, CALANUS-PROPINQUUS, AND METRIDIA-GERLACHEI (COPEPODA, CALANOIDA) IN THE EASTERN WEDDELL-SEA, ANTARCTICA</t>
  </si>
  <si>
    <t>ANTARCTIC; COPEPODS; LIFE-CYCLE STRATEGIES; LIPIDS; MATURITY; MIGRATIONS; SEASONALITY</t>
  </si>
  <si>
    <t>MARGINAL ICE-ZONE; RHINCALANUS-GIGAS; ZOOPLANKTON COMMUNITY; SCOTIA SEA; FOOD WEB; VICINITY; ECOLOGY; WATERS; STRAIT</t>
  </si>
  <si>
    <t>The dominant Antarctic copepods Calanoides acutus, Calanus propinquus, and Metridia geplachei were studied in the eastern Weddell Sea during mid-winter (July/August 1986), late winter/early spring (October/November 1986), summer (January/February 1985), and autumn (April/May 1992). The investigations focused on abundance, distribution, population dynamics, reproductive activity, and lipid contents. All three species had highest abundances in autumn. C. acutus exhibited the most pronounced seasonal vertical migrations, whereas M. gerlachei was more dispersed throughout the water column. In contrast, the majority of C. propinquus remained in the upper 200 m for most of the year; only in late winter/spring was it located mainly between 200 and 500 m. For a better understanding of the life history of these species their stage compositions, gonad maturities, and lipid contents were determined. These data revealed remarkable interspecific variations and suggest different life-cycle strategies for the three species. (C) 1995 International Council for the Exploration of the Sea</t>
  </si>
  <si>
    <t>SCHNACKSCHIEL, SB (corresponding author), ALFRED WEGENER INST POLAR &amp; MARINE RES,COLUMBUSSTR,D-27568 BREMERHAVEN,GERMANY.</t>
  </si>
  <si>
    <t>10.1016/1054-3139(95)80068-9</t>
  </si>
  <si>
    <t>WOS:A1995TE36800028</t>
  </si>
  <si>
    <t>FRANSZ, HG; GONZALEZ, SR</t>
  </si>
  <si>
    <t>THE PRODUCTION OF OITHONA-SIMILIS (COPEPODA, CYCLOPOIDA) IN THE SOUTHERN-OCEAN</t>
  </si>
  <si>
    <t>ANTARCTIC; BIOMASS; CYCLOPOID COPEPOD; LIFE CYCLE; PRODUCTION</t>
  </si>
  <si>
    <t>CALANOIDES-ACUTUS; RHINCALANUS-GIGAS; LIFE-CYCLES; ZOOPLANKTON; ABUNDANCE; SEA; POPULATIONS; ANTARCTICA; MASS</t>
  </si>
  <si>
    <t>Seasonal variation in abundance and biomass of different instars of Oithona similis was studied for stations in the Weddell Sea and the Antarctic Circumpolar Current south of 60 degrees S sampled in different years. Egg production was more spread over the seasons than in most calanoid copepod species and the mean stage was more constant, indicating a mixing of age classes and overlap of generations. Juvenile stages increase in abundance between October and January, but the main development of copepodids was between January and May. A minimum estimate of daily growth rate of 1.5% body weight corresponds with a development from Nauplius 1 to Copepodite 5 between 1 November and 30 May and leads to an annual Production/Biomass (P/B) ratio of 3.3. The mean population biomass in the southern waters was 150 mgC m(-2) in the epipelagic zone and the minimum estimate of annual production 0.5 gC m(-2) Because the contribution of the species to zooplankton biomass in the Southern Ocean may be higher than elsewhere and the annual P/B is generally much higher than in the larger calanoid species, the production of Oithona similis may be the highest of all zooplankton species in the Antarctic region. (C) 1995 International Council for the Exploration of the Sea</t>
  </si>
  <si>
    <t>FRANSZ, HG (corresponding author), NETHERLANDS INST SEA RES,POB 59,1790 AB DEN BURG,NETHERLANDS.</t>
  </si>
  <si>
    <t>10.1016/1054-3139(95)80069-7</t>
  </si>
  <si>
    <t>WOS:A1995TE36800029</t>
  </si>
  <si>
    <t>INGOLE, BS; PARULEKAR, AH</t>
  </si>
  <si>
    <t>BIOCHEMICAL-COMPOSITION OF ANTARCTIC ZOOPLANKTON FROM THE INDIAN-OCEAN SECTOR</t>
  </si>
  <si>
    <t>INDIAN JOURNAL OF MARINE SCIENCES</t>
  </si>
  <si>
    <t>Zooplankton samples were analysed for faunal composition, organic carbon, protein, carbohydrate and lipid content. Total zooplankton biomass (as displacement volume) varied from 0.032 to 0.500 ml.m(-3) (($) over bar x = 0.23 +/- 0.14) in upper 200 m with significant differences between the Antarctic and the sub-Antarctic waters. Calanoid copepods were numerically the predominant group comprising greater than or equal to 80% of total counts, whereas, euphausiid Euphausia superba was abundant in samples collected south of lat. 55 degrees S. Organic carbon concentrations ranged from 0.83 to 13.04 mgC.m(-3) (($) over bar x = 5.91 +/- 3.59). Lipid was the principal biochemical component, varying between 11.08 to 27.65% (($) over bar x = 21.04 +/- 4.39). Protein content showed large variations and ranged between 8.02 and 29.9% (($) over bar x = 19.57 +/- 6.25). Values for carbohydrate content varied from 11.01 to 27.65% (($) over bar x = 19.62 +/- 4.80). Higher accumulation of lipids in Antarctic zooplankton during phytoplankton blooms (austral summer) could be an adaptative phenomenon, and may function as metabolic reserve and insulation layer.</t>
  </si>
  <si>
    <t>INGOLE, BS (corresponding author), NATL INST OCEANOG,DIV BIOL OCEANOG,PANAJI 403004,GOA,INDIA.</t>
  </si>
  <si>
    <t>Ingole, Baban Shravan/GLR-9722-2022</t>
  </si>
  <si>
    <t>Ingole, Baban Shravan/0000-0001-6096-6980</t>
  </si>
  <si>
    <t>COUNCIL SCIENTIFIC INDUSTRIAL RESEARCH</t>
  </si>
  <si>
    <t>NEW DELHI</t>
  </si>
  <si>
    <t>PUBL &amp; INFO DIRECTORATE, NEW DELHI 110012, INDIA</t>
  </si>
  <si>
    <t>0379-5136</t>
  </si>
  <si>
    <t>INDIAN J MAR SCI</t>
  </si>
  <si>
    <t>Indian J. Mar. Sci.</t>
  </si>
  <si>
    <t>RC447</t>
  </si>
  <si>
    <t>WOS:A1995RC44700006</t>
  </si>
  <si>
    <t>ANDERSON, PS</t>
  </si>
  <si>
    <t>MECHANISM FOR THE BEHAVIOR OF HYDROACTIVE MATERIALS USED IN HUMIDITY SENSORS</t>
  </si>
  <si>
    <t>JOURNAL OF ATMOSPHERIC AND OCEANIC TECHNOLOGY</t>
  </si>
  <si>
    <t>The theory of operation of humidity sensors has not been widely discussed in the literature. In particular, no convincing explanation has been given as to why they respond to relative humidity (RH) rather than to an absolute measure of humidity, such as vapor pressure or mixing ratio, over a wide temperature range. A simple mechanism based on the adhesion of surface water to polarized solids is presented that explains many of the properties of these sensors.</t>
  </si>
  <si>
    <t>ANDERSON, PS (corresponding author), BRITISH ANTARCTIC SURVEY,HIGH CROSS,MADINGLEY RD,CAMBRIDGE CB3 0ET,ENGLAND.</t>
  </si>
  <si>
    <t>0739-0572</t>
  </si>
  <si>
    <t>J ATMOS OCEAN TECH</t>
  </si>
  <si>
    <t>J. Atmos. Ocean. Technol.</t>
  </si>
  <si>
    <t>10.1175/1520-0426(1995)012&lt;0662:MFTBOH&gt;2.0.CO;2</t>
  </si>
  <si>
    <t>Engineering, Ocean; Meteorology &amp; Atmospheric Sciences</t>
  </si>
  <si>
    <t>Engineering; Meteorology &amp; Atmospheric Sciences</t>
  </si>
  <si>
    <t>RD279</t>
  </si>
  <si>
    <t>WOS:A1995RD27900017</t>
  </si>
  <si>
    <t>CRICKMORE, RI</t>
  </si>
  <si>
    <t>A STUDY OF THE THERMOSPHERIC FORCES AT A HIGH-LATITUDE SITE ON 2 DAYS OF DIFFERING GEOMAGNETIC-ACTIVITY</t>
  </si>
  <si>
    <t>NEUTRAL WINDS; POLAR THERMOSPHERE; AURORAL-ZONE; MODEL; DYNAMICS; FIELD; IONOSPHERE; PATTERN; HEIGHT; CAP</t>
  </si>
  <si>
    <t>Data from the Fabry-Perot Interferometer and Dynasonde at Halley (75.5 degrees S, 26.6 degrees W, L similar to 4.2), Antarctica, have been used to calculate the forces acting on the high latitude thermosphere. Two case studies of the forces have been undertaken to study why the thermospheric zonal wind speeds are typically so different on nights with different geomagnetic activity. One case study analyses the forces on a geomagnetically active night and the other analyses them on a geomagnetically quiet night. Even on the geomagnetically active night, it is found that the ion drag force is not necessarily the largest force at any one time. Simple comparison of the magnitudes of the forces does not make it very clear which ones dominate in controlling the motion of the thermosphere. This can be seen more clearly by rewriting the momentum equation so that the neutral velocity is expressed in terms of the ion velocity, and the other forces normalized by the ion density. It then becomes clear that, in the evening, the differences in the neutral velocity are due to increases in both ion density and ion velocity, while in the morning, only changes in ion density are important. Thus, although the ion drag force is often not the largest force, it appears that changes in it can account for the variations in neutral velocity between the two nights that were studied. It has also been shown as part of the analysis that whether or not the viscosity needs to be considered when calculating the ion drag force at an altitude of 240 km depends on the ion density profile. If the profile has a single peak then it is only necessary to consider the ion density at 240 km. It is, however, possible that just considering the ion density at this altitude may lead to an underestimate of the effective ion drag force if more than one peak is present.</t>
  </si>
  <si>
    <t>CRICKMORE, RI (corresponding author), BRITISH ANTARCTIC SURVEY,NERC,MADINGLEY RD,CAMBRIDGE CB3 0ET,ENGLAND.</t>
  </si>
  <si>
    <t>10.1016/0021-9169(94)00063-T</t>
  </si>
  <si>
    <t>QQ624</t>
  </si>
  <si>
    <t>WOS:A1995QQ62400006</t>
  </si>
  <si>
    <t>DOMINE, F; THIBERT, E; SILVENTE, E; LEGRAND, M; JAFFREZO, JL</t>
  </si>
  <si>
    <t>DETERMINING PAST ATMOSPHERIC HCL MIXING RATIOS FROM ICE CORE ANALYSES</t>
  </si>
  <si>
    <t>JOURNAL OF ATMOSPHERIC CHEMISTRY</t>
  </si>
  <si>
    <t>HCL; AIR-SNOW TRANSFER FUNCTION; SOLUBILITY; ICE; GAS PHASE MEASUREMENTS; SNOW ANALYSIS; GREENLAND</t>
  </si>
  <si>
    <t>NITRIC-ACID; ANTARCTIC SNOW; GREENLAND; RECORD; VAPOR; TEMPERATURES; COEFFICIENTS; STRATOSPHERE; SURFACES; DROPLETS</t>
  </si>
  <si>
    <t>Laboratory and field measurements have been performed in order to improve our understanding of the HCl air-snow transfer function. The solubility and diffusion of HCl in laboratory grown single crystals of ice have been measured as a function of HCl partial pressure, P-HCl, between -8 and -25 degrees C. Measurements of P-HCl and of the mole fraction of (HCl) in snow, X(HCl)', have been measured at Summit, Greenland. Comparison of the held and laboratory measurements show that the X(HCl)' values are well below equilibrium values. The major processes involved in the formation of snow crystals and in their evolution after deposition are discussed in order to attempt to understand the X(HCl)' values and their variations. The discussion is focussed on a few well identified snow layers. It is concluded that sublimation and recrystallization of snow probably play a major role in the evolution of X(HCl)', but that our understanding of the HCl transfer function is very incomplete. Laboratory and held measurements are suggested to improve this situation.</t>
  </si>
  <si>
    <t>DOMINE, F (corresponding author), LAB GLACIOL &amp; GEOPHYS ENVIRONM,CNRS,BP 96,54 RUE MOLIERE,F-38402 ST MARTIN DHERES,FRANCE.</t>
  </si>
  <si>
    <t>Domine, Florent/E-8699-2011; jaffrezo, jean-luc/HIU-0016-2022; Legrand, Michel/AAU-4678-2020</t>
  </si>
  <si>
    <t>THIBERT, Emmanuel/0000-0003-2843-5367</t>
  </si>
  <si>
    <t>0167-7764</t>
  </si>
  <si>
    <t>J ATMOS CHEM</t>
  </si>
  <si>
    <t>J. Atmos. Chem.</t>
  </si>
  <si>
    <t>10.1007/BF00696579</t>
  </si>
  <si>
    <t>TA044</t>
  </si>
  <si>
    <t>WOS:A1995TA04400004</t>
  </si>
  <si>
    <t>WHARTON, DA; FERNS, DJ</t>
  </si>
  <si>
    <t>SURVIVAL OF INTRACELLULAR FREEZING BY THE ANTARCTIC NEMATODE PANAGROLAIMUS-DAVIDI</t>
  </si>
  <si>
    <t>JOURNAL OF EXPERIMENTAL BIOLOGY</t>
  </si>
  <si>
    <t>INTRACELLULAR FREEZING; ANTARCTIC NEMATODE; PANAGROLAIMUS DAVIDI; COLD TOLERANCE</t>
  </si>
  <si>
    <t>COLD-TOLERANCE MECHANISMS; ICE FORMATION</t>
  </si>
  <si>
    <t>Animals are usually thought to survive ice formation in their bodies only if the ice is confined to the body cavity and to extracellular spaces. Intracellular ice formation is believed to be fatal. This conclusion is based on studies of the cryopreservation of mammalian cells. Intracellular freezing has been observed in some living insect cells but has not been observed in intact animals. Nematodes are transparent and so the location of ice in their bodies can be observed directly using a cryomicroscope stage. We have observed freezing and melting in all body compartments, including intracellular compartments, of the Antarctic nematode Paraagrolaimus davidi. Inoculative freezing from the surrounding water occurs via the body openings, rather than across the cuticle; most frequently it occurs via the excretory pore. Individual nematodes that have frozen intracellularly will subsequently grow and reproduce in culture. Determining the mechanisms by which this nematode survives intracellular freezing could have important applications in the cryopreservation of a variety of biological materials.</t>
  </si>
  <si>
    <t>WHARTON, DA (corresponding author), UNIV OTAGO,DEPT ZOOL,POB 56,DUNEDIN,NEW ZEALAND.</t>
  </si>
  <si>
    <t>Wharton, David/0000-0001-6369-4984</t>
  </si>
  <si>
    <t>COMPANY OF BIOLOGISTS LTD</t>
  </si>
  <si>
    <t>BIDDER BUILDING CAMBRIDGE COMMERCIAL PARK COWLEY RD, CAMBRIDGE, CAMBS, ENGLAND CB4 4DL</t>
  </si>
  <si>
    <t>0022-0949</t>
  </si>
  <si>
    <t>J EXP BIOL</t>
  </si>
  <si>
    <t>J. Exp. Biol.</t>
  </si>
  <si>
    <t>RC737</t>
  </si>
  <si>
    <t>WOS:A1995RC73700015</t>
  </si>
  <si>
    <t>SHOPOVA, D; DEHAIRS, F; BAEYENS, W</t>
  </si>
  <si>
    <t>A SIMPLE-MODEL OF BIOGEOCHEMICAL ELEMENT DISTRIBUTION IN THE OCEANIC WATER COLUMN</t>
  </si>
  <si>
    <t>JOURNAL OF MARINE SYSTEMS</t>
  </si>
  <si>
    <t>In the present paper a simple technique for data analysis of the distribution of biogeochemical elements in the oceanic water column is presented. It is based on a steady vertical model, which assumes that the turbulent diffusion and vertical advection are the main physical mechanisms influencing the conservative tracer concentration. The production/consumption rates of non-conservative tracers are computed on the basis of this model. Sensitivity analysis of this model has been performed, which permits assessing the eventual influence of horizontal advection on the results. It also permits the taking into account of its effects if some hypothesis for the horizontal gradients are made. The potential area of applicability of the presented simple technology for data analysis is broad. Examples of its application are presented as analysis of the oxygen data for some stations of the INDIGO3, 1987 expedition in the Southern Ocean. The calculated oxygen consumption rates for the Antarctic Circumpolar Current (Indian Ocean Sector) range between 1.8 and 2.22 mmol m(-2) d(-1) +/- 20%.</t>
  </si>
  <si>
    <t>SHOPOVA, D (corresponding author), ENVIRONM RES &amp; INFORMAT CTR,SOFIA,BULGARIA.</t>
  </si>
  <si>
    <t>Baeyens, Willy F/A-9366-2010</t>
  </si>
  <si>
    <t>Baeyens, Willy/0000-0002-5281-903X</t>
  </si>
  <si>
    <t>0924-7963</t>
  </si>
  <si>
    <t>J MARINE SYST</t>
  </si>
  <si>
    <t>J. Mar. Syst.</t>
  </si>
  <si>
    <t>10.1016/0924-7963(94)00032-7</t>
  </si>
  <si>
    <t>Geosciences, Multidisciplinary; Marine &amp; Freshwater Biology; Oceanography</t>
  </si>
  <si>
    <t>Geology; Marine &amp; Freshwater Biology; Oceanography</t>
  </si>
  <si>
    <t>RE165</t>
  </si>
  <si>
    <t>WOS:A1995RE16500004</t>
  </si>
  <si>
    <t>GOEYENS, L; TREGUER, P; BAUMANN, MEM; BAEYENS, W; DEHAIRS, F</t>
  </si>
  <si>
    <t>THE LEADING ROLE OF AMMONIUM IN THE NITROGEN UPTAKE REGIME OF SOUTHERN-OCEAN MARGINAL ICE ZONES</t>
  </si>
  <si>
    <t>The nitrogen signature of marginal ice zones in the Southern Ocean often departs from the ''classical'' Antarctic nutrient profiles with high nitrate and low ammonium values in the surface layer. Weddell Sea marginal ice zones e.g. show enhanced nitrate depletions, amounting to similar to 500 mmol N m(-2). Additionally, ammonium stocks in the upper layer can be up to 7% of the inorganic nitrogen pool. The corresponding nitrogen uptake regime suggests elevated nitrate assimilation during the early phase of the productive season and significantly reduced nitrate assimilation at a later stage. Absolute as well as specific nitrate uptake rates decrease by an order of magnitude when ammonium stocks exceed 1.7% of the total inorganic nitrogen. The variability in nitrogen utilisation reflects physiological changes in the phytoplankton assemblage. In response to increased ammonium stocks phytoplankton show a reduction in their capacity to take up nitrate and following an initial diatom bloom non-siliceous phytoplankton become predominant in a regenerated production regime.</t>
  </si>
  <si>
    <t>GOEYENS, L (corresponding author), FREE UNIV BRUSSELS,ANALYT CHEM LAB,PLEINLAAN 2,B-1050 BRUSSELS,BELGIUM.</t>
  </si>
  <si>
    <t>Baeyens, Willy F/A-9366-2010; Treguer, Paul/H-6064-2012</t>
  </si>
  <si>
    <t>10.1016/0924-7963(94)00033-8</t>
  </si>
  <si>
    <t>WOS:A1995RE16500005</t>
  </si>
  <si>
    <t>BARRETT, SM; VOLKMAN, JK; DUNSTAN, GA; LEROI, JM</t>
  </si>
  <si>
    <t>STEROLS OF 14 SPECIES OF MARINE DIATOMS (BACILLARIOPHYTA)</t>
  </si>
  <si>
    <t>BACILLARIOPHYCEAE; BACILLARIOPHYTA; BIOMARKERS; C-29 STEROLS; CHEMOTAXONOMY; COSCINODISCOPHYCEAE; FRAGILARIOPHYCEAE; LIPIDS; STEROL</t>
  </si>
  <si>
    <t>ANTARCTIC SEA-ICE; FATTY-ACID; 4-METHYL STEROLS; SPRING BLOOM; BRASSICASTEROL; IDENTIFICATION; COMMUNITIES; PAVLOVA; LIPIDS; 5-ALPHA(H)-STANOLS</t>
  </si>
  <si>
    <t>The sterol compositions of 14 species of marine diatoms were determined by gas chromatography and gas chromatography-mass spectrometry. A variety of sterol profiles were found. The sterols 24-methylcholesta-5,22E-dien-3 beta-ol, cholest-5-en-3 beta-ol, and 24-methylcholesta-5,24(28)-dien-3 beta-ol, previously described as the most common sterols found in diatoms, were major sterols in only a few of the species. In light of this and other recent data, it is clear that these three sterols are not typical constituents of many diatom species. Most of the centric species examined had 24-methylcholesta-5,24(28)-dien-3 beta-ol and 24-methylcholest-5-en-beta-ol as two of their major sterols. The exception was Rhizosolenia setigera, which possessed cholesta-5,24-dien-3 beta-ol as its single major sterol. In contrast to the centric species, the pennate diatoms examined did not have any particular sterols common to most species. Minor levels of Delta(7)-sterols, rarely found in large amounts in diatoms, were found in four species. C-29 sterols were found in many species; seven contained 24-ethylcholest-5-en-3 beta-ol and three contained 24-ethylcholesta-5,22E-dien-3 beta-ol, reinforcing previous suggestions that C-29 sterols are not restricted to higher plants and macroalgae. 24-Ethylcholesta-5,22-E-dien-3 beta-ol may prove to be useful for taxonomy of the genus Amphora and the order Thalassiophysales. A major sterol of Fragilaria pinnata was the uncommon algal sterol 23,24-dimethylcholesta-5,22E-dien-3 beta-ol. Cholesta-5,24-dien-3 beta-ol was the only sterol found in the culture of Nitzschia closterium. This differed from previous reports of 24-methylcholesta-5,22E-dien-3 beta-ol as the single major sterol in N. closterium. Two C-28 sterols possessing an unusual side chain were found in Thalassionema nitzschioides, a C-28:2 sterol (16%) and a C-28:1 sterol in lower abundance (2.5%), which may be 23-methylcholesta-5,22E-dien-3 beta-ol and 23-methyl-5 alpha-cholest-22E-en-3 beta-ol, respectively. The species Cylindrotheca fusiformis, T. nitzschioides, and Skeletonema sp. may be useful as direct sources of cholesterol in mariculture feeds due to their moderate to high content of this sterol.</t>
  </si>
  <si>
    <t>CSIRO,DIV FISHERIES,HOBART,TAS 7001,AUSTRALIA</t>
  </si>
  <si>
    <t>BARRETT, SM (corresponding author), CSIRO,DIV OCEANOG,GPO BOX 1538,HOBART,TAS 7001,AUSTRALIA.</t>
  </si>
  <si>
    <t>Volkman, John K/A-6592-2008; Dunstan, Graeme A/A-3816-2012</t>
  </si>
  <si>
    <t>10.1111/j.0022-3646.1995.00360.x</t>
  </si>
  <si>
    <t>RF344</t>
  </si>
  <si>
    <t>WOS:A1995RF34400005</t>
  </si>
  <si>
    <t>POWER, SB</t>
  </si>
  <si>
    <t>CLIMATE DRIFT IN A GLOBAL OCEAN GENERAL-CIRCULATION MODEL</t>
  </si>
  <si>
    <t>THERMOHALINE CIRCULATION; TRANSIENT RESPONSES; MULTIPLE EQUILIBRIA; BOUNDARY-CONDITIONS; ATMOSPHERE MODEL; GRADUAL CHANGES; VARIABILITY; SALINITY; CO2</t>
  </si>
  <si>
    <t>A global version of the GFDL modular ocean model is forced using conventional restoring boundary conditions (BCs), mixed BCs (i.e., restoring the upper-level temperature but specifying a fixed salt flux), and stochastic fluxes of both heat and freshwater. The climatology of the model is found to drift if stochastic freshwater fluxes are applied at high latitudes under mixed BCs. The drift is global in extent: the ocean is generally warmer in the North Pacific and Weddell Sea but cooler and fresher at depths elsewhere in the Southern Ocean and in the North Atlantic. There is a slight reduction (by about 5%) in the meridional overturning of the Southern Ocean and the North Atlantic. The drift of the barotropic flow is most pronounced in the Southern Ocean and is associated with a permanent meandering of the Antarctic Circumpolar Current. The drift occurs within a few decades, suggesting that it may be important in enhanced greenhouse scenarios for early next century that have been obtained using coupled atmosphere-ocean GCMs. It is also possible that some of the intrinsic variability identified in the same models is actually a residual drift. The drift depends upon convective adjustment to occur but can be amplified by the surface heat flux parameterization, both locally and by an additional feedback associated with large-scale flow changes. In an extreme case, the latter leads to a total collapse of the thermohaline circulation associated with North Atlantic Deep Water Formation. A similar mechanism underlies the drift that can occur when the switch from restoring to mixed BCs is made. The heat flux feedback represents the atmosphere-ocean coupling in the model, so this aspect of the drift can be regarded as a coupled mode that actually contributes to the mean state of the coupled system. The existence of such modes makes some climatic drift in coupled models inevitable, if the individual components are equilibrated separately prior to coupling. The applicability of these results to more sophisticated coupled models depends, in part, upon how well the restoring BC on temperature captures the heat flux feedback they exhibit.</t>
  </si>
  <si>
    <t>POWER, SB (corresponding author), BUR METEOROL RES CTR,GPO BOX 1289 K,MELBOURNE,VIC 3001,AUSTRALIA.</t>
  </si>
  <si>
    <t>Power, Scott Brendan/AAF-3370-2019</t>
  </si>
  <si>
    <t>Power, Scott Brendan/0000-0002-9596-4368</t>
  </si>
  <si>
    <t>10.1175/1520-0485(1995)025&lt;1025:CDIAGO&gt;2.0.CO;2</t>
  </si>
  <si>
    <t>RE588</t>
  </si>
  <si>
    <t>Green Accepted, hybrid</t>
  </si>
  <si>
    <t>WOS:A1995RE58800001</t>
  </si>
  <si>
    <t>BISCHOFF, B; WIENCKE, C</t>
  </si>
  <si>
    <t>TEMPERATURE ADAPTATION IN STRAINS OF THE AMPHI-EQUATORIAL GREEN-ALGA UROSPORA-PENICILLIFORMIS (ACROSIPHONIALES) - BIOGEOGRAPHICAL IMPLICATIONS</t>
  </si>
  <si>
    <t>NORTH-ATLANTIC OCEAN; BENTHIC MARINE-ALGAE; LATITUDINAL RANGE; BROWN-ALGAE; GROWTH; REQUIREMENTS; MACROALGAE; RESPONSES; SURVIVAL; PHAEOPHYTA</t>
  </si>
  <si>
    <t>The temperature requirements for growth and the upper survival temperatures (UST's) of the amphi-equatorial green alga Urospora penicilliformis collected from several localities within its distribution area between 1986 and 1991 were determined. Ecotypic variation, both with regard to growth ranges and optima and to survival temperatures, was demonstrated. In the polar strains of U. penicilliformis, temperature growth ranges were narrower and the growth optima and UST's were at lower temperatures compared to cold-temperate strains. In particular, the polar strains grew between 0 and 15 degrees C with optimal growth at 0 or 5 degrees C, whereas the cold-temperate isolates grew between 0 and (15) 20 degrees C with almost equal growth rates or a growth optimum between 5 and 15 degrees C. The Arctic strains survived 23 to 24 degrees C, and the Antarctic isolate only 19 degrees C, while the UST's of the cold-temperate isolates were between (24) 25 to 26 degrees C. The data strongly indicate that a cold water history of ca. 3 million yr in the Arctic can be sufficient for changes in the temperature growth ranges and optima as well as for small changes of UST as shown in the Arctic populations of U. penicilliformis. For stronger reduction of upper survival temperatures, longer time periods are necessary as exemplified in the isolate from Antarctica, where low temperatures have existed for at least 14 million yr. The significantly lower UST of the Antarctic strain, points to an early contact of the alga with the cold water of the Antarctic region and may indicate an origin of U. penicilliformis in the Southern Hemisphere. The UST's of the cold-temperate isolates (24 to 26 degrees C) would have allowed a migration across the equator during Pleistocene lowerings of the seawater temperatures in the tropics. Growth, however, would not have been possible during the passage across the equator due to the narrow temperature-growth window. The nature of the geographical boundaries and the control of seasonal development of U. penicilliformis by the temperature conditions in the various geographical regions are discussed in relation to the present local temperature regime.</t>
  </si>
  <si>
    <t>BISCHOFF, B (corresponding author), ALFRED WEGENER INST POLAR &amp; MARINE RES,HANDELSHAFEN 12,D-27570 BREMERHAVEN,GERMANY.</t>
  </si>
  <si>
    <t>10.1007/BF00350690</t>
  </si>
  <si>
    <t>RJ776</t>
  </si>
  <si>
    <t>WOS:A1995RJ77600018</t>
  </si>
  <si>
    <t>MORDY, CW; PENNY, DM; SULLIVAN, CW</t>
  </si>
  <si>
    <t>SPATIAL-DISTRIBUTION OF BACTERIOPLANKTON BIOMASS AND PRODUCTION IN THE MARGINAL ICE-EDGE ZONE OF THE WEDDELL-SCOTIA SEA DURING AUSTRAL WINTER</t>
  </si>
  <si>
    <t>ANTARCTICA; WEDDELL SEA; PACK ICE; SEA ICE; MICROHABITATS; MICROORGANISMS; ALGAE; BACTERIA; PHYTOPLANKTON; BACTERIOPLANKTON; PRIMARY PRODUCTION; MICROBIAL PRODUCTION; BIOMASS</t>
  </si>
  <si>
    <t>ANTARCTIC PACK ICE; MICROBIAL COMMUNITIES; SECONDARY PRODUCTION; BACTERIAL PRODUCTION; EUPHAUSIA-SUPERBA; SUMMER; PHYTOPLANKTON; CONFLUENCE; AUTUMN; GROWTH</t>
  </si>
  <si>
    <t>Recent investigations in the marginal ice-edge zone (MIZ) of the western Weddell and Scotia Seas revealed similar distributions of primary and microbial production in spring and autumn. Yet, little is known about the distributions of bacterial biomass and production in winter, and how these distributions may be influenced by local physical oceanographic features or interrelated to other chemical and biological distributions in the MIZ. To help elucidate the ecological and biogeochemical significance of bacterial production in winter, we examined the distributions of bacterial biomass and production in the MIZ of the Weddell-Scotia Sea in austral winter 1988 as part of the Antarctic Marine Ecosystem Research at the Ice-edge Zone (AMERIEZ) program. Measurements were made along 3 rapid transects providing a synoptic view of the MIZ. Transects were oriented normal to the ice edge with stations extending up to 100 km into the pack and several hundred km seaward of the ice edge. Winter distributions of bacterial biomass and production were more closely related to local hydrography than to microalgal distributions or the proximity of the ice edge. Bacterial characteristics were highest within or in the proximity of warm-core eddies, enrichments which may have resulted from prior ice melt or from advection of more productive waters. Microalgal characteristics and bacterial production were at their seasonal minimum during the winter cruise; however, bacterial biomass was essentially invariant seasonally and was not as greatly influenced by the location of the ice edge as previously demonstrated for phytoplankton. Similar reports for micrograzers suggest that steady-state conditions apply to much of the microbial food web throughout the year. Bacterial production did not dominate ammonium remineralization processes in winter; instead, ammonium maxima under the ice and near the ice edge were attributed to protozooplankton and higher trophic organisms.</t>
  </si>
  <si>
    <t>UNIV SO CALIF, HANCOCK INST MARINE STUDIES, LOS ANGELES, CA 90089 USA</t>
  </si>
  <si>
    <t>University of Southern California</t>
  </si>
  <si>
    <t>Mordy, Calvin W/J-6808-2017</t>
  </si>
  <si>
    <t>10.3354/meps122009</t>
  </si>
  <si>
    <t>RH672</t>
  </si>
  <si>
    <t>WOS:A1995RH67200002</t>
  </si>
  <si>
    <t>WANG, X; DEVRIES, AL; CHENG, CHC</t>
  </si>
  <si>
    <t>GENOMIC BASIS FOR ANTIFREEZE PEPTIDE HETEROGENEITY AND ABUNDANCE IN AN ANTARCTIC EEL POUT - GENE STRUCTURES AND ORGANIZATION</t>
  </si>
  <si>
    <t>MOLECULAR MARINE BIOLOGY AND BIOTECHNOLOGY</t>
  </si>
  <si>
    <t>PROTEIN GENES; GLYCOPROTEINS; MECHANISM; AGENTS; FISHES</t>
  </si>
  <si>
    <t>Type III antifreeze protein (AFP) in the Antarctic eel pout (Lycodichthys dearborni) occurs as a heterogeneous family of three major and at least five minor variants collectively maintained at high year-round blood levels (&gt;20 mg/ml). Two major AFPs (RD1, RD2) are 7 kD in size, and the third (RD3) is 14 kD and is composed of two 7-kD AFP domains linked by a 9-residue connector. The genomic basis for the heterogeneity and abundance of these AFPs was investigated in this study. Genomic library screening statistics and restriction mapping analyses of 16 genomic clones together indicate an AFP gene family of over 40 genes, which would provide a sizable gene dosage for high AFP output. Two genomic clones, each containing 2 AFP genes, were characterized in detail. Three of the genes encode the 7-kD AFP RD2, and are arrayed in direct 8.3-kb tandem repeats. The three gene sequences are nearly 100% identical for a distance of over 3 kb (inclusive of 1.7-kb 5' and 1-kb 3' flanking sequences), indicating strong selective pressure from the freezing Antarctic waters on maintaining functionality of AFP genes for producing adequate levels of AFPs for survival. The fourth AFP gene has multiple exons and translates into a multimeric AFP composed of at least six 7-kD AFP domains successively linked a 9-residue connector sequence similar to that of the dimeric 14-kD AFP, RD3. The presence of an unusually large (2.7-kb) AFP messenger RNA beside two small ones (0.9 kb and 0.7 kb) in Northern blot of liver RNA is consistent with the presence of a large functional multiexon AFP gene. Substantial sequence identity (83%) between the 1.2-kb introns of the multiexon AFP gene and the intron and 5' flanking sequences of RD2 genes suggests that the former could arise from recombinant events that linked two adjacent 7-kD AFP genes in the 8.3-kb tandem repeats followed by duplication events to produce the multiple exons.</t>
  </si>
  <si>
    <t>UNIV ILLINOIS,DEPT PHYSIOL,URBANA,IL 61801</t>
  </si>
  <si>
    <t>University of Illinois System; University of Illinois Urbana-Champaign</t>
  </si>
  <si>
    <t>BLACKWELL SCIENCE PUBL INC CAMBRIDGE</t>
  </si>
  <si>
    <t>238 MAIN ST, CAMBRIDGE, MA 02142</t>
  </si>
  <si>
    <t>1053-6426</t>
  </si>
  <si>
    <t>MOL MAR BIOL BIOTECH</t>
  </si>
  <si>
    <t>Mol. Mar. Biol. Biotechnol.</t>
  </si>
  <si>
    <t>Biotechnology &amp; Applied Microbiology; Marine &amp; Freshwater Biology</t>
  </si>
  <si>
    <t>RB034</t>
  </si>
  <si>
    <t>WOS:A1995RB03400006</t>
  </si>
  <si>
    <t>MOLLER, C; BUHLER, T; DREYFUSS, MM</t>
  </si>
  <si>
    <t>INTRASPECIFIC GENETIC DIVERSITY OF CHAUNOPYCNIS-ALBA DETECTED BY RANDOM AMPLIFIED POLYMORPHIC DNA ASSAY</t>
  </si>
  <si>
    <t>MYCOLOGICAL RESEARCH</t>
  </si>
  <si>
    <t>METARHIZIUM-ANISOPLIAE; LEPTOSPHAERIA-MACULANS; RANDOM AMPLIFICATION; MARKERS; DIFFERENTIATION; PCR; ASSOCIATION; POPULATIONS; SOLANI</t>
  </si>
  <si>
    <t>Some isolates of the cosmopolitan fungus Chaunopycnis alba are producers of Cyclosporin A, a potent immunosuppressive compound. In order to determine the taxonomic and geographic relationships of cyclosporin producers, the genetic variation among 90 isolates from 26 geographical locations was analysed by the random amplified polymorphic DNA (RAPD) assay. As an outgroup, closely related taxa (Chaunopycnis ovalispora, Tolypocladium cylindrosporum, Sesquicillium microsporum) as well as the distant relative Thelebolus microporus were included in this study. 297 different DNA fragments of 0.5 to 2.7 kb were obtained using eight 10-mer and one 22-mer primers of arbitrary nucleotide sequences. Computer analysis of these data showed a high genetic diversity within C. alba. The Jaccard coefficients indicated that 87% of all amplified DNA fragments were different between all the C. alba isolates examined. The differences between isolates of C. alba and those from other taxa were in the same range. Similarity values higher than 40% were obtained only for C. alba isolates derived from samples of the same geographic location and for several strains from various geographic provenances that were all Cyclosporin A producers. The relatively high similarity coefficient between antarctic isolates in comparison with coefficients between strains from other geographic locations could be related to the recent introduction of this fungus into the antarctic habitat.</t>
  </si>
  <si>
    <t>SANDOZ PHARMA LTD,PRECLIN RES,IMMUNOL,CH-4002 BASEL,SWITZERLAND</t>
  </si>
  <si>
    <t>Novartis; Sandoz</t>
  </si>
  <si>
    <t>MOLLER, C (corresponding author), SANDOZ PHARMA LTD,PRECLIN RES,LEAD FINDING UNIT,CH-4002 BASEL,SWITZERLAND.</t>
  </si>
  <si>
    <t>0953-7562</t>
  </si>
  <si>
    <t>MYCOL RES</t>
  </si>
  <si>
    <t>Mycol. Res.</t>
  </si>
  <si>
    <t>10.1016/S0953-7562(09)80528-5</t>
  </si>
  <si>
    <t>RG637</t>
  </si>
  <si>
    <t>WOS:A1995RG63700009</t>
  </si>
  <si>
    <t>SEPPELT, RD; GREEN, TGA; SCHROETER, B</t>
  </si>
  <si>
    <t>LICHENS AND MOSSES FROM THE KAR PLATEAU, SOUTHERN VICTORIA LAND, ANTARCTICA</t>
  </si>
  <si>
    <t>NEW ZEALAND JOURNAL OF BOTANY</t>
  </si>
  <si>
    <t>ANTARCTICA; VICTORIA LAND; LICHENS; BRYOPHYTE; MOSS; BIOGEOGRAPHY</t>
  </si>
  <si>
    <t>VEGETATION</t>
  </si>
  <si>
    <t>The Kar Plateau, southern Victoria Land, Antarctica, is an ice-free area of about 4 km(2), at 600 m altitude, and covered with a frost-shattered felsenmeer. Mosses occur sporadically at low density on debris islands (one species) and in sheltered rock crevices (four species). Lichens (22 species) also occur throughout but with one area (0.1 km(2)) of exceptional richness. The plateau is a floristically rich locality for the latitude (near 77 degrees S). The new combination Rhizoplaca priestleyi (Dodge) Seppelt is made to accommodate Omphalodina priestleyi (Dodge) Dodge following earlier transfer of Omphalodina to Rhizoplaca. Phytogeography of the species in Antarctica is briefly discussed.</t>
  </si>
  <si>
    <t>UNIV WAIKATO,HAMILTON,NEW ZEALAND; CHRISTIAN ALBRECHTS UNIV KIEL,INST BOT,W-2300 KIEL,GERMANY</t>
  </si>
  <si>
    <t>University of Waikato; University of Kiel</t>
  </si>
  <si>
    <t>SEPPELT, RD (corresponding author), AUSTRALIAN ANTARCTIC DIV,CHANNEL HIGHWAY,KINGSTON,TAS 7050,AUSTRALIA.</t>
  </si>
  <si>
    <t>SIR PUBLISHING</t>
  </si>
  <si>
    <t>WELLINGTON</t>
  </si>
  <si>
    <t>PO BOX 399, WELLINGTON, NEW ZEALAND</t>
  </si>
  <si>
    <t>0028-825X</t>
  </si>
  <si>
    <t>NEW ZEAL J BOT</t>
  </si>
  <si>
    <t>N. Z. J. Bot.</t>
  </si>
  <si>
    <t>RQ483</t>
  </si>
  <si>
    <t>WOS:A1995RQ48300003</t>
  </si>
  <si>
    <t>ROSENTHAL, Y; BOYLE, EA; LABEYRIE, L; OPPO, D</t>
  </si>
  <si>
    <t>GLACIAL ENRICHMENTS OF AUTHIGENIC CD AND U IN SUB-ANTARCTIC SEDIMENTS - A CLIMATIC CONTROL ON THE ELEMENTS OCEANIC BUDGET</t>
  </si>
  <si>
    <t>TRACE-METALS; BIOGENIC SILICA; LAST GLACIATION; ORGANIC-CARBON; SOUTHERN-OCEAN; INDIAN-OCEAN; DEEP-SEA; URANIUM; CADMIUM; PRODUCTIVITY</t>
  </si>
  <si>
    <t>We examine the possibility that glacial increase in the areal extent of reducing sediments might have changed the oceanic Cd inventory, thereby decoupling Cd from PO4. We suggest that the precipitation of Cd-sulfide in suboxic sediments is the single largest sink in the oceanic Cd budget and that the accumulation of authigenic Cd and U is tightly coupled to the organic carbon flux into the seafloor. Sediments from the Subantarctic Ocean and the Cape Basin (South Atlantic), where oxic conditions currently prevail, show high accumulation rates of authigenic Cd and U during glacial intervals associated with increased accumulation of organic carbon. These elemental enrichments attest to more reducing conditions in glacial sediments in response to an increased flux of organic carbon. A third core, overlain by Circumpolar Deep Water (CPDW) as are the other two cores but located south of the Antarctic Polar Front, shows an approximately inverse pattern to the Subantarctic record. The contrasting patterns to the north and south of the Antarctic Polar Front suggest that higher accumulation rates of Cd and U in Subantarctic sediments were driven primarily by increased productivity. This proposal is consistent with the hypothesis of glacial stage northward migration of the Antarctic Polar Front and its associated belt of high siliceous productivity. However, the increase in authigenic Cd and U glacial accumulation rates is higher than expected simply from a northward shift of the polar fronts, suggesting greater partitioning of organic carbon into the sediments during glacial intervals. Lower oxygen content of CPDW and higher organic carbon to biogenic silica rain rate ratio during glacial stages are possible causes. Higher glacial productivity in the Cape Basin record very likely reflects enhanced coastal upwelling in response to increased wind speeds. We suggest that higher productivity might have doubled the areal extent of suboxic sediments during the last glacial maximum. However, our calculations suggest low sensitivity of seawater Cd concentrations to glacial doubling of the extent of reducing sediments. The model suggests that during the last 250 kyr seawater Cd concentrations fluctuated only slightly, between high levels (about 0.66 nmol kg(-1)) on glacial initiations and reaching lowest values (about 0.57 nmol kg(-1)) during glacial maxima. The estimated 5% lower Cd content at the last glacial maximum relative to modern levels (0.60 nmol kg(-1)) cannot explain the discordance between Cd and delta(13)C, such as observed in the Southern Ocean. This low sensitivity is consistent with foraminiferal data, suggesting minimal change in the glacial Cd mean oceanic content.</t>
  </si>
  <si>
    <t>MIT, DEPT EARTH ATMOSPHER &amp; PLANETARY SCI, CAMBRIDGE, MA 02139 USA; CEA, CTR FAIBLES RADIOACTIV, CNRS, F-91198 GIF SUR YVETTE, FRANCE; WOODS HOLE OCEANOG INST, DEPT GEOL &amp; GEOPHYS, WOODS HOLE, MA 02543 USA</t>
  </si>
  <si>
    <t>Massachusetts Institute of Technology (MIT); Centre National de la Recherche Scientifique (CNRS); CEA; Universite Paris Saclay; Woods Hole Oceanographic Institution</t>
  </si>
  <si>
    <t>Labeyrie, Laurent Denis/AAV-8405-2021</t>
  </si>
  <si>
    <t>Labeyrie, Laurent Denis/0000-0002-1554-2449</t>
  </si>
  <si>
    <t>1944-9186</t>
  </si>
  <si>
    <t>10.1029/95PA00310</t>
  </si>
  <si>
    <t>RG337</t>
  </si>
  <si>
    <t>WOS:A1995RG33700004</t>
  </si>
  <si>
    <t>MEYNADIER, L; VALET, JP; GROUSSET, FE</t>
  </si>
  <si>
    <t>MAGNETIC-PROPERTIES AND ORIGIN OF UPPER QUATERNARY SEDIMENTS IN THE SOMALI BASIN, INDIAN-OCEAN</t>
  </si>
  <si>
    <t>DEEP-SEA SEDIMENTS; ARABIAN SEA; CIRCULATION; INTENSITY; RECORD; AFRICA; QUARTZ</t>
  </si>
  <si>
    <t>The magnetic concentrations and magnetic fluxes of marine sediments from the Somali Basin show positive correlations with insolation, using oxygen isotopes for calibration. Investigations of the rock magnetic properties indicate an increase in the magnetite/hematite ratio during warmer episodes and the presence of additional fine grains of magnetite. The magnetic susceptibility profiles of several other cores suggest that the same characteristics prevail over a large area within the basin. These features are opposite to the variations observed to the north of this area (DeMenocal et al., 1991) where eolian deposition is dominant. Magnetic measurements performed on the coarse and fine fractions of the sediment show that the magnetic signal is carried by the finer fraction. Analyses of the principal components of clay mineralogy show that river transported sediments are geographically very limited and confirm that there is no indication of significant eolian deposition. It is most likely that the Antarctic bottom currents were responsible for the transport of the magnetic particles and thus for the correlation between the magnetic and climatic records.</t>
  </si>
  <si>
    <t>UNIV BORDEAUX 1,DEPT GEOL &amp; OCEANOG,CNRS,URA 197,F-33405 TALENCE,FRANCE</t>
  </si>
  <si>
    <t>Universite de Bordeaux; Centre National de la Recherche Scientifique (CNRS)</t>
  </si>
  <si>
    <t>MEYNADIER, L (corresponding author), INST PHYS GLOBE,PALEOMAGNETISME LAB,CNRS,URA 729,4 PL JUSSIEU,CASE 89,TOUR 24,F-75252 PARIS 05,FRANCE.</t>
  </si>
  <si>
    <t>Valet, Jean-Pierre/A-6332-2011; Meynadier, Laure/A-6349-2011</t>
  </si>
  <si>
    <t>Meynadier, Laure/0000-0003-3411-4551</t>
  </si>
  <si>
    <t>10.1029/94PA03151</t>
  </si>
  <si>
    <t>WOS:A1995RG33700008</t>
  </si>
  <si>
    <t>BERTRAM, CJ; ELDERFIELD, H; SHACKLETON, NJ; MACDONALD, JA</t>
  </si>
  <si>
    <t>CADMIUM/CALCIUM AND CARBON-ISOTOPE RECONSTRUCTIONS OF THE GLACIAL NORTHEAST ATLANTIC-OCEAN</t>
  </si>
  <si>
    <t>FORAMINIFERA TESTS; WATER CIRCULATION; DEEP; MAXIMUM; CADMIUM; DEGLACIATION; TEMPERATURE; VARIABILITY; COPPER; BARIUM</t>
  </si>
  <si>
    <t>The delta(13)C and Cd measurements from benthic foraminifera from Biogeochemical Ocean Flux Study (BOFS) northeast Atlantic Ocean sediment cores are presented. The delta(13)C values in glacial foraminifera are consistent with those from elsewhere in the North Atlantic Ocean. For intermediate water (1000 - 2000 m water depth), delta(13)C values were higher at the last glacial maximum than in present North Atlantic Deep Water (NADW), whereas for deep water (&gt;2000 m) they were lower during the glacial maximum. The Cd concentrations of glacial northeast Atlantic intermediate water were lower than those of present NADW. However, deepwater Cd concentrations increased to values between NADW and present Pacific Deep Water (PDW). The delta(13)C and Cd data are consistent and show that the northeast Atlantic Ocean was strongly stratified with C-13 enriched, low Cd intermediate water overlying C-13 depleted, high Cd deep water. The glacial water column comprised two different water masses: deep water, similar in character to present Antarctic Bottom Water (AABW), and intermediate water, different in character from both AABW and NADW, and any present intermediate-depth North Atlantic water. The characteristics of glacial intermediate water were, however, similar to present near-surface waters in the North Atlantic, which suggests rapid ventilation of the glacial ocean to depths of up to 2000 m by cold, nutrient-depleted young surface waters.</t>
  </si>
  <si>
    <t>BERTRAM, CJ (corresponding author), UNIV CAMBRIDGE,DEPT EARTH SCI,DOWNING ST,CAMBRIDGE CB2 3EQ,ENGLAND.</t>
  </si>
  <si>
    <t>10.1029/94PA03058</t>
  </si>
  <si>
    <t>WOS:A1995RG33700015</t>
  </si>
  <si>
    <t>MCCAVE, IN; MANIGHETTI, B; ROBINSON, SG</t>
  </si>
  <si>
    <t>SORTABLE SILT AND FINE SEDIMENT SIZE COMPOSITION SLICING - PARAMETERS FOR PALEOCURRENT SPEED AND PALEOCEANOGRAPHY</t>
  </si>
  <si>
    <t>SCOTIAN CONTINENTAL RISE; GULF-STREAM FLUCTUATIONS; EDDY KINETIC-ENERGY; DEEP-SEA STORMS; NORTH-ATLANTIC; HYDRAULIC INTERPRETATION; OCEAN CIRCULATION; GRAINED SEDIMENTS; NEPHELOID LAYERS; PHYSICAL MODEL</t>
  </si>
  <si>
    <t>Fine sediment size (&lt;63 mu m) is best measured by a sedimentation technique which records the whole size distribution. Repeated size measurement with intermediate steps of removal of components by dissolution, allows inference of the size distribution of the removed component as well as the residue. In this way, the size of the biogenic and lithogenic (noncarbonate) fractions can be determined. Observations of many size distributions suggest a minimum in grain size frequency curves at 8 to 10 mu m. The dynamics of sediment erosion, deposition, and aggregate breakup suggest that fine sediment behavior is dominantly cohesive below 10-mu m grain size, and noncohesive above that size. Thus silt coarser than 10 mu m displays size sorting in response to hydrodynamic processes and its properties may be used to infer current speed. Silt that is finer than 10 mu m behaves in the same way as clay (&lt;2 mu m). Useful parameters of the distribution are the 10-63 mu m mean size and the percentage 10-63 mu m in the fine fraction. We cannot use size distributions to distinguish the nature of the currents. Therefore, to infer water mass advection speeds (i.e., the mean kinetic energy of the flow, K-M), regions of high eddy kinetic energy (K-E) must be avoided. At the present, such abyssal regions lie under the high surface K-E of major current systems: Gulf Stream, Kuroshio, Agulhas, Antarctic Circumpolar Current, and Brazil/Falkland currents in the Argentine Basin. This is probably a satisfactory guide for the Pleistocene. With regard to the, carbonate subfraction of the size spectrum, size modes due to both coccoliths and foraminiferal fragments can be recognized and analyzed, with the boundary between them again at about 10 mu m. The flux of less than 10 mu m carbonate, at pelagic sites above the lysocline, is another candidate for a productivity indicator.</t>
  </si>
  <si>
    <t>UNIV CAMBRIDGE, DEPT EARTH SCI, DOWNING ST, CAMBRIDGE CB2 3EQ, ENGLAND.</t>
  </si>
  <si>
    <t>McCave, Nick N/G-7323-2016; McCave, I. Nick/O-3992-2018</t>
  </si>
  <si>
    <t>McCave, Nick N/0000-0002-4702-5489; McCave, I. Nick/0000-0002-4702-5489</t>
  </si>
  <si>
    <t>10.1029/94PA03039</t>
  </si>
  <si>
    <t>WOS:A1995RG33700017</t>
  </si>
  <si>
    <t>BEVERIDGE, NAS; ELDERFIELD, H; SHACKLETON, NJ</t>
  </si>
  <si>
    <t>DEEP THERMOHALINE CIRCULATION IN THE LOW-LATITUDE ATLANTIC DURING THE LAST GLACIAL</t>
  </si>
  <si>
    <t>OCEAN CIRCULATION; NORTH-ATLANTIC; SOUTHERN-OCEAN; BENTHIC FORAMINIFERA; WATER CIRCULATION; C-14 AGES; CARBON; CALIBRATION; TEMPERATURE; DELTA-C-13</t>
  </si>
  <si>
    <t>Present-day low-latitude eastern and western Atlantic basins are geochemically distinct below the sill depth of the Mid-Atlantic Ridge. While Antarctic Bottom Water (AABW) circulates freely in the western Atlantic, now into the eastern Atlantic is restricted below 4 km which results in filling the abyssal depths of this basin with water of geochemical similarity to nutrient depleted North Atlantic Deep Water. Using carbon isotopes and Cd/Ca ratios in benthic foraminifera we reconstruct the geochemistry of these basins during the last glacial maximum. Results indicate that deep eastern and western Atlantic basins became geochemically identical during the last glacial. This was achieved by shoaling of the upper surface of AABW above the sill depth of the Mid-Atlantic Ridge, which allowed bottom waters in both basins to be filled with the same water mass. Although AABW became the dominant water mass in the deep eastern Atlantic basin during the glacial, Holocene-glacial delta(13)C-PO4 shifts in this basin are in Redfield proportions, unlike the disproportionate Holocene-glacial delta(13)C-PO4 shifts observed in the Southern Ocean. By examining the composition of deep and intermediate waters throughout the Atlantic, we show that this effect was induced by a change in gradient of the delta(13)C-PO4 deepwater mixing line during glacial times. Evidence from high-latitude planktonic data suggests that the change in gradient of the deepwater mixing line was brought about through a significant reduction in the thermodynamic effect on Southern Ocean surface waters. By using coupled delta(13)C-PO4 data to constrain the composition of end member water masses in the glacial Atlantic, we conclude that deep waters in the low-latitude glacial Atlantic were composed of a mixture of northern and southern source waters in a ratio of 1:3.</t>
  </si>
  <si>
    <t>UNIV CAMBRIDGE,GODWIN LAB,CAMBRIDGE CB2 3RS,ENGLAND</t>
  </si>
  <si>
    <t>BEVERIDGE, NAS (corresponding author), UNIV CAMBRIDGE,DEPT EARTH SCI,CAMBRIDGE CB2 3EQ,ENGLAND.</t>
  </si>
  <si>
    <t>10.1029/94PA03353</t>
  </si>
  <si>
    <t>WOS:A1995RG33700020</t>
  </si>
  <si>
    <t>ROSS, JK; ARENDT, J; HORNE, J; HASTON, W</t>
  </si>
  <si>
    <t>NIGHT-SHIFT WORK IN ANTARCTICA - SLEEP CHARACTERISTICS AND BRIGHT LIGHT TREATMENT</t>
  </si>
  <si>
    <t>PHYSIOLOGY &amp; BEHAVIOR</t>
  </si>
  <si>
    <t>MELATONIN; CIRCADIAN RHYTHM; SHIFT WORK; LIGHT TREATMENT</t>
  </si>
  <si>
    <t>CIRCADIAN-RHYTHMS; MELATONIN RHYTHM; ADAPTATION; WINTER</t>
  </si>
  <si>
    <t>Changes in sleep parameters during and after night-shift and the effects of bright white (2500-3000 lx) and dim red (&gt; 500 lx) light treatment on re adaptation after night-shift during winter were studied in 14 men on the British Antarctic Survey Base of Halley (75 degrees south). Subjects kept daily sleep diaries and mood ratings from one week before to three weeks after night-shift and received either full-spectrum white or dim red light treatment from 1100 to 1300 h daily during the first week after night-shift. Plasma melatonin (for 24 h at the end of weeks 1, 2 and 4), and urinary 6-sulfatoxymelatonin (aMT6s, for 48 h weekly) were measured. A significant (MANOVA; p &lt; 0.05) improvement in sleep was seen during night shift (latency and duration) and with bright light treatment (latency). Melatonin and aMT6s rhythms delayed by 7-8 h during night-shift. The white light group readapted slowly, apparently by phase delay, as assessed by aMT6s measurement. The red light group readapted slightly, but significantly (ANOVA, p &lt; 0.01) faster than the white light group.</t>
  </si>
  <si>
    <t>UNIV SURREY,SCH BIOL SCI,GUILDFORD GU2 5XH,SURREY,ENGLAND; BRITISH ANTARCTIC SURVEY,RGIT SURVIVAL CTR LAND,MED UNIT,ABERDEEN AB2 3BJ,SCOTLAND; LOUGHBOROUGH UNIV TECHNOL,DEPT HUMAN SCI,LOUGHBOROUGH LE11 3TU,LEICS,ENGLAND</t>
  </si>
  <si>
    <t>University of Surrey; UK Research &amp; Innovation (UKRI); Natural Environment Research Council (NERC); NERC British Antarctic Survey; Loughborough University</t>
  </si>
  <si>
    <t>0031-9384</t>
  </si>
  <si>
    <t>PHYSIOL BEHAV</t>
  </si>
  <si>
    <t>Physiol. Behav.</t>
  </si>
  <si>
    <t>10.1016/0031-9384(95)00018-E</t>
  </si>
  <si>
    <t>Psychology, Biological; Behavioral Sciences</t>
  </si>
  <si>
    <t>Psychology; Behavioral Sciences</t>
  </si>
  <si>
    <t>QY764</t>
  </si>
  <si>
    <t>WOS:A1995QY76400023</t>
  </si>
  <si>
    <t>BOCK, C; LUBBERSTEDT, H; JACOB, A; MAYER, A; KIRST, GO</t>
  </si>
  <si>
    <t>CHANGES IN CARBON AND ENERGY-METABOLISM OF ANTARCTIC GREEN-ALGAE DURING SALT STRESS INVESTIGATED BY IN-VIVO NMR-SPECTROSCOPY</t>
  </si>
  <si>
    <t>PLANT PHYSIOLOGY</t>
  </si>
  <si>
    <t>UNIV BREMEN,INST EXPTL PHYS,D-28359 BREMEN,GERMANY; UNIV BREMEN,INST MARINE BOT,D-28359 BREMEN,GERMANY</t>
  </si>
  <si>
    <t>University of Bremen; University of Bremen</t>
  </si>
  <si>
    <t>AMER SOC PLANT PHYSIOLOGISTS</t>
  </si>
  <si>
    <t>ROCKVILLE</t>
  </si>
  <si>
    <t>15501 MONONA DRIVE, ROCKVILLE, MD 20855</t>
  </si>
  <si>
    <t>0032-0889</t>
  </si>
  <si>
    <t>PLANT PHYSIOL</t>
  </si>
  <si>
    <t>Plant Physiol.</t>
  </si>
  <si>
    <t>S</t>
  </si>
  <si>
    <t>RE289</t>
  </si>
  <si>
    <t>WOS:A1995RE28900076</t>
  </si>
  <si>
    <t>SILVA, N; HELBLING, EW; VILLAFANE, V; AMOS, AF; HOLMHANSEN, O</t>
  </si>
  <si>
    <t>VARIABILITY IN NUTRIENT CONCENTRATIONS AROUND ELEPHANT-ISLAND, ANTARCTICA, DURING 1991-1993</t>
  </si>
  <si>
    <t>POLAR RESEARCH</t>
  </si>
  <si>
    <t>KRILL EUPHAUSIA-SUPERBA; ICE-EDGE ZONE; SOUTHERN-OCEAN; BRANSFIELD STRAIT; PHYTOPLANKTON DISTRIBUTION; PACIFIC-OCEAN; DRAKE PASSAGE; SCOTIA SEA; SILICON; NITROGEN</t>
  </si>
  <si>
    <t>The nutrient status of the various water mass structures within a large sampling grid around Elephant Island are reported and the nutrient concentrations relative to Jata from the physical and biological components of the Antarctic Marine Living Resources Programme are discussed. Concentrations of silicic acid, nitrate and phosphate (Si/N/P) were measured in the upper water column during January-March of three successive years. samples were taken from eleven depths at 17 stations in 1991, and at four depths at 144 stations in 1992 and 182 stations in 1993. There was considerable variability in the concentrations of all three nutrients within the study area, but silicic acid showed the greatest variance among the water masses present in the sampling grid. The ratios (SI/N/P) of the nutrient deficits (difference in winter and summer values) in the upper 100 m differed considerably in Drake Passage waters as compared to Bransfield Strait waters, with both nitrate and silicic acid showing the greatest variance. Nutrient deficits did not increase from January to February, indicating that rates of replenishment of nutrients to the euphotic zone by physical processes and/or biological regeneration were approximately equal to the rate of uptake and assimilation by phytoplankton during that time period. The seasonal deficits, however, were substantial. Estimates of daily rates of primary production based on these nutrient deficits were comparable to the rates as measured by radiocarbon for Drake Passage waters, but much smaller for Bransfield Strait waters.</t>
  </si>
  <si>
    <t>UNIV CALIF SAN DIEGO, SCRIPPS INST OCEANOG, POLAR RES PROGRAM, LA JOLLA, CA 92093 USA; UNIV TEXAS, INST MARINE SCI, PORT ARANSAS, TX 78373 USA</t>
  </si>
  <si>
    <t>University of California System; University of California San Diego; Scripps Institution of Oceanography; University of Texas System</t>
  </si>
  <si>
    <t>SILVA, N (corresponding author), PONTIFICIA UNIV CATOLICA VALPARAISO, ESCUELA CIENCIAS MAR, CASILLA 1020, VALPARAISO, CHILE.</t>
  </si>
  <si>
    <t>Villafane, Virginia/0000-0002-9552-6069</t>
  </si>
  <si>
    <t>NORWEGIAN POLAR INST</t>
  </si>
  <si>
    <t>OSLO</t>
  </si>
  <si>
    <t>POSTBOKS 5072 MAJORSTUA, 1330 OSLO, NORWAY</t>
  </si>
  <si>
    <t>0800-0395</t>
  </si>
  <si>
    <t>POLAR RES</t>
  </si>
  <si>
    <t>Polar Res.</t>
  </si>
  <si>
    <t>10.3402/polar.v14i1.6652</t>
  </si>
  <si>
    <t>Ecology; Geosciences, Multidisciplinary; Oceanography</t>
  </si>
  <si>
    <t>Environmental Sciences &amp; Ecology; Geology; Oceanography</t>
  </si>
  <si>
    <t>RX233</t>
  </si>
  <si>
    <t>WOS:A1995RX23300006</t>
  </si>
  <si>
    <t>JOYNER, CC</t>
  </si>
  <si>
    <t>POLITICAL SCIENCE QUARTERLY</t>
  </si>
  <si>
    <t>JOYNER, CC (corresponding author), GEORGETOWN UNIV,WASHINGTON,DC 20007, USA.</t>
  </si>
  <si>
    <t>ACAD POLITICAL SCIENCE</t>
  </si>
  <si>
    <t>475 RIVERSIDE DRIVE, SUITE 1274, NEW YORK, NY 10115-1274</t>
  </si>
  <si>
    <t>0032-3195</t>
  </si>
  <si>
    <t>POLIT SCI QUART</t>
  </si>
  <si>
    <t>Polit. Sci. Q.</t>
  </si>
  <si>
    <t>10.2307/2152382</t>
  </si>
  <si>
    <t>Political Science</t>
  </si>
  <si>
    <t>Government &amp; Law</t>
  </si>
  <si>
    <t>RM930</t>
  </si>
  <si>
    <t>WOS:A1995RM93000027</t>
  </si>
  <si>
    <t>HILL, RS; SCRIVEN, LJ</t>
  </si>
  <si>
    <t>THE ANGIOSPERM-DOMINATED WOODY VEGETATION OF ANTARCTICA - A REVIEW</t>
  </si>
  <si>
    <t>REVIEW OF PALAEOBOTANY AND PALYNOLOGY</t>
  </si>
  <si>
    <t>SOUTHERN POLAR FORESTS; EARLY TERTIARY; NOTHOFAGUS FAGACEAE; NORTHERN HEMISPHERE; ROSS SEA; EVOLUTION; AUSTRALIA; LATITUDES; SEDIMENTS; PATTERNS</t>
  </si>
  <si>
    <t>Antarctic vegetation is today mostly restricted to non-vascular plants, with a few small angiosperms clinging to the Antarctic Peninsula. However, probably as recently as the mid-late Pliocene woody angiosperms were present in inland Antarctica, suggesting an overall presence of complex and diverse vegetation. Angiosperms were introduced into Antarctica during the Cretaceous from South America and possibly also Southeast Asia via Australia. These angiosperms speciated rapidly at the prevailing high latitudes and were an important source for the developing angiosperm-dominated vegetation of the Southern Hemisphere. The migration and evolution of early angiosperms in Gondwana was probably facilitated by a high level of disturbance caused primarily by the rifting of the supercontinent. This high-latitude region was an important source of evolutionary novelty during the Late Cretaceous-Paleogene. As the climate deteriorated during the Cenozoic, the angiosperm Bora was reduced in biomass and diversity, finally being restricted to the current remnants. The timing and nature of this major regional extinction is still poorly understood.</t>
  </si>
  <si>
    <t>HILL, RS (corresponding author), UNIV TASMANIA,DEPT PLANT SCI,POB 252C,HOBART,TAS 7001,AUSTRALIA.</t>
  </si>
  <si>
    <t>Hill, Robert/AAB-1686-2019</t>
  </si>
  <si>
    <t>Hill, Robert/0000-0003-4564-4339</t>
  </si>
  <si>
    <t>0034-6667</t>
  </si>
  <si>
    <t>REV PALAEOBOT PALYNO</t>
  </si>
  <si>
    <t>Rev. Palaeobot. Palynology</t>
  </si>
  <si>
    <t>10.1016/0034-6667(94)00149-E</t>
  </si>
  <si>
    <t>Plant Sciences; Paleontology</t>
  </si>
  <si>
    <t>RE470</t>
  </si>
  <si>
    <t>WOS:A1995RE47000001</t>
  </si>
  <si>
    <t>ROBINSON, C; HILL, HJ; ARCHER, S; LEAKEY, RJG; BOYD, PW; BURY, SJ</t>
  </si>
  <si>
    <t>SCIENTIFIC DIVING UNDER SEA-ICE IN THE SOUTHERN-OCEAN</t>
  </si>
  <si>
    <t>UNDERWATER TECHNOLOGY</t>
  </si>
  <si>
    <t>DENSITY; FIELD; EDGE</t>
  </si>
  <si>
    <t>Scientific Diving techniques were employed during a 54 day oceanographic research cruise to the Bellingshausen Sea, Southern Ocean (65 degrees S-72 degrees S, 80 degrees W-87 degrees W), in order to position sampling and data collecting instrumentation beneath sea ice. Eight Scientific Divers and a Field Diving Officer safely completed 112 individual dives (range 2-80 minutes, 2-28 m); 94 of these were roped dives through holes cut in 1 m thick sea ice. Seawater temperature was -1.8 degrees C, horizontal visibility 30 m+ and water depth 600 m or more. No problems were encountered with the diving equipment used. Diving techniques enabled the collection of an important data set describing the dynamics of phytoplankton and zooplankton growth beneath sea ice. Recommendations for future under-ice oceanic scientific diving include the use of dive tables with ascent rates of less than 15 m/min, the provision for therapeutic oxygen at the dive site, and adequate shelter for surface tenders.</t>
  </si>
  <si>
    <t>BRITISH ANTARCTIC SURVEY,CAMBRIDGE CB3 0ET,ENGLAND; QUEENS UNIV BELFAST,SCH BIOL &amp; BIOCHEM,MARINE BIOL STN,PORTAFERRY BT22 1PF,DOWN,NORTH IRELAND; UNIV BRITISH COLUMBIA,DEPT OCEANOG,VANCOUVER,BC V6T 1Z4,CANADA; SCOTTISH UNIV RES &amp; REACTOR CTR,GLASGOW G75 0QU,LANARK,SCOTLAND</t>
  </si>
  <si>
    <t>UK Research &amp; Innovation (UKRI); Natural Environment Research Council (NERC); NERC British Antarctic Survey; Queens University Belfast; University of British Columbia; Scottish Universities Research &amp; Reactor Center</t>
  </si>
  <si>
    <t>ROBINSON, C (corresponding author), UNIV WALES,SCH OCEAN SCI,MENAI BRIDGE LL59 5EY,GWYNEDD,WALES.</t>
  </si>
  <si>
    <t>Robinson, Carol/F-7649-2011; Bury, Sarah/JLN-0810-2023; Archer, Stephen/H-5490-2012; Boyd, Philip/J-7624-2014</t>
  </si>
  <si>
    <t>Robinson, Carol/0000-0003-3033-4565; Archer, Stephen/0000-0001-6054-2424; Boyd, Philip/0000-0001-7850-1911</t>
  </si>
  <si>
    <t>SOC UNDERWATER TECHNOLOGY</t>
  </si>
  <si>
    <t>76 MARK LANE, LONDON, ENGLAND EC3R 7JN</t>
  </si>
  <si>
    <t>0141-0814</t>
  </si>
  <si>
    <t>UNDERWATER TECHNOL</t>
  </si>
  <si>
    <t>Underw. Technol.</t>
  </si>
  <si>
    <t>10.3723/175605495783328845</t>
  </si>
  <si>
    <t>Engineering, Ocean</t>
  </si>
  <si>
    <t>Engineering</t>
  </si>
  <si>
    <t>RM781</t>
  </si>
  <si>
    <t>WOS:A1995RM78100005</t>
  </si>
  <si>
    <t>EMSLIE, SD; KARNOVSKY, N; TRIVELPIECE, W</t>
  </si>
  <si>
    <t>AVIAN PREDATION AT PENGUIN COLONIES ON KING-GEORGE ISLAND, ANTARCTICA</t>
  </si>
  <si>
    <t>WILSON BULLETIN</t>
  </si>
  <si>
    <t>Predation at seven colonies that varied in size from 10 to hundreds of breeding pairs of Adelie (Pygoscelis adeliae) and Gentoo (P. papua) penguins was observed from a blind at King George Island, Antarctic Peninsula, from 21 Dec. 1993 to 3 Feb. 1994. We observed the colonies for 96 h to record foraging by Brown Skuas (Catharacta lonnbergi), Kelp Gulls (Larus dominicanus), and Giant Petrels (Macronectes giganteus) during the early chick through creche phase of the penguin breeding cycle. Activity rates by predators varied little with time of day or time of season for skuas and petrels. Kelp Gulls, however, showed significant variation in rates with time of season. Total activity and search rates were significantly higher for each predator species at larger versus smaller colonies. In addition, attempted predation and predation by skuas on penguin chicks were significantly higher, and from 4.1-7.9X more frequent, at colony edges rather than the center. Larger colonies probably receive greater attention by predators because of the larger number of prey, and by their greater circumference and edge area. Low breeding success by penguins in small colonies appeared to be partially attributed to predation losses, although predation rates were low. Penguin reproductive success may be significantly influenced by colony size and by the number and kinds of predators attending them.</t>
  </si>
  <si>
    <t>MONTANA STATE UNIV,DEPT BIOL,BOZEMAN,MT 59717</t>
  </si>
  <si>
    <t>Montana State University System; Montana State University Bozeman</t>
  </si>
  <si>
    <t>EMSLIE, SD (corresponding author), WESTERN STATE COLL COLORADO,DEPT SCI,GUNNISON,CO 81231, USA.</t>
  </si>
  <si>
    <t>WILSON ORNITHOLOGICAL SOC</t>
  </si>
  <si>
    <t>ANN ARBOR</t>
  </si>
  <si>
    <t>MUSEUM OF ZOOLOGY UNIV MICHIGAN, ANN ARBOR, MI 48109</t>
  </si>
  <si>
    <t>0043-5643</t>
  </si>
  <si>
    <t>WILSON BULL</t>
  </si>
  <si>
    <t>Wilson Bull.</t>
  </si>
  <si>
    <t>RC272</t>
  </si>
  <si>
    <t>WOS:A1995RC27200010</t>
  </si>
  <si>
    <t>CARRINGTON, DP; WATT, GR</t>
  </si>
  <si>
    <t>A GEOCHEMICAL AND EXPERIMENTAL-STUDY OF THE ROLE OF K-FELDSPAR DURING WATER-UNDERSATURATED MELTING OF METAPELITES</t>
  </si>
  <si>
    <t>CHEMICAL GEOLOGY</t>
  </si>
  <si>
    <t>TRACE-ELEMENT BEHAVIOR; PERALUMINOUS GRANITES; CRUSTAL ANATEXIS; PELITIC SYSTEM; FELSIC MAGMAS; PHLOGOPITE; COMPLEX; QUARTZ; ROCKS; EQUILIBRIA</t>
  </si>
  <si>
    <t>The production of S-type granites has been related to the extraction of melts during water-undersaturated melting of metasediments in the lower continental crust. If this mechanism is of widespread applicability, a chemically distinctive granulitic restite must be left behind with a positive Eu anomaly and depleted incompatible element concentrations. However, little geochemical evidence has been found in support of this hypothesis. The rare-earth element geochemistry of lower crustal granulites and associated melts will depend on the behaviour of the phases in which REE and trace elements are concentrated, i.e. zircon, monazite and K-rich feldspar. New experimental data on synthetic metapelites show that K-feldspar can be a product or a reactant during water-undersaturated melting of biotite, depending on the H2O/K2O of the melt relative to biotite. Past confusion over the role of K-feldspar during melting is due to the reaction being close to degeneracy and changing its stoichiometry in response to only small changes in bulk composition. Coherent interpretation of the role of K-feldspar in different experimental studies requires a better knowledge of phase water contents than has commonly been available. The leucosomes formed in some Antarctic granulite-facies migmatites are likely to have had low H2O/K2O ratios, which suggests that K-feldspar would have been a reactant during melting. This could cause the positive Eu anomalies observed in the leucosomes, through the disequilibrium melting of K-feldspar during water-undersaturated melting. The undersaturation of trace elements and REE in the leucosomes strongly suggests that disequilibrium melting took place, caused by the incomplete dissolution of accessory phases, monazite and zircon. These phenomena give the melts a distinctive geochemical character which has also been seen in the other granulite-facies leucosomes analysed to date. This geochemical character contrasts with that of S-type granites and therefore the production of granulites in the lower crust may not necessarily be associated with this type of magmatism. If lower-crustal granulite-facies migmatites are the source region for peraluminous S-type granites then the melts generated must undergo considerable modification during ascent.</t>
  </si>
  <si>
    <t>OXFORD BROOKES UNIV, SCH CONSTRUCT &amp; EARTH SCI, DIV GEOL &amp; CARTOG, OXFORD OX3 0BP, ENGLAND</t>
  </si>
  <si>
    <t>Oxford Brookes University</t>
  </si>
  <si>
    <t>CARRINGTON, DP (corresponding author), UNIV EDINBURGH, DEPT GEOL &amp; GEOPHYS, KINGS BLDG, W MAINS RD, EDINBURGH EH9 3JW, MIDLOTHIAN, SCOTLAND.</t>
  </si>
  <si>
    <t>EIMF, EIMF/AAD-8512-2020</t>
  </si>
  <si>
    <t>EIMF, EIMF/0000-0001-6248-6657</t>
  </si>
  <si>
    <t>0009-2541</t>
  </si>
  <si>
    <t>CHEM GEOL</t>
  </si>
  <si>
    <t>Chem. Geol.</t>
  </si>
  <si>
    <t>MAY 30</t>
  </si>
  <si>
    <t>10.1016/0009-2541(95)00046-O</t>
  </si>
  <si>
    <t>RE444</t>
  </si>
  <si>
    <t>WOS:A1995RE44400004</t>
  </si>
  <si>
    <t>KEELING, RF; PENG, TH</t>
  </si>
  <si>
    <t>TRANSPORT OF HEAT, CO2 AND O-2 BY THE ATLANTICS THERMOHALINE CIRCULATION</t>
  </si>
  <si>
    <t>PHILOSOPHICAL TRANSACTIONS OF THE ROYAL SOCIETY B-BIOLOGICAL SCIENCES</t>
  </si>
  <si>
    <t>GLOBAL CARBON-CYCLE; ATMOSPHERIC OXYGEN; OCEAN CIRCULATION; BERING STRAIT; DIOXIDE; WATERS; BUDGET; FLUX</t>
  </si>
  <si>
    <t>We estimate transport of heat, CO2 and O-2 by the Atlantic's thermohaline circulation using an approach based on differences in the chemical and physical characteristics of North Atlantic Deep Water (NADW), Antarctic Intermediate Water (AAIW), and the northward return flow across the equator. The characteristics of the return-flow waters are constrained by imposing conservation of phosphate in the North Atlantic as a whole. Based on a total equatorial return flow of 13 x 10(6) m(3) s(-1), we find that the Atlantic north of the equator is a source of 7.7 +/- 1.4 x 10(14) W to the atmosphere, a sink of 0.51 +/- 0.21 x 10(14) mol of O-2, and preindustrially was a sink of 0.33 +/- 0.15 x 10(14) mol of CO2. Uptake of O-2 and CO2 by the North Atlantic is driven mainly by thermal, as opposed to biological processes.</t>
  </si>
  <si>
    <t>NOAA, ATLANTIC OCEANOG &amp; METEOROL LAB, OCD, DIV OCEAN CHEM, MIAMI, FL 33149 USA</t>
  </si>
  <si>
    <t>National Oceanic Atmospheric Admin (NOAA) - USA; Atlantic Oceanographic &amp; Meteorological Laboratory (AOML)</t>
  </si>
  <si>
    <t>UNIV CALIF SAN DIEGO, SCRIPPS INST OCEANOG, LA JOLLA, CA 92093 USA.</t>
  </si>
  <si>
    <t>0962-8436</t>
  </si>
  <si>
    <t>1471-2970</t>
  </si>
  <si>
    <t>PHILOS T R SOC B</t>
  </si>
  <si>
    <t>Philos. Trans. R. Soc. B-Biol. Sci.</t>
  </si>
  <si>
    <t>10.1098/rstb.1995.0055</t>
  </si>
  <si>
    <t>RC875</t>
  </si>
  <si>
    <t>WOS:A1995RC87500004</t>
  </si>
  <si>
    <t>PETZ, W</t>
  </si>
  <si>
    <t>MORPHOLOGY AND MORPHOGENESIS OF THIGMOKERONOPSIS-ANTARCTICA NOV-SPEC AND T-CRYSTALLIS NOV-SPEC (CILIOPHORA, HYPOTRICHIDA) FROM ANTARCTIC SEA-ICE</t>
  </si>
  <si>
    <t>EUROPEAN JOURNAL OF PROTISTOLOGY</t>
  </si>
  <si>
    <t>CILIOPHORA; HYPOTRICHIDA; THIGMOKERONOPSIS ANTARCTICA NOV SPEC; THIGMOKERONOPSIS CRYSTALLIS NOV SPEC; MORPHOLOGY; MORPHOGENESIS</t>
  </si>
  <si>
    <t>UROSTYLINA JANKOWSKI; N-GEN; PSEUDOKERONOPSIS; PROTOZOA</t>
  </si>
  <si>
    <t>The morphology and morphogenesis of Thigmokeronopsis antarctica nov. spec. and T. crystallis nov. spec., discovered in brine channels of Antarctic sea ice, were investigated using protargol silver impregnation. Both species are characterized by a left postoral ciliary field which is composed of much fewer longitudinal files than in T: jahodai, the type species of the genus. In addition, the new species have unique morphogenetic features, viz. all marginal and dorsal primordia originate de novo and the macronuclear nodules fuse incompletely during cell division. Thigmokeronopsis antarctica is distinguished from T. jahodai by shortened midventral rows, 1 left postoral file and 3-4 buccal cirri; transverse cirri are perhaps absent. Thigmokeronopsis crystallis has long midventral rows, usually 5 slightly irregular left postoral files, 1 buccal, and 8 transverse cirri. Morphogenesis is similar in both species, i.e. an anarchic field originates close to left midventral cirri and produces the opisthe's adoral membranelles, undulating membranes, and fronto-ventral-transverse (FVT) cirri; the proter's anarchic field forms near the paroral membrane and splits into primordia for undulating membranes and adoral membranelles; the FVT anlage originates independently close to the anterior left midventral cirri; all primordia form apparently de novo and all parental cirri are replaced. Reorganization resembles the development of the proter.</t>
  </si>
  <si>
    <t>UNIV BONN, INST ZOOL, W-5300 BONN, GERMANY</t>
  </si>
  <si>
    <t>University of Bonn</t>
  </si>
  <si>
    <t>ELSEVIER GMBH</t>
  </si>
  <si>
    <t>MUNICH</t>
  </si>
  <si>
    <t>HACKERBRUCKE 6, 80335 MUNICH, GERMANY</t>
  </si>
  <si>
    <t>0932-4739</t>
  </si>
  <si>
    <t>1618-0429</t>
  </si>
  <si>
    <t>EUR J PROTISTOL</t>
  </si>
  <si>
    <t>Eur. J. Protistol.</t>
  </si>
  <si>
    <t>MAY 26</t>
  </si>
  <si>
    <t>10.1016/S0932-4739(11)80437-2</t>
  </si>
  <si>
    <t>Microbiology</t>
  </si>
  <si>
    <t>RC409</t>
  </si>
  <si>
    <t>WOS:A1995RC40900002</t>
  </si>
  <si>
    <t>THOMSEN, HA; KOSMAN, C; IKAVALKO, J</t>
  </si>
  <si>
    <t>3 NEW SPECIES OF THAUMATOMASTIX (THAUMATOMASTIGIDAE, PROTISTA-INCERTAE-SEDIS), A UBIQUITOUS GENUS FROM THE ANTARCTIC ICE BIOTA</t>
  </si>
  <si>
    <t>FLAGELLATE; THAUMATOMASTIX SPLENDIDA SP NOV; THAUMATOMASTIX FRAGILIS SP NOV; THAUMATOMASTIX FUSIFORMIS SP NOV; ANTARCTIC ICE</t>
  </si>
  <si>
    <t>CHRYSOSPHAERELLA-SALINA; CHRYSOPHYCEAE</t>
  </si>
  <si>
    <t>Recent opportunities to sample live material from in particular the Antarctic ice biota have resulted in the discovery of numerous autotrophic and heterotrophic flagellate components of this community. In certain samples, some of these hitherto neglected types of organisms are obviously key components of the ice biota. One such example is found in species of the heterotrophic flagellate genus Thaumatomastix (Thaumatomastigidae, Protista incertae sedis). Three new species are described (T. splendida sp. nov., T. fragilis sp. nov., and T. fusiformis sp. nov.) one of which (T. splendida) has been found to be ubiquitous in Antarctic sea ice and also most likely a significant member of the Arctic sea ice community.</t>
  </si>
  <si>
    <t>UNIV CALIF SANTA BARBARA, INST MARINE SCI, SANTA BARBARA, CA 93106 USA; HELSINKI UNIV, HYDROBIOL LAB, HELSINKI, FINLAND</t>
  </si>
  <si>
    <t>University of California System; University of California Santa Barbara; University of Helsinki</t>
  </si>
  <si>
    <t>THOMSEN, HA (corresponding author), UNIV COPENHAGEN, INST BOT, DEPT PHYCOL, OSTER FARIMAGSGADE 2D, DK-1353 COPENHAGEN K, DENMARK.</t>
  </si>
  <si>
    <t>Thomsen, Helge Abildhauge/0000-0002-0748-5755</t>
  </si>
  <si>
    <t>ELSEVIER GMBH, URBAN &amp; FISCHER VERLAG</t>
  </si>
  <si>
    <t>JENA</t>
  </si>
  <si>
    <t>OFFICE JENA, P O BOX 100537, 07705 JENA, GERMANY</t>
  </si>
  <si>
    <t>10.1016/S0932-4739(11)80441-4</t>
  </si>
  <si>
    <t>WOS:A1995RC40900006</t>
  </si>
  <si>
    <t>DONACHIE, SP; SABOROWSKI, R; PETERS, G; BUCHHOLZ, F</t>
  </si>
  <si>
    <t>BACTERIAL DIGESTIVE ENZYME-ACTIVITY IN THE STOMACH AND HEPATOPANCREAS OF MEGANYCTIPHANES-NORVEGICA (M SARS, 1987)</t>
  </si>
  <si>
    <t>BACTERIA; CHITINASES; DIGESTIVE ENZYME; DIGESTIVE ORGANS; MEGANYCTIPHANES NORVEGICA</t>
  </si>
  <si>
    <t>KRILL EUPHAUSIA-SUPERBA; ANTARCTIC KRILL; PENAEID SHRIMP; CHITINASE; KATTEGAT; ASSAY</t>
  </si>
  <si>
    <t>Northern krill, Meganyctiphaunes norvegica were maintained in antibiotic-treated (''A''), and untreated (control, ''C'') aquaria. Each 24 h (for 72 h) numbers of saprophytic (Colony Forming Units, CFU), chitinolytic, and total bacteria (Acridine Orange Direct Count, AODC), were determined in the stomachs and hepatopancreata of animals. Parallely, the activities of chitinase, N-acetyl-beta-D-glucosaminidase (NAGase), protease, cellulase and laminarinase were measured, and bacterial and endogenous chitinases compared by Fast Protein Liquid Chromatography (FPLC). CFU in ''C'' group stomachs were stable, but varied widely in the ''A'' group. AODC did not vary to any great extent. Hepatopancreas CFU decreased by four orders in the ''A'' compared to the ''C'' group. In ''C'' hepatopancreata, AODC were slighly higher than in ''A''. Numbers of chitinolytic bacteria fell steeply in the ''A'' group. Chitinase, NAGase, protease, and cellulase activities in the stomach were significantly lower (5% level) after 24 h in ''A'' than in ''C''. Laminarinase activity was significantly reduced in both organs after 72 h. Hepatopancreas chitinase and protease activities showed significant reductions only after 24 h. FPLC elution profiles of NAGase from krill, and bacteria grown on a medium semi-selective for chitinolytic bacteria differed. A number of bacterial chitinase peaks were absent in the ''A'' group. The API Zym system showed reduced proteolytic and lipase (C14) activity over 72 h. Endogenous bacteria are considered commensal with respect to the enzymes discussed.</t>
  </si>
  <si>
    <t>BIOL ANSTALT HELGOLAND,D-27483 HELGOLAND,GERMANY; CHRISTIAN ALBRECHTS UNIV KIEL,INST MEERESKUNDE,D-24105 KIEL,GERMANY</t>
  </si>
  <si>
    <t>Helmholtz Association; Alfred Wegener Institute, Helmholtz Centre for Polar &amp; Marine Research; University of Kiel</t>
  </si>
  <si>
    <t>DONACHIE, SP (corresponding author), POLISH ACAD SCI,DEPT ANTARCTIC BIOL,USTRZYCKA 10,PL-02141 WARSAW,POLAND.</t>
  </si>
  <si>
    <t>Donachie, Stuart P/O-6220-2016</t>
  </si>
  <si>
    <t>Saborowski, Reinhard/0000-0003-0289-6501; Donachie, Stuart/0000-0002-8322-6915</t>
  </si>
  <si>
    <t>10.1016/0022-0981(94)00193-H</t>
  </si>
  <si>
    <t>RD554</t>
  </si>
  <si>
    <t>WOS:A1995RD55400001</t>
  </si>
  <si>
    <t>BARNES, DKA</t>
  </si>
  <si>
    <t>SEASONAL AND ANNUAL GROWTH IN ERECT SPECIES OF ANTARCTIC BRYOZOANS</t>
  </si>
  <si>
    <t>ANTARCTICA; BRYOZOA; CHEILOSTOMATA; GROWTH; SEASONALITY</t>
  </si>
  <si>
    <t>ENCRUSTING CHEILOSTOME BRYOZOANS; INTERNAL SHELL INCREMENTS; BIVALVE YOLDIA-EIGHTSI; SIGNY ISLAND; DISCOVERY INVESTIGATIONS; ASCOPHORA BRYOZOA; MARINE; REPRODUCTION; ECOLOGY; WATER</t>
  </si>
  <si>
    <t>Seasonal and annual growth was monitored in situ at Signy Island in two species of bryozoan of different growth morphologies, using photographic and tagging techniques. Cellarinella watersi, a heavily calcified species, exhibited marked seasonality of zooidal production, leading to the formation of annual skeletal growth check lines. These growth checks allowed colony age to be determined, and individual colony growth history to be studied. Alloeflustra tenuis appeared to grow without obvious seasonality, despite seasonal variation in many environmental factors, to a maximum age of about 26 yr old. The amount of organic growth (ash-free dry mass) per year, was very similar in these two species, although there were large differences in dry mass because of differences in skeletal investment. Cellarinella watersi produced comparable annual dry mass to an erect temperate bryozoan species, whereas A. tenuis produced much less. Nematoflustra flagellata, similar in morphology to A. tenuis, was monitored for a single summer only. It grew much faster than A. tenuis, reaching a much larger size at similar maximum age; its summer growth rate was comparable with the temperate species Flustra foliacea. The maximum size obtained by the rigidly erect Cellarinella watersi in shallow waters appeared to be limited by current damage. It is possible that in all these bryozoans, maximum age (and size) is limited in the long term by frequency of iceberg impact. These bryozoans provide a first insight into the growth of Antarctic colonial suspension feeders, which dominate many of the dense benthic faunal assemblages known around Antarctica.</t>
  </si>
  <si>
    <t>BARNES, DKA (corresponding author), BRITISH ANTARCTIC SURVEY,MUDINGLEY RD,CAMBRIDGE CB3 0ET,ENGLAND.</t>
  </si>
  <si>
    <t>10.1016/0022-0981(95)00003-A</t>
  </si>
  <si>
    <t>WOS:A1995RD55400003</t>
  </si>
  <si>
    <t>BOVILLE, BA</t>
  </si>
  <si>
    <t>MIDDLE ATMOSPHERE VERSION OF CCM2 (MACCM2) - ANNUAL CYCLE AND INTERANNUAL VARIABILITY</t>
  </si>
  <si>
    <t>GENERAL-CIRCULATION MODEL; GRAVITY-WAVE DRAG; COMMUNITY CLIMATE MODEL; SEMIANNUAL OSCILLATION; EQUATORIAL WAVES; MEAN CIRCULATION; STRATOSPHERE; WINTER; TROPOSPHERE; STRATOPAUSE</t>
  </si>
  <si>
    <t>Aspects of the zonally averaged simulation produced by the middle atmosphere version of the latest generation of the National Center for Atmospheric Research (NCAR) Community Climate Model (CCM2) are discussed together with its dependence on horizontal resolution. This model is serving as the basis for several studies of stratospheric transport, chemistry and dynamics, so the quality of its basic simulation is of considerable interest. It is shown that the model produces a reasonable simulation of the annual cycle of the northern hemisphere and significantly improves upon previous versions of the model. Serious deficiencies exist in the simulation of southern hemisphere winter stratosphere. The polar vortex is much too strong in southern winter, with wind speeds almost double those observed. The strength of the vortex decreases modestly with increasing horizontal resolution, but the vortex is still much too strong at the highest resolution (T106) which can currently be used even for short simulations. This problem is common to other middle atmosphere general circulation models and CCM2 does not represent a significant advance in this respect. The forcing of the mean flow by the Eliassen-Palm (EP) flux divergence of the resolved waves is much larger during winter in the northern hemisphere stratosphere than in the southern hemisphere. Nevertheless, the interhemispheric difference in the strength of the simulated stratospheric polar vortex requires the effect of the parameterization of stationary gravity waves generated by flow over orography. When this parameterization is removed, the northern vortex in January reaches comparable strength to that of the southern vortex in July. Based on the current simulations and comparisons with parameterizations in two-dimensional models, it is argued that a parameterization including the effects of nonstationary gravity waves from sources other than flow over orography will be required to obtain accurate simulations of the Antarctic vortex. The alternative of direct simulation of the gravity waves with high-resolution models will only be feasible for test simulations in the near future.</t>
  </si>
  <si>
    <t>BOVILLE, BA (corresponding author), NATL CTR ATMOSPHER RES, CLIMATE MODELING SECT, POB 3000, BOULDER, CO 80307 USA.</t>
  </si>
  <si>
    <t>MAY 20</t>
  </si>
  <si>
    <t>D5</t>
  </si>
  <si>
    <t>10.1029/95JD00095</t>
  </si>
  <si>
    <t>QZ724</t>
  </si>
  <si>
    <t>WOS:A1995QZ72400013</t>
  </si>
  <si>
    <t>TOON, OB; TOLBERT, MA</t>
  </si>
  <si>
    <t>SPECTROSCOPIC EVIDENCE AGAINST NITRIC-ACID TRIHYDRATE IN POLAR STRATOSPHERIC CLOUDS</t>
  </si>
  <si>
    <t>PHYSICAL-CHEMISTRY; OZONE DEPLETION; VAPOR-PRESSURES; CONDENSATION; ANTARCTICA; MECHANISMS; AEROSOLS; AIRCRAFT; SYSTEM</t>
  </si>
  <si>
    <t>HETEROGENEOUS reactions on polar stratospheric clouds (PSCs) play a key role in the photochemical mechanism thought to be responsible for ozone depletion in the Antarctic and the Arctic(1,2). Reactions on PSC particles activate chlorine to forms that are capable of photochemical ozone destruction, and sequester nitrogen oxides (NOx) that would otherwise deactivate the chlorine(3,4). Although the heterogeneous chemistry is now well established, the composition of the clouds themselves is uncertain. It is commonly thought that they are composed of nitric acid trihydrate(3), although observations have left this question unresolved(5-14). Here we reanalyse infrared spectra of type I PSCs obtained in Antarctica in September 1987(15,16), using recently measured optical constants of the various compounds that might be present in PSCs17. We find that these PSCs were not composed of nitric acid trihydrate but instead had a more complex composition, perhaps that of a ternary solution. Because cloud formation is sensitive to their composition, this finding will alter our understanding of the locations and conditions in which PSCs form. In addition, the extent of ozone loss depends on the ability of the PSCs to remove NOx permanently through sedimentation. The sedimentation rates depend on PSC particle size which in turn is controlled by the composition and formation mechanism(14).</t>
  </si>
  <si>
    <t>UNIV COLORADO,DEPT CHEM &amp; BIOCHEM,BOULDER,CO 80309; UNIV COLORADO,CIRES,BOULDER,CO 80309</t>
  </si>
  <si>
    <t>TOON, OB (corresponding author), NASA,AMES RES CTR,MOFFETT FIELD,CA 94035, USA.</t>
  </si>
  <si>
    <t>MAY 18</t>
  </si>
  <si>
    <t>10.1038/375218a0</t>
  </si>
  <si>
    <t>QY881</t>
  </si>
  <si>
    <t>WOS:A1995QY88100057</t>
  </si>
  <si>
    <t>SURDYK, S; FILY, M</t>
  </si>
  <si>
    <t>RESULTS OF A STRATIFIED SNOW EMISSIVITY MODEL-BASED ON THE WAVE APPROACH - APPLICATION TO THE ANTARCTIC ICE-SHEET</t>
  </si>
  <si>
    <t>STRONG FLUCTUATION THEORY; DIELECTRIC-CONSTANT</t>
  </si>
  <si>
    <t>The results from a snow emissivity model are used to help with the interpretation of the Scanning Multichannel Microwave Radiometer data (aboard the satellite Nimbus 7, 1978-1986) over Antarctica. The model is based on the solution of Maxwell's equations through strong fluctuation theory (Stogryn, 1986). The Snow is considered isothermal with horizontal stratification, isotropic inside each stratum, and with smooth interfaces. To wipe out the interference pattern created by plane strati fraction and in order to take into account the spatial variability of the snow characteristics, the final result is a mean value of many computations done with many stratigraphies randomly distributed around a mean profile. The spatial distribution of the microwave signatures over Antarctica reveals three areas with typical spectral signatures. These areas are identified from the point of view of snow characteristics through a ground data set (Surdyk and Fily, 1993). The model reproduces well the effect of the stratification on the polarization differences as observed. The strong gradient of emissivity versus frequency observed on one of the test sites is not completely understood. Depth hear layers characterized by faceted and cup-shaped, coarse snow grains seem to have a particular scattering behavior compared with that of the usual grains. When those coarse grains are replaced by fine grains, the model results are closer to the measured data. The presence of crusts, the roughness at the snow-ice interfaces, and crystal orientation may also have significant effects.</t>
  </si>
  <si>
    <t>SURDYK, S (corresponding author), CNRS, LAB GLACIOL &amp; GEOPHYS ENVIRONNEMENT, DOMAINE UNIV, BP 96, F-38402 ST MARTIN DHERES, FRANCE.</t>
  </si>
  <si>
    <t>MAY 15</t>
  </si>
  <si>
    <t>C5</t>
  </si>
  <si>
    <t>10.1029/94JC03361</t>
  </si>
  <si>
    <t>QY345</t>
  </si>
  <si>
    <t>WOS:A1995QY34500023</t>
  </si>
  <si>
    <t>HESS, PG; OSULLIVAN, D</t>
  </si>
  <si>
    <t>A 3-DIMENSIONAL MODELING STUDY OF THE EXTRATROPICAL QUASI-BIENNIAL OSCILLATION IN OZONE</t>
  </si>
  <si>
    <t>STRATOSPHERIC WARMINGS; INTERANNUAL VARIABILITY; MIDDLE ATMOSPHERE; ANTARCTIC OZONE; BUV DATA; TRANSPORT; CYCLE; CIRCULATION; MODULATION; FLUXES</t>
  </si>
  <si>
    <t>The two phases of the quasi-biennial oscillation in ozone are simulated using winds generated by a three-dimensional mechanistic stratospheric model input into an off-line ozone transport model. Ozone chemistry is parameterized in the off-line model. The mechanistic model is run with either easterly or westerly zonal winds in the lower equatorial stratosphere, so as to model the equatorial wind structure during the two phases of the equatorial quasi-biennial oscillation (QBO). When forcing is applied at the lower model boundary in the winter hemisphere, the mechanistic model simulates differences in the global circulation between the easterly and westerly phases of the QBO. The resulting modeled total ozone is larger in the polar regions during the easterly phase of the QBO than during the westerly phase, in agreement with observations. Using the residual-mean formalism the authors find that the difference in the modeled budget of ozone between the two phases of the QBO is due to a modulation of the extratropical planetary wave structure, and consequently the ozone transport, by the equatorial zonal-mean winds. Differences in the residual-mean velocities between the two phases of the QBO explain most of the differences in the ozone transport.</t>
  </si>
  <si>
    <t>NW RES ASSOCIATES INC,BELLEVUE,WA 98009</t>
  </si>
  <si>
    <t>NorthWest Research Associates</t>
  </si>
  <si>
    <t>HESS, PG (corresponding author), NATL CTR ATMOSPHER RES,POB 3000,BOULDER,CO 80307, USA.</t>
  </si>
  <si>
    <t>; hess, peter/M-3145-2015</t>
  </si>
  <si>
    <t>O'Sullivan, Daniel/0000-0001-9104-5703; hess, peter/0000-0003-2439-3796</t>
  </si>
  <si>
    <t>10.1175/1520-0469(1995)052&lt;1539:ATDMSO&gt;2.0.CO;2</t>
  </si>
  <si>
    <t>RC364</t>
  </si>
  <si>
    <t>WOS:A1995RC36400002</t>
  </si>
  <si>
    <t>VONDERGATHEN, P; REX, M; HARRIS, NRP; LUCIC, D; KNUDSEN, BM; BRAATHEN, GO; DEBACKER, H; FABIAN, R; FAST, H; GIL, M; KYRO, E; MIKKELSEN, IS; RUMMUKAINEN, M; STAHELIN, J; VAROTSOS, C</t>
  </si>
  <si>
    <t>OBSERVATIONAL EVIDENCE FOR CHEMICAL OZONE DEPLETION OVER THE ARCTIC IN WINTER 1991-92</t>
  </si>
  <si>
    <t>POLAR VORTEX</t>
  </si>
  <si>
    <t>LONG-TERM depletion of ozone has been observed since the early 1980s in the Antarctic polar vortex, and more recently at midlatitudes in both hemispheres, with most of the ozone loss occurring in the lower stratosphere(1). Insufficient measurements of ozone exist, however, to determine decadal trends in ozone concentration in the Arctic winter. Several studies of ozone concentrations in the Arctic vortex have inferred that chemical ozone loss has occurred(2-11); but because natural variations in ozone concentration at any given location can be large, deducing long-term trends from time series is fraught with difficulties. The approaches used previously have often been indirect, typically relying on relationships between ozone and long-lived tracers. Most recently Manney et al.(11) used such an approach, based on satellite measurements, to conclude that the observed ozone decrease of about 20% in the lower stratosphere in February and March 1993 was caused by chemical, rather than dynamical, processes. Here we report the results of a new approach to calculate chemical ozone destruction rates that allows us to compare ozone concentrations in specific air parcels at different times, thus avoiding the need to make assumptions about ozone/tracer ratios. For the Arctic vortex of the 1991-92 winter we find that, at 20 km altitude, chemical ozone loss occurred only between early January and mid February and that the loss is proportional to the exposure to sunlight. The timing and magnitude are broadly consistent with existing understanding of photochemical ozone-depletion processes.</t>
  </si>
  <si>
    <t>UNIV BREMEN, INST ENVIRONM PHYS, D-28334 BREMEN, GERMANY; BRITISH ANTARCTIC SURVEY, EUROPEAN OZONE RES COORDINATING UNIT, CAMBRIDGE CB3 0ET, ENGLAND; UNIV CAMBRIDGE, DEPT CHEM, CTR ATMOSPHER SCI, CAMBRIDGE CB2 1EW, ENGLAND; DANISH METEOROL INST, DK-2100 COPENHAGEN O, DENMARK; NILU, N-2007 KJELLER, NORWAY; ROYAL METEOROL INST, B-1180 BRUSSELS, BELGIUM; ATMOSPHER ENVIRONM SERV, N YORK, ON M3H 5T4, CANADA; INST NACL TECN AEROSPACIAL, E-28850 MADRID, SPAIN; FINNISH METEOROL INST, SF-99600 SODANKYLA, FINLAND; ETH HONGGERBERG, ATMOSPHER PHYS LAB, CH-8093 ZURICH, SWITZERLAND; UNIV ATHENS, DEPT APPL PHYS, GR-16561 ATHENS, GREECE</t>
  </si>
  <si>
    <t>University of Bremen; UK Research &amp; Innovation (UKRI); Natural Environment Research Council (NERC); NERC British Antarctic Survey; University of Cambridge; University of Cambridge; Danish Meteorological Institute DMI; NILU; Royal Meteorological Institute of Belgium; Environment &amp; Climate Change Canada; Meteorological Service of Canada; Finnish Meteorological Institute; Swiss Federal Institutes of Technology Domain; ETH Zurich; National &amp; Kapodistrian University of Athens</t>
  </si>
  <si>
    <t>ALFRED WEGENER INST POLAR &amp; MARINE RES, POB 600149, D-14401 POTSDAM, GERMANY.</t>
  </si>
  <si>
    <t>von der Gathen, Peter/B-8515-2009; Rex, Markus/A-6054-2009; Varotsos, Costas/H-6257-2013</t>
  </si>
  <si>
    <t>von der Gathen, Peter/0000-0001-7409-1556; Rex, Markus/0000-0001-7847-8221; Varotsos, Costas/0000-0001-7215-3610; Harris, Neil/0000-0003-1256-3006</t>
  </si>
  <si>
    <t>MAY 11</t>
  </si>
  <si>
    <t>10.1038/375131a0</t>
  </si>
  <si>
    <t>QX741</t>
  </si>
  <si>
    <t>WOS:A1995QX74100046</t>
  </si>
  <si>
    <t>DIVENERE, V; KENT, DV; DALZIEL, IWD</t>
  </si>
  <si>
    <t>EARLY CRETACEOUS PALEOMAGNETIC RESULTS FROM MARIE-BYRD-LAND, WEST ANTARCTICA - IMPLICATIONS FOR THE WEDDELLIA COLLAGE OF CRUSTAL BLOCKS</t>
  </si>
  <si>
    <t>MEDIAN TECTONIC ZONE; NEW-ZEALAND; THURSTON ISLAND; PENINSULA; ROCKS; SEA; GONDWANALAND; MAGMATISM; PACIFIC; HISTORY</t>
  </si>
  <si>
    <t>A new similar to 117 Ma paleomagnetic pole has been defined from the study of volcanic and plutonic rocks from the eastern portion Marie Byrd Land (MBL). The new pole (185.6 degrees E/56.8 degrees S, A(95) = 8.7 degrees) implies that the eastern portion of MBL was an integral part of Weddellia, which included the ancestral Antarctic Peninsula, Thurston Island, and Ellsworth-Whitmore Mountains blocks of West Antarctica. This pole is generally similar to a similar to 125 Ma pole from Thurston Island, Both poles call for major clockwise rotation and poleward motion of eastern MBL and Thurston Island between the Early Cretaceous (125-117 Ma) and the mid-Cretaceous (110-100 Ma). We propose that in the Early Cretaceous, eastern MBL and the Eastern Province of New Zealand were part of a continuous active Pacific margin of Gondwana, connecting with the Antarctic Peninsula, and distinct from western MBL, the Western Province of New Zealand, and North Victoria Land. These western terranes are thought to have accreted to Gondwana in the Devonian. Eastern MBL and the Eastern Province of New Zealand amalgamated with western MBL and the Western Province of New Zealand by the mid-Cretaceous. Major Early Cretaceous motions of the Weddellia blocks postdate the estimated initiation of seafloor spreading in the Weddell Sea and therefore may be the result of plate reorganization during the Cretaceous Quiet Zone.</t>
  </si>
  <si>
    <t>COLUMBIA UNIV, DEPT GEOL SCI, PALISADES, NY 10964 USA; UNIV TEXAS, INST GEOPHYS, AUSTIN, TX 78712 USA</t>
  </si>
  <si>
    <t>Columbia University; University of Texas System; University of Texas Austin</t>
  </si>
  <si>
    <t>DIVENERE, V (corresponding author), LAMONT DOHERTY EARTH OBSERV, POB 1000, ROUTE 9W, PALISADES, NY 10964 USA.</t>
  </si>
  <si>
    <t>Dalziel, Ian W. D./G-5926-2010</t>
  </si>
  <si>
    <t>Kent, Dennis/0000-0002-7677-2993</t>
  </si>
  <si>
    <t>MAY 10</t>
  </si>
  <si>
    <t>B5</t>
  </si>
  <si>
    <t>10.1029/95JB00042</t>
  </si>
  <si>
    <t>QX769</t>
  </si>
  <si>
    <t>WOS:A1995QX76900006</t>
  </si>
  <si>
    <t>CUNNINGHAM, WD; DALZIEL, IWD; LEE, TY; LAWVER, LA</t>
  </si>
  <si>
    <t>SOUTHERNMOST SOUTH-AMERICA ANTARCTIC PENINSULA RELATIVE PLATE MOTIONS SINCE 84 MA - IMPLICATIONS FOR THE TECTONIC EVOLUTION OF THE SCOTIA ARC REGION</t>
  </si>
  <si>
    <t>PALEOMAGNETIC DATA; WEDDELL SEA; ANDES; COLLISION; ATLANTIC; GONDWANALAND; COMPLEX; ISLAND; RIDGE</t>
  </si>
  <si>
    <t>We have attempted to quantify the relative motion history between southernmost South America (SSA) and the Antarctic Peninsula (AP) by calculating and comparing SSA-Africa, AP-Africa and SSA-AP synthetic now lines for 84-0 Ma. The flow lines were created using published poles of rotation and plate reconstruction software, The results indicate that since 84 Ma, SSA and AP have moved approximately westward relative to a fixed Africa; however, SSA's rate of westerly motion in that reference frame has been significantly more rapid than AP's rate, Approximately 1320 km of east-west, left-lateral strike-slip displacement and 490 km of north-south, divergent displacement have occurred between the southern tip of SSA and the northern tip of AP since 84 Ma. Increased rates of SSA-AP interplate separation and a change in the angle of plate divergence at approximately 55-40 Ma marked the onset of accelerated continental separation that eventually led to seafloor spreading in the western Scotia Sea at 30 Ma and the development of the Scotia Are. Increased separation rates between SSA and AP at 55-40 Ma may be related to a global Eocene plate reorganization event. The northeast-southwest oriented western Scotia Sea spreading centers appear to have accommodated all of the SSA-AP interplate motion between 30 and 9 Ma. We suggest that prior to 30 Ma and the opening of Drake Passage, components of interplate strike-slip and divergent motion were accommodated by intracontinental deformation that included strike-slip faulting, counterclockwise tectonic rotation, and continental extension in the southernmost Andes. The results indicate that the opening of the Scotia Sea was caused by plate-scale motions as SSA and AP drifted away from Africa at different velocities along different, nonparallel trajectories. Subduction retreat along the South Scotia Ridge and South Sandwich are and back are spreading in the Scotia Sea contributed to the width of separation between SSA and AP across Drake Passage. The results place limits on how SSA-AP relative motion has been temporally and spatially partitioned in the Scotia Are region.</t>
  </si>
  <si>
    <t>UNIV TEXAS, INST GEOPHYS, AUSTIN, TX USA</t>
  </si>
  <si>
    <t>University of Texas System; University of Texas Austin</t>
  </si>
  <si>
    <t>Cunningham, William D/A-1967-2010; Dalziel, Ian W. D./G-5926-2010; Lawver, Lawrence/A-1630-2009</t>
  </si>
  <si>
    <t>10.1029/95JB00033</t>
  </si>
  <si>
    <t>WOS:A1995QX76900015</t>
  </si>
  <si>
    <t>BAKER, JR; HALL, A; HIBY, L; MUNRO, R; ROBINSON, I; ROSS, HM; WATKINS, JF</t>
  </si>
  <si>
    <t>ISOLATION OF SALMONELLAE FROM SEALS FROM UK WATERS</t>
  </si>
  <si>
    <t>VETERINARY RECORD</t>
  </si>
  <si>
    <t>ENVIRONMENT</t>
  </si>
  <si>
    <t>BRITISH ANTARCTIC SURVEY,NERC,SEA MAMMAL RES UNIT,CAMBRIDGE CB3 0ET,ENGLAND; LASSWADE VET LAB,PENICUIK EH26 0SA,MIDLOTHIAN,SCOTLAND; RSPCA NORFOLK WILDLIFE HOSP,KINGS LYNN PE32 1NR,NORFOLK,ENGLAND; SAC VET SERV,INVERNESS IV2 4JZ,SCOTLAND</t>
  </si>
  <si>
    <t>UK Research &amp; Innovation (UKRI); Natural Environment Research Council (NERC); NERC British Antarctic Survey; Scottish Agricultural College</t>
  </si>
  <si>
    <t>BAKER, JR (corresponding author), UNIV LIVERPOOL,DEPT VET PATHOL,VET FIELD STN,WIRRAL L64 7TE,MERSEYSIDE,ENGLAND.</t>
  </si>
  <si>
    <t>Hall, Ailsa J/E-1596-2011</t>
  </si>
  <si>
    <t>Hall, Ailsa/0000-0002-7562-1771</t>
  </si>
  <si>
    <t>BRITISH VETERINARY ASSOC</t>
  </si>
  <si>
    <t>7 MANSFIELD ST, LONDON, ENGLAND W1M 0AT</t>
  </si>
  <si>
    <t>0042-4900</t>
  </si>
  <si>
    <t>VET REC</t>
  </si>
  <si>
    <t>Vet. Rec.</t>
  </si>
  <si>
    <t>MAY 6</t>
  </si>
  <si>
    <t>10.1136/vr.136.18.471</t>
  </si>
  <si>
    <t>Veterinary Sciences</t>
  </si>
  <si>
    <t>QY105</t>
  </si>
  <si>
    <t>WOS:A1995QY10500007</t>
  </si>
  <si>
    <t>MADRONICH, S; MCKENZIE, RL; CALDWELL, M; BJORN, LO</t>
  </si>
  <si>
    <t>CHANGES IN ULTRAVIOLET-RADIATION REACHING THE EARTHS SURFACE</t>
  </si>
  <si>
    <t>SOLAR UV-B; ROBERTSON-BERGER METER; OZONE DEPLETION; ACTION SPECTRUM; MCMURDO-STATION; NATURAL-WATERS; SKIN-CANCER; WAVELENGTH DEPENDENCE; ANTHOCYANIN FORMATION; ANTARCTIC SKIES</t>
  </si>
  <si>
    <t>The quality and quantity of UV measurements have increased greatly in the last few years. Variations among measurements from different instruments are diminishing toward the 5% level. Long-term trend detection is still a problem, with little historical data available for baseline estimations. Enhanced UV levels are clearly associated with the Antarctic springtime ozone reductions. Measurements show that maximum UV levels at the South Pole are reached well before the summer solstice, and DNA-damaging radiation at Palmer Station, Antarctica (64 degrees S) during the springtime ozone depletion can exceed maximum summer values at San Diego, USA (32 degrees N). UV increases at mid-latitudes are smaller. However, increases associated with the record low ozone column of 1992/93 in the Northern Hemisphere are evident when examined on a wavelength-specific basis. Measurements in Argentina, Chile, New Zealand, and Australia show relatively high UV levels compared to corresponding Northern Hemispheric latitudes, with differences in both stratospheric ozone and tropospheric pollutants likely to be playing a role. Tropospheric ozone and aerosols can reduce global UV-B irradiances appreciably. At some locations, tropospheric pollution has increased since pre-industrial times, leading to decreases in surface UV radiation. However, recent trends in tropospheric pollution probably had only minor effects on UV trends relative to the effect of stratospheric ozone reductions. Global ozone measurements from satellites over the period 1979-1993 imply significant UV-B increases at high and mid-latitudes of both hemispheres, but only small changes in the tropics. Such estimates however assume that cloud cover and tropospheric pollution have remained constant over this time period. Under the current CFC phase-out schedules, global UV levels are predicted to peak around the turn of the century in association with peak loading of chlorine in the stratosphere and the concomitant ozone reductions. The recovery to pre-ozone depletion levels is expected to take place gradually over the next 50 years.</t>
  </si>
  <si>
    <t>NATL INST WATER &amp; ATMOSPHER RES,NIWA,CENTRAL OTAGO 9182,NEW ZEALAND; UTAH STATE UNIV,CTR ECOL,LOGAN,UT 84322; LUND UNIV,S-22100 LUND,SWEDEN</t>
  </si>
  <si>
    <t>National Institute of Water &amp; Atmospheric Research (NIWA) - New Zealand; Utah System of Higher Education; Utah State University; Lund University</t>
  </si>
  <si>
    <t>MADRONICH, S (corresponding author), NATL CTR ATMOSPHER RES,DIV ATMOSPHER CHEM,POB 3000,1850 TABLE MESA DR,BOULDER,CO 80307, USA.</t>
  </si>
  <si>
    <t>Madronich, Sasha/D-3284-2015</t>
  </si>
  <si>
    <t>Madronich, Sasha/0000-0003-0983-1313; McKenzie, Richard Lloyd/0000-0002-4484-7057</t>
  </si>
  <si>
    <t>MAY</t>
  </si>
  <si>
    <t>RB824</t>
  </si>
  <si>
    <t>WOS:A1995RB82400002</t>
  </si>
  <si>
    <t>HADER, DP; WORREST, RC; KUMAR, HD; SMITH, RC</t>
  </si>
  <si>
    <t>EFFECTS OF INCREASED SOLAR ULTRAVIOLET-RADIATION ON AQUATIC ECOSYSTEMS</t>
  </si>
  <si>
    <t>GLOBAL CLIMATE-CHANGE; B RADIATION; STRATOSPHERIC OZONE; VERTICAL MIGRATIONS; UV-RADIATION; SEA ICE; PHYTOPLANKTON; OCEAN; PHOTOSYNTHESIS; CYANOBACTERIA</t>
  </si>
  <si>
    <t>Aquatic systems supply humans with vast amounts of food, primarily in the form of finfish, shellfish and seaweed. More than 30% of the world's animal protein for human consumption comes from the sea, and in many countries, particularly the developing countries, this percentage is significantly higher. As a result, it is important to know how increased levels of exposure to solar UV-B radiation (280-315 nm) might affect the productivity of aquatic systems. In addition, the oceans play a key role with respect to global warming. Marine phytoplankton are a major sink for atmospheric carbon-dioxide, and they have a decisive role in the development of future trends of carbon dioxide concentrations in the atmosphere. The relative importance of the net uptake of carbon dioxide by the biological pump in the ocean and by the terrestrial biosphere is a topic of much current research. Phytoplankton form the foundation on which the very survival of aquatic food webs depends. Marine phytoplankton are not uniformly distributed throughout the oceans of the world. The highest concentrations are found at high latitudes while, with the exception of upwelling areas on the continental shelves, the tropics and subtropics have 10 to 100 times lower concentrations. In addition to nutrients, temperature, salinity and light availability, the high levels of exposure to solar UV-B radiation that normally occur within the tropics and subtropics may play a role in phytoplankton distributions. A major loss in primary biomass productivity may have significant consequences for the intricate food web in aquatic ecosystems and affect food productivity. It has been estimated that a 16% ozone depletion could result in a 5% loss in phytoplankton, which equals a loss of about 7 million tons of fish per year. Biological effects of small changes in UV-B exposure may be difficult to determine because the biological uncertainties and variations are large, and the baseline productivity for pre-ozone-loss eras is not well established. Phytoplankton productivity is limited to the euphotic zone, the upper layer of the water column in which there is sufficient sunlight to support net productivity. The position of the organisms in the euphotic zone is influenced by the action of wind and waves. In addition, many phytoplankton are capable of active movements that enhance their productivity and, therefore, their survival. Like humans, phytoplankton cannot perceive, and thereby avoid, UV-B radiation. Exposure to solar UV-B radiation has been shown to affect both orientation mechanisms and motility in phytoplankton, resulting in reduced survival rates for these organisms. Researchers have directly measured the increase in, and penetration of, UV-B radiation in Antarctic waters, and have provided conclusive evidence of direct ozone-related effects within natural phytoplankton communities. Making use of the space and time variability of the UV-B front associated with the Antarctic ozone hole, researchers assessed phytoplankton productivity within the hole compared to that outside the hole. The results show a direct reduction in phytoplankton production due to ozone-related increases in UV-B. One study has indicated a 6-12% reduction in the marginal ice zone. In recent years, there has been increased interest in UV-B effects on macroalgae and seagrasses. In contrast to the phytoplankton, most macrophytes are attached to their growing site, thereby restricting them to specific growth areas and the resultant exposure to UV-B radiation. Recent studies have demonstrated that photosynthesis is inhibited in many red, brown, and green benthic algae. Solar UV-B radiation has been found to cause damage to early developmental stages of fish, shrimp, crab, amphibians and other animals. The most severe effects are decreased reproductive capacity and impaired larval development. Even at current levels, solar UV-B radiation is a limiting factor, and small increases in UV-B exposure could result in significant reduction in the size of the population of consumer organisms. At high latitudes (over 40 degrees N) the late-spring increases in UV-B exposure may affect some species because the UV-B enhancement occurs at critical phases of their development. Even small increases or temporary fluctuations in UV-B may affect relatively sensitive species. Recent studies have addressed the potential impact of chlorofluorocarbon substitutes and their degradation products. Some hydrofluorocarbons (HFCs) and hydrochlorofluorocarbons (HCFCs), notably HFC134a, HCFC123, and HCFC124, are degraded, generating trifluoroacetic acid (TFA) as their main product. TFA is mildly toxic to most marine and freshwater phytoplankton. It is still speculative if TFA is concentrated in the food web. Even if produced well into the next century, TFA is unlikely to reach toxic levels for oceanic phytoplankton; however, it could reach toxic levels in restricted aquatic systems. Although there is overwhelming evidence that increased UV-B exposure is harmful to aquatic ecosystems, the potential damage can only be roughly estimated at the present time.</t>
  </si>
  <si>
    <t>CONSORTIUM INT EARTH SCI INFORMAT NETWORK,WASHINGTON,DC 20006; BANARAS HINDU UNIV,CTR ADV STUDY BOT,VARANASI 221005,UTTAR PRADESH,INDIA; UNIV CALIF SANTA BARBARA,CTR REMOTE SENSING &amp; ENVIRONM OPT,SANTA BARBARA,CA 93106</t>
  </si>
  <si>
    <t>Banaras Hindu University (BHU); University of California System; University of California Santa Barbara</t>
  </si>
  <si>
    <t>HADER, DP (corresponding author), UNIV ERLANGEN NURNBERG,INST BOT &amp; PHARMAZEUT BIOL,STAUDTSTR 5,D-91058 ERLANGEN,GERMANY.</t>
  </si>
  <si>
    <t>KUMAR, DINESH/GRJ-5448-2022; KUMAR, DINESH/JTT-7703-2023</t>
  </si>
  <si>
    <t>KUMAR, DINESH/0000-0002-9641-6662;</t>
  </si>
  <si>
    <t>WOS:A1995RB82400005</t>
  </si>
  <si>
    <t>ZEPP, RG; CALLAGHAN, T; ERICKSON, D</t>
  </si>
  <si>
    <t>EFFECTS OF INCREASED SOLAR ULTRAVIOLET-RADIATION ON BIOGEOCHEMICAL CYCLES</t>
  </si>
  <si>
    <t>DISSOLVED ORGANIC-MATTER; HUMIC SUBSTANCES; CARBON-DIOXIDE; NATURAL-WATERS; SEA-WATER; SEAWATER; LAYER; PHOTODEGRADATION; PHOTOLYSIS; OCEAN</t>
  </si>
  <si>
    <t>Increases in solar UV radiation could affect terrestrial and aquatic biogeochemical cycles thus altering both sources and sinks of greenhouse and chemically-important trace gases (e.g., carbon dioxide (CO2), carbon monoxide (CO), carbonyl sulfide (COS)). In terrestrial ecosystems, increased UV-B could modify both the production and decomposition of plant matter with concomitant changes in the uptake and release of atmospherically-important trace gases. Decomposition processes can be accelerated when UV-B photodegrades surface litter, or retarded when the dominant effect involves changes in the chemical composition of living tissues that reduce the biodegradability of buried litter. These changes in decomposition can affect microbia[ production of carbon dioxide and other trace gases, and also may affect the availability of nutrients essential for plant growth. Primary production can be reduced by enhanced UV-B, but the effect is variable between species and even cultivars of some crops. Likewise, the effects of enhanced UV-B on photoproduction of CO from plant matter is species dependent and occurs more efficiently from dead than living matter. Aquatic ecosystem studies in several different locations have shown that reductions in current levels of solar UV-B result in enhanced primary production, and Antarctic experiments under the ozone hole demonstrated that primary production is inhibited by enhanced UV-B. In addition to its effects on primary production, solar UV radiation can reduce bacterioplankton growth in the upper ocean with potentially important effects on marine biogeochemical cycles. Decomposition processes can be retarded when bacterial activity is suppressed by enhanced UV-B radiation or stimulated when solar UV radiation photodegrades aquatic dissolved organic matter (DOM). Photodegradation of DOM results in loss of UV absorption and formation of dissolved inorganic carbon (DIC), CO, and organic substrates that are readily mineralized or taken up by aquatic microorganisms. The marine sulfur cycle may be affected by UV-B radiation resulting in possible changes in the sea-to-air emissions of COS and dimethylsulfide (DMS), two gases that are degraded to sulfate aerosols in the stratosphere and troposphere, respectively.</t>
  </si>
  <si>
    <t>UNIV MANCHESTER,CTR ARCTIC ECOL,MANCHESTER M13 GP1,LANCS,ENGLAND; NATL CTR ATMOSPHER RES,BOULDER,CO 80307</t>
  </si>
  <si>
    <t>University of Manchester; National Center Atmospheric Research (NCAR) - USA</t>
  </si>
  <si>
    <t>ZEPP, RG (corresponding author), US EPA,ENVIRONM RES LAB,960 COLL STN RD,ATHENS,GA 30605, USA.</t>
  </si>
  <si>
    <t>WOS:A1995RB82400006</t>
  </si>
  <si>
    <t>MIKOUCHI, T; TAKEDA, H; MIYAMOTO, M; OHSUMI, K; MCKAY, GA</t>
  </si>
  <si>
    <t>EXSOLUTION LAMELLAE OF KIRSCHSTEINITE IN MAGNESIUM-IRON OLIVINE FROM AN ANGRITE METEORITE</t>
  </si>
  <si>
    <t>AMERICAN MINERALOGIST</t>
  </si>
  <si>
    <t>CRYSTAL</t>
  </si>
  <si>
    <t>Exsolution phenomena of kirschsteinite (CaFeSiO4) in olivine have been studied by single-crystal X-ray diffraction techniques and scanning electron microscopy (SEM) of oriented polished thin sections (PTS) of three single crystals separated from the Antarctic angrite LEW86010, supplemented by micro-area X-ray diffraction with the Laue method (MXL) by synchrotron radiation (SR) for PTS of a rock chip of LEW86010. The cell dimensions of the host olivine and exsolved kirschsteinite are a = 4.79(3), b = 10.39(5), and c = 6.06(3) Angstrom, and a = 4.87(5), b = 11.14(10), and c = 6.36(5) Angstrom, respectively, from the precession photos. The PTS of olivine single crystals oriented parallel to (100) show exsolution lamellae of kirschsteinite up to 10 mu m in width. The two sets of lamellae are symmetrically related and parallel to (031) and (0(3) over bar1$). Electron microprobe analysis gave SiO2 33.1, TiO2 0.07, Al2O3 0.03, FeO 49.4, MnO 0.61, MgO 13.4, CaO 2.2, Cr2O3 0.02, V2O3 0.01, NiO 0.05 (sum 99.4 wt%) for the host olivine and SiO2 33.3, TiO2 0.03, FeO 31.5, MnO 0.39, MgO 5.4, CaO 28.5, Cr2O3 0.02, NiO 0.05 (sum 99.2 wt%) for the exsolved kirschsteinite. The results from MXL for the olivine crystals on the rock PTS are compatible with the observation on the single crystals that the lamellae are parallel to (031) and (0(3) over bar1$). The (031) and (0(3) over bar1$) planes have been known to be twin planes for olivine, and the twinning is by reticular pseudomerohedry based on a quadruple lattice. Although other reported exsolved precipitates in meteoritic olivines exist as inclusions, kirschsteinite in LEW86010 olivine takes the form of lamellae. Our explanation is that LEW86010 olivine is Fe-rich and that lamellar precipitates are more easily formed than inclusions because exsolution lamellae along {031} in Fe-rich olivine maintain lattice coherency.</t>
  </si>
  <si>
    <t>KEK,NATL LAB HIGH ENERGY PHYS,PHOTON FACTORY,TSUKUBA,IBARAKI 305,JAPAN; NASA,LYNDON B JOHNSON SPACE CTR,SN4,HOUSTON,TX 77058</t>
  </si>
  <si>
    <t>High Energy Accelerator Research Organization (KEK); National Aeronautics &amp; Space Administration (NASA); NASA Johnson Space Center</t>
  </si>
  <si>
    <t>MIKOUCHI, T (corresponding author), UNIV TOKYO,GRAD SCH SCI,INST MINERAL,TOKYO 113,JAPAN.</t>
  </si>
  <si>
    <t>Mikouchi, Takashi/AAY-7355-2021</t>
  </si>
  <si>
    <t>Mikouchi, Takashi/0000-0002-9998-8754</t>
  </si>
  <si>
    <t>MINERALOGICAL SOC AMER</t>
  </si>
  <si>
    <t>1130 17TH ST NW SUITE 330, WASHINGTON, DC 20036</t>
  </si>
  <si>
    <t>0003-004X</t>
  </si>
  <si>
    <t>AM MINERAL</t>
  </si>
  <si>
    <t>Am. Miner.</t>
  </si>
  <si>
    <t>MAY-JUN</t>
  </si>
  <si>
    <t>5-6</t>
  </si>
  <si>
    <t>Geochemistry &amp; Geophysics; Mineralogy</t>
  </si>
  <si>
    <t>RF781</t>
  </si>
  <si>
    <t>WOS:A1995RF78100017</t>
  </si>
  <si>
    <t>DEUTSCH, CJ</t>
  </si>
  <si>
    <t>ANTARCTIC SEALS - RESEARCH METHODS AND TECHNIQUES - LAWS,RM</t>
  </si>
  <si>
    <t>NATL BIOL SERV,GAINESVILLE,FL 32611</t>
  </si>
  <si>
    <t>DEUTSCH, CJ (corresponding author), UNIV FLORIDA,COOPERAT FISH &amp; WILDLIFE RES UNIT,GAINESVILLE,FL 32611, USA.</t>
  </si>
  <si>
    <t>QZ999</t>
  </si>
  <si>
    <t>WOS:A1995QZ99900033</t>
  </si>
  <si>
    <t>DEACON, MB</t>
  </si>
  <si>
    <t>A HISTORY OF ANTARCTIC SCIENCE - FOGG,GE</t>
  </si>
  <si>
    <t>ANNALS OF SCIENCE</t>
  </si>
  <si>
    <t>DEACON, MB (corresponding author), UNIV SOUTHAMPTON,DEPT OCEANOG,SOUTHAMPTON SO17 1BJ,HANTS,ENGLAND.</t>
  </si>
  <si>
    <t>TAYLOR &amp; FRANCIS LTD LONDON</t>
  </si>
  <si>
    <t>ONE GUNDPOWDER SQUARE, LONDON, ENGLAND EC4A 3DE</t>
  </si>
  <si>
    <t>0003-3790</t>
  </si>
  <si>
    <t>ANN SCI</t>
  </si>
  <si>
    <t>Ann. Sci.</t>
  </si>
  <si>
    <t>History &amp; Philosophy Of Science</t>
  </si>
  <si>
    <t>Arts &amp; Humanities Citation Index (A&amp;HCI); Social Science Citation Index (SSCI)</t>
  </si>
  <si>
    <t>History &amp; Philosophy of Science</t>
  </si>
  <si>
    <t>QW593</t>
  </si>
  <si>
    <t>WOS:A1995QW59300019</t>
  </si>
  <si>
    <t>FRENOT, Y; VANVLIETLANOE, B; GLOAGUEN, JC</t>
  </si>
  <si>
    <t>PARTICLE TRANSLOCATION AND INITIAL SOIL DEVELOPMENT ON A GLACIER FORELAND, KERGUELEN ISLANDS, SUB-ANTARCTIC</t>
  </si>
  <si>
    <t>ARCTIC AND ALPINE RESEARCH</t>
  </si>
  <si>
    <t>The first stages of soil formation in the subantarctic are poorly known. In the Kerguelen Islands, initial soil development was studied along a chronosequence (0-200 yr old) on a glacier foreland in a largely ahumic environment. The role of organic matter and attendant weathering is much less than the physical processes related to the high precipitation on the Kerguelen glacier forelands where mechanical weathering, frost-heaving, and particle translocation are dominant. These processes can be considered as an initial, prebiotic pedogenesis development in oligotrophic conditions. Colonization processes occur but the establishment of plant communities is slow, limited by nutrient and water availability. After a delay of two centuries, biotic pedogenesis could supplement mechanical pedogenesis as shown by the development of the new A0/A1 horizon, rejuvenating the old sites. This new trend increases the stability of the soil surfaces, increases the nutrient and water availability for plant, and consequently favors the establishment of new plant communities. The resulting biotic pedogenesis is still incipient within the time scale of our observations.</t>
  </si>
  <si>
    <t>UNIV RENNES 1, CNRS, UPR 4661, F-35042 RENNES, FRANCE; UNIV RENNES 1, ECOL VEGETALE LAB, CNRS, URA 1853, F-35042 RENNES, FRANCE</t>
  </si>
  <si>
    <t>Universite de Rennes; Centre National de la Recherche Scientifique (CNRS); Universite de Rennes; Centre National de la Recherche Scientifique (CNRS)</t>
  </si>
  <si>
    <t>UNIV RENNES 1, BIOL STN, CNRS, URA 1853, F-35380 PAIMPONT, FRANCE.</t>
  </si>
  <si>
    <t>Vliet-Lanoe, Van/A-1622-2009</t>
  </si>
  <si>
    <t>Vliet-Lanoe, Van/0000-0003-1183-0846</t>
  </si>
  <si>
    <t>INST ARCTIC ALPINE RES</t>
  </si>
  <si>
    <t>UNIV COLORADO, BOULDER, CO 80309 USA</t>
  </si>
  <si>
    <t>0004-0851</t>
  </si>
  <si>
    <t>ARCTIC ALPINE RES</t>
  </si>
  <si>
    <t>Arct. Alp. Res.</t>
  </si>
  <si>
    <t>10.2307/1551892</t>
  </si>
  <si>
    <t>Environmental Sciences; Geography</t>
  </si>
  <si>
    <t>Environmental Sciences &amp; Ecology; Geography</t>
  </si>
  <si>
    <t>RD300</t>
  </si>
  <si>
    <t>WOS:A1995RD30000001</t>
  </si>
  <si>
    <t>DAVIS, BW</t>
  </si>
  <si>
    <t>REINVENTING OFFSHORE AUSTRALIA - OCEANS POLICY IN THE POST-UNCED ERA</t>
  </si>
  <si>
    <t>AUSTRALIAN GEOGRAPHER</t>
  </si>
  <si>
    <t>DAVIS, BW (corresponding author), UNIV TASMANIA,ANTARCTIC CRC,OCEANS POLICY &amp; OVERLAPPING REGIMES PROGRAM,GPO BOX 252C,HOBART,TAS 7000,AUSTRALIA.</t>
  </si>
  <si>
    <t>GEOGRAPHICAL SOCIETY NSW INC</t>
  </si>
  <si>
    <t>GLADESVILLE</t>
  </si>
  <si>
    <t>PO BOX 602, GLADESVILLE NSW 2111, AUSTRALIA</t>
  </si>
  <si>
    <t>0004-9182</t>
  </si>
  <si>
    <t>AUST GEOGR</t>
  </si>
  <si>
    <t>Aust. Geogr.</t>
  </si>
  <si>
    <t>10.1080/00049189508703128</t>
  </si>
  <si>
    <t>Geography</t>
  </si>
  <si>
    <t>RC225</t>
  </si>
  <si>
    <t>WOS:A1995RC22500007</t>
  </si>
  <si>
    <t>WOODS, R; MCLEAN, S; NICOL, S; BURTON, H</t>
  </si>
  <si>
    <t>ANTAGONISM OF SOME CYCLOHEXAMINE-BASED DRUG-COMBINATIONS USED FOR CHEMICAL RESTRAINT OF SOUTHERN ELEPHANT SEALS (MIROUNGA-LEONINA)</t>
  </si>
  <si>
    <t>AUSTRALIAN VETERINARY JOURNAL</t>
  </si>
  <si>
    <t>HALICHOERUS-GRYPUS; XYLAZINE SEDATION; GRAY SEALS; 4-AMINOPYRIDINE; YOHIMBINE; ANESTHESIA; MIXTURE; IMMOBILIZATION; DOGS</t>
  </si>
  <si>
    <t>This study examined the use of 4 antagonists of chemical restraint in mature female southern elephant seals (Mirounga leonina) that were restrained with ketamine and diazepam, ketamine and xylazine, or tiletamine and zolazepam. The antagonists were: Q-aminopyridine, yohimbine, doxapram and sarmazenil. The effects of the antagonists on the animal's time to first movement forward and recovery, heart rate, respiratory rate and venous blood gas and pH values, and level of chemical restraint were recorded, Sarmazenil (1.0 mg/kg) and doxapram (5.0 mg/kg) partially antagonised 50:1 ketamine: diazepam (ketamine = 3.0 mg/kg, diazepam = 0.06 mg/kg) and tiletamine and zolazepam (tiletamine = 0.5 mg/kg, zolazepam = 0.5 mg/kg), However, the rapid recovery after low doses of anaesthetics means that antagonism is usually unnecessary, and it may increase the likelihood of shaking, Routine antagonism of ketamine and xylazine (ketamine = 3.0 mg/kg, xylazine = 0.5 mg/kg) is more useful given its usually delayed recovery time and potential for thermoregulatory problems, For this purpose yohimbine (0.06 mg/kg) offered advantages over doxapram in giving a smoother recovery with less aggression. 4-aminopyridine (0.2 mg/kg) prolonged chemical restraint by 100:1 ketamine: diazepam (ketamine = 3.0 mg/kg, diazepam = 0.03 mg/kg) and ketamine and xylazine, and should be contraindicated. Doxapram (5.0 mg/kg) was the most useful general antagonist for all groups of drugs but shaking was seen and a lower dose is recommended.</t>
  </si>
  <si>
    <t>UNIV TASMANIA,DEPT PHYSIOL,HOBART,TAS 7001,AUSTRALIA; AUSTRALIAN ANTARCTIC DIV,KINGSTON,TAS 7050,AUSTRALIA</t>
  </si>
  <si>
    <t>University of Tasmania; Australian Antarctic Division</t>
  </si>
  <si>
    <t>WOODS, R (corresponding author), UNIV TASMANIA,SCH PHARM,GPO BOX 252C,HOBART,TAS 7001,AUSTRALIA.</t>
  </si>
  <si>
    <t>McLean, Stuart/0000-0003-1041-6563</t>
  </si>
  <si>
    <t>AUSTRALIAN VETERINARY ASSN</t>
  </si>
  <si>
    <t>VICTORIA</t>
  </si>
  <si>
    <t>272 BRUNSWICK RD BRUNSWICK, VICTORIA 3056, AUSTRALIA</t>
  </si>
  <si>
    <t>0005-0423</t>
  </si>
  <si>
    <t>AUST VET J</t>
  </si>
  <si>
    <t>Aust. Vet. J.</t>
  </si>
  <si>
    <t>10.1111/j.1751-0813.1995.tb03505.x</t>
  </si>
  <si>
    <t>QY563</t>
  </si>
  <si>
    <t>WOS:A1995QY56300002</t>
  </si>
  <si>
    <t>BROUWER, PEM; GEILEN, EFM; GREMMEN, NJM; VANLENT, F</t>
  </si>
  <si>
    <t>BIOMASS, COVER AND ZONATION PATTERN OF SUBLITTORAL MACROALGAE AT SIGNY ISLAND, SOUTH ORKNEY ISLANDS, ANTARCTICA</t>
  </si>
  <si>
    <t>BOTANICA MARINA</t>
  </si>
  <si>
    <t>LONG-TERM CULTURE; DESMARESTIALES; SEASONALITY; DAYLENGTHS; PENINSULA; ALGAE; BAY</t>
  </si>
  <si>
    <t>Antarctic macroalgae have been studied taxonomically and biogeographically, but vegetational zonation patterns are still described intuitively. Quantitative studies on the macroalgal vegetation at Signy Island, Antarctica, are scarce. The aims of this study were to provide a more complete species list, to collect information of the distribution and zonation pattern of the algae by studying standing crop and percentage cover of the macroalgae in relation to depth and site, and to quantify the influence of environmental variables on the species composition of macroalgal communities. Transects at two rocky sites, one sheltered and one exposed, were studied in detail using both a photographic and a harvest sampling method. Thirty-six species were identified. Both the number of species and macroalgal biomass were low compared with sub-Antarctic regions. The vertical zonation found was: an ice-abraded zone characterized by Iridaea cordata, a zone 5 to 14 m depth dominated by Desmarestia anceps and Desmarestia menziesii and a zone 15 to 25 m characterized by Himantothallus grandifolius. Of the four environmental variables studied (depth, substratum, slope, exposure) only depth and substratum were significantly related to the species composition of the algal vegetation. No species were found with an optimum at depths greater than 20 m and the lowest depth of occurrence for Himantothallus grandifolius was predicted at 35 m. A consistent shift was found between the two sites studied: sample plots of the sheltered site corresponded with plots roughly 1 to 2 m deeper at the exposed site. Depth-response models of the macroalgae indicated a higher probability of occurrence for Desmarestia anceps, Himantothallus grandifolius and Rhodophyta towards shallower depths in the more sheltered site. The probability of finding Desmarestia anceps deeper than 29 m is nil, while the possibility of finding Himantothallus grandifolius is still 20% at 29 m. Important factors in explaining. the growth of macroalgae higher in the sublittoral at the sheltered site might be the light conditions and ice scouring at the start of the growing season. In summer, differences in exposure and biological factors might be of more importance in explaining the biomass differences in macroalgae between the two sites.</t>
  </si>
  <si>
    <t>INST INLAND WATER MGMT &amp; WASTE WATER TREATMENT,8200 AA LELYSTAD,NETHERLANDS</t>
  </si>
  <si>
    <t>BROUWER, PEM (corresponding author), CTR ESTUARINE &amp; COASTAL ECOL,NETHERLANDS INST ECOL,VIERSTR 28,4401 EA YERSEKE,NETHERLANDS.</t>
  </si>
  <si>
    <t>WALTER DE GRUYTER &amp; CO</t>
  </si>
  <si>
    <t>GENTHINER STRASSE 13, D-10785 BERLIN, GERMANY</t>
  </si>
  <si>
    <t>0006-8055</t>
  </si>
  <si>
    <t>BOT MAR</t>
  </si>
  <si>
    <t>Bot. Marina</t>
  </si>
  <si>
    <t>10.1515/botm.1995.38.1-6.259</t>
  </si>
  <si>
    <t>RE132</t>
  </si>
  <si>
    <t>WOS:A1995RE13200009</t>
  </si>
  <si>
    <t>GERRATH, JF; GERRATH, JA; LARSON, DW</t>
  </si>
  <si>
    <t>A PRELIMINARY ACCOUNT OF ENDOLITHIC ALGAE OF LIMESTONE CLIFFS OF THE NIAGARA ESCARPMENT</t>
  </si>
  <si>
    <t>CANADIAN JOURNAL OF BOTANY-REVUE CANADIENNE DE BOTANIQUE</t>
  </si>
  <si>
    <t>TERRESTRIAL ALGAE; ENDOLITHIC ORGANISMS; LIMESTONE CLIFFS; NIAGARA ESCARPMENT; SOUTHERN ONTARIO</t>
  </si>
  <si>
    <t>THUJA-OCCIDENTALIS; MICROORGANISMS; ORGANIZATION; COMMUNITIES; DESERTS; GROWTH; HOT</t>
  </si>
  <si>
    <t>This paper reports the discovery of endolithic algae from vertical limestone cliffs associated with the Niagara Escarpment, southern Ontario, Canada. The endolithic habitat forms a distinctive dark green layer 1-3 mm below the surface of the porous dolomitic limestone. Samples of the algal layer were isolated from freshly cleaved rock samples using sterile probes and grown on a solid (agarized) standard algal mineral medium supplemented with soil extract. A diverse assemblage of organisms grew on the agar plates, including bacteria, fungi, blue-green algae (cyanobacteria), green algae, yellow-green algae, and occasionally the protonemata of mosses. Isolated algae belong to unicellular, colonial, and filamentous morphological types. Algal genera that have been identified include seven blue-green algae (Cyanophyta or Cyanobacteria), six green algae (Chlorophyta), and one yellow-green alga (Xanthophyceae). Six of the algal genera found in Ontario rocks also occur inside rocks of the Colorado plateau in northern Arizona, and one genus also occurs inside Antarctic rocks.</t>
  </si>
  <si>
    <t>GERRATH, JF (corresponding author), UNIV GUELPH,DEPT BOT,CLIFF ECOL RES GRP,GUELPH,ON N1G 2W1,CANADA.</t>
  </si>
  <si>
    <t>0008-4026</t>
  </si>
  <si>
    <t>CAN J BOT</t>
  </si>
  <si>
    <t>Can. J. Bot.-Rev. Can. Bot.</t>
  </si>
  <si>
    <t>10.1139/b95-086</t>
  </si>
  <si>
    <t>RC046</t>
  </si>
  <si>
    <t>WOS:A1995RC04600014</t>
  </si>
  <si>
    <t>MACDONALD, AA; BOYD, IL; DIXON, C</t>
  </si>
  <si>
    <t>COMPARATIVE ANATOMY OF THE CARDIAC FORAMEN OVALE IN THE PINNIPEDIA</t>
  </si>
  <si>
    <t>DUCTUS VENOSUS; BLOOD; FETAL</t>
  </si>
  <si>
    <t>The structure of the cardiac foramen ovale from eight genera of pinnipeds was studied using the scanning electron microscope. Specimens were obtained from fetuses or neonates of the Californian sea lion (Zalophus californianus), Antarctic fur seal (Arctocephalus gazella), walrus (Obenus rosmarus), grey seal (Halichoerus gryphus), ringed seal (Phoca hispida), bearded seal (Erignathus barbatus), Weddell seal (Leptonychotes weddelli), and crabeater seal (Lobodon carcinophagus). In each species, the structure that permits oxygenated blood from the placenta flowing in the caudal vena cava to pass directly into the left side of the heart, the foramen ovale, when viewed from the terminal part of the caudal vena cava had the appearance of the entrance to a short tunnel. A thin fold of tissue, the developed remains of the septum primum, projected from the caudal edge of the foramen ovale into the lumen of the left atrium. It constituted about 75% of the inner surface of the tunnel, and was generally unfenestrated. The wall of the interatrial septum contributed the ''floor.'' The distal end of the tunnel was straight-edged. In most cases the septum primum was long enough to cover the foramen ovale. The siting of pulmonary veins in the roof of the left atrium appeared to be such that drainage from them after birth would press the septum primum over the foramen opening, thereby functionally closing it. Collapses of the tunnel was seen in all the neonatal seals, and in the 1-month-old neonate the fold of tissue was anchored to the interatrial septum along the surface of the crista dividens, which lay in the left atrium. Cellular protrusions and thread formation may play a role in the closure of the foramen ovale.</t>
  </si>
  <si>
    <t>MACDONALD, AA (corresponding author), UNIV EDINBURGH,ROYAL DICK SCH VET STUDIES,DEPT VET PRECLIN SCI,EDINBURGH EH9 1QH,MIDLOTHIAN,SCOTLAND.</t>
  </si>
  <si>
    <t>10.1139/z95-100</t>
  </si>
  <si>
    <t>RR091</t>
  </si>
  <si>
    <t>WOS:A1995RR09100005</t>
  </si>
  <si>
    <t>CAO, C; QIN, DH; LIU, FJ</t>
  </si>
  <si>
    <t>THE ORIGIN MECHANISMS OF NITRATE (NO3-) IONS IN ANTARCTIC SURFACE SNOW</t>
  </si>
  <si>
    <t>CAO, C (corresponding author), CHINA RES INST RADIOWAVE PROPAGAT,XINXIANG,PEOPLES R CHINA.</t>
  </si>
  <si>
    <t>QY769</t>
  </si>
  <si>
    <t>WOS:A1995QY76900021</t>
  </si>
  <si>
    <t>VERBITSKY, MY; OGLESBY, RJ</t>
  </si>
  <si>
    <t>THE CO2-INDUCED THICKENING THINNING OF THE GREENLAND AND ANTARCTIC ICE SHEETS AS SIMULATED BY A GCM (CCM1) AND AN ICE-SHEET MODEL</t>
  </si>
  <si>
    <t>CLIMATE DYNAMICS</t>
  </si>
  <si>
    <t>ATMOSPHERIC CARBON-DIOXIDE; NORTHERN-HEMISPHERE; SENSITIVITY; GLACIATION</t>
  </si>
  <si>
    <t>Scaling analysis shows that the mean thickness of an ice sheet depends on the product of two poorly known quantities, the ice viscosity and the net snow accumulation rate. We adjust the viscosity of an ice sheet in order to get a consistent value of this product for the present-day ice sheet volume and area given the net snow accumulation rate calculated by an atmospheric general circulation model (GCM). We then hold this artificial theology constant in further numerical experiments. We hope that in doing so we can partially compensate for systematic GCM errors in simulating the snow accumulation rate, and, therefore, thickening/thinning of ice sheets will depend mostly on the tendency in the net accumulation change rather than on its absolute value. Using this approach, the response of the Greenland and Antarctic ice sheets to doubling CO2 concentration is simulated and the horizontal distribution of possible thickening/thinning of polar ice obtained. We find that, initially, the region of thickening ice is close to the area of increased snowfall rate, but later it significantly changes under the influence of internal ice flow dynamics. The sea-level changes predicted by our experiments agree with some empirical estimates. The sensitivity experiment with assigned basal sliding does not show significant changes in the large-scale ice topography, meaning, for example, that there is no indication of a possible disintegration of the West Antarctic ice sheet. At the same time, the regional thickening/thinning of ice (and consequently the sea-level change) depends strongly on processes at the ice sheet bottom.</t>
  </si>
  <si>
    <t>PURDUE UNIV, DEPT EARTH &amp; ATMOSPHER SCI, W LAFAYETTE, IN 47907 USA</t>
  </si>
  <si>
    <t>Purdue University System; Purdue University</t>
  </si>
  <si>
    <t>YALE UNIV, DEPT GEOL &amp; GEOPHYS, POB 208109, NEW HAVEN, CT 06520 USA.</t>
  </si>
  <si>
    <t>0930-7575</t>
  </si>
  <si>
    <t>1432-0894</t>
  </si>
  <si>
    <t>CLIM DYNAM</t>
  </si>
  <si>
    <t>Clim. Dyn.</t>
  </si>
  <si>
    <t>10.1007/s003820050074</t>
  </si>
  <si>
    <t>RB417</t>
  </si>
  <si>
    <t>WOS:A1995RB41700005</t>
  </si>
  <si>
    <t>VIARENGO, A; CANESI, L; MARTINEZ, PG; PETERS, LD; LIVINGSTONE, DR</t>
  </si>
  <si>
    <t>PROOXIDANT PROCESSES AND ANTIOXIDANT DEFENSE SYSTEMS IN THE TISSUES OF THE ANTARCTIC SCALLOP (ADAMUSSIUM-COLBECKI) COMPARED WITH THE MEDITERRANEAN SCALLOP (PECTEN-JACOBAEUS)</t>
  </si>
  <si>
    <t>MARINE INVERTEBRATES; ANTARCTIC SCALLOP; MEDITERRANEAN SCALLOP; REACTIVE OXYGEN SPECIES; PROOXIDANT PROCESSES; ANTIOXIDANT SYSTEMS; LOW TEMPERATURE ADAPTATION</t>
  </si>
  <si>
    <t>MYTILUS-EDULIS-L; LIPID-PEROXIDATION; DIGESTIVE GLAND; OXYRADICAL PRODUCTION; COMMON MUSSEL; FREE-RADICALS; OXYGEN; TOXICITY; METALLOTHIONEIN; TEMPERATURE</t>
  </si>
  <si>
    <t>Antioxidant defences (scavengers, enzymes), pro-oxidant processes (in vitro NAD(P)H-dependent iron/EDTA-mediated hydroxyl radical (. OH) production and susceptibility to lipid peroxidation) were investigated in the tissues of the antarctic scallop Adamussium colbecki (Smith, 1902) compared with a scallop species typical of temperate, mediterranean waters, Pecten jacobaeus L. Levels of free radical scavengers (total glutathione, vitamin E, total carotenoids) and activities of antioxidant enzymes (superoxide dismutase, EC 1.15.1.1.; catalase, EC 1.11.1.6.; glutathione peroxidase, EC 1.11.1.9.) were in the same range in both species and in both were higher in digestive gland than gills, The in vitro potential for . OH production was higher in the digestive gland than the gills for both species, consistent with the former tissue's higher levels of antioxidant defences, Inhibition studies (A, colbecki) indicated the involvement of superoxide anion radical and hydrogen peroxide in . OH formation, The digestive gland of A, colbecki showed a lower susceptibility to 'in vitro' stimulated lipid peroxidation than that of P,jacobaeus, The results are discussed in relation to the adaptation of A, colbecki to extreme Antarctic conditions, including low temperature, high oxygen tension and marked seasonality of food intake, all of which can influence reactive oxygen species formation.</t>
  </si>
  <si>
    <t>UNIV TURIN,DIP SCI &amp; TECNOL AVANZATE,I-15100 ALESSANDRIA,ITALY; NERC,PLYMOUTH MARINE LAB,PLYMOUTH PL1 2PB,DEVON,ENGLAND; UNIV SANTIAGO DE COMPOSTELA,DEPT BIOCHEM,SANTIAGO,SPAIN; UNIV URBINO,IST FISIOL,URBINO,ITALY</t>
  </si>
  <si>
    <t>University of Turin; Plymouth Marine Laboratory; UK Research &amp; Innovation (UKRI); Natural Environment Research Council (NERC); Universidade de Santiago de Compostela; University of Urbino</t>
  </si>
  <si>
    <t>Viarengo, Aldo/0000-0002-1557-6526; Canesi, Laura/0000-0003-2061-3819</t>
  </si>
  <si>
    <t>10.1016/0305-0491(94)00228-M</t>
  </si>
  <si>
    <t>QX430</t>
  </si>
  <si>
    <t>WOS:A1995QX43000014</t>
  </si>
  <si>
    <t>WOHRMANN, APA</t>
  </si>
  <si>
    <t>ANTIFREEZE GLYCOPEPTIDES OF THE HIGH-ANTARCTIC SILVERFISH PLEURAGRAMMA ANTARCTICUM (NOTOTHENIOIDEI)</t>
  </si>
  <si>
    <t>COMPARATIVE BIOCHEMISTRY AND PHYSIOLOGY C-PHARMACOLOGY TOXICOLOGY &amp; ENDOCRINOLOGY</t>
  </si>
  <si>
    <t>ANTIFREEZE GLYCOPEPTIDE; AFGP; FREEZING RESISTANCE; THERMAL HYSTERESIS; DIFFERENTIAL SCANNING CALORIMETRY; PLEURAGRAMMA ANTARCTICUM; ANTARCTIC SILVERFISH; NOTOTHENIIDAE; WEDDELL SEA</t>
  </si>
  <si>
    <t>CALORIMETRIC ANALYSIS; COLD-WATER; POLAR FISH; GLYCOPROTEINS; PROTEINS; ICE; INHIBITION; PEPTIDES; AGENTS; GROWTH</t>
  </si>
  <si>
    <t>Antifreeze glycopeptides (AFGP) have been isolated from the fully pelagic high-Antarctic silverfish Pleuragramma antarcticum of the suborder Notothenioidei (Perciformes). The fishes were caught during the PRV Polarstern expedition EPOS III (Jan-Mar, 1989) in the eastern and southeastern Weddell Sea. Glycoconjugate and amino acid analysis of antifreeze glycopeptides (AFGP) indicate that the glycopeptide structure is identical to the polymers of H2N[Ala-Ala(beta-galactosyl(1 --&gt;3)- alpha-N-acetylgalactosamine)Thr](n)Ala-Ala-COOH of previously studied Antarctic notothenioids. The content of AFGPs in P. antarcticum is lower than in other notothenioid fish from the same region. Antifreeze activity shows a maximal hysteresis of 1.19 degrees C at a concentration of 20 mg/ml AFGP. A linear increase in activity of the antifreeze glycopeptides could be demonstrated concomittant with a decreasing ice content. The freezing point of blood serum is -1.9 degrees C.</t>
  </si>
  <si>
    <t>WOHRMANN, APA (corresponding author), CHRISTIAN ALBRECHTS UNIV KIEL,INST POLAROKOL,WISCHHOFSTR 1-3,GEBADE 12,D-24148 KIEL,GERMANY.</t>
  </si>
  <si>
    <t>0742-8413</t>
  </si>
  <si>
    <t>COMP BIOCHEM PHYS C</t>
  </si>
  <si>
    <t>Comp. Biochem. Physiol. C-Pharmacol. Toxicol. Endocrinol.</t>
  </si>
  <si>
    <t>10.1016/0742-8413(95)00007-T</t>
  </si>
  <si>
    <t>Biochemistry &amp; Molecular Biology; Endocrinology &amp; Metabolism; Toxicology; Zoology</t>
  </si>
  <si>
    <t>RE798</t>
  </si>
  <si>
    <t>WOS:A1995RE79800015</t>
  </si>
  <si>
    <t>WANLESS, S; HARRIS, MP; MORRIS, JA</t>
  </si>
  <si>
    <t>FACTORS AFFECTING DAILY ACTIVITY BUDGETS OF SOUTH-GEORGIAN SHAGS DURING CHICK REARING AT BIRD ISLAND, SOUTH-GEORGIA</t>
  </si>
  <si>
    <t>CONDOR</t>
  </si>
  <si>
    <t>SOUTH GEORGIAN SHAG; PHALACROCORAX GEORGIANUS; ACTIVITY BUDGETS; SEX DIFFERENCES; DIVING</t>
  </si>
  <si>
    <t>BLUE-EYED SHAGS; DIVING PATTERNS; FORAGING BEHAVIOR; CORMORANTS; PHALACROCORACIDAE; PERFORMANCE; ANTARCTICA; PENGUINS; GENTOO; DIET</t>
  </si>
  <si>
    <t>Radio telemetry was used to record daily activity budgets of 26 South Georgian Shags (Phalacrocorax georgianus) during the chick-rearing period at Bird Island, South Georgia. There was a significant sex difference in the timing of feeding, with the female making the first trip of the day in 93% of pairs (n = 15). On average, each shag made 2.3 trips/day and was absent for a total of 6.22 hr/day. The majority of time away from the colony was spent diving (86.7%), but long recovery periods on the surface between dives and time needed to travel to the seabed resulted in only 1.06 hr/day being potentially available for prey capture. Given that these activity data were collected during a season when feeding conditions were favorable, breeding shags at Bird Island appear to have little capacity to increase the time available for prey capture. We speculate that the population may be extremely sensitive to changes in food availability. Males spent more time flying and on the sea than did females. On average, birds with broods of two or three chicks spent more time diving (6.42 hr/day) than those with broods of one (4.74 hr/day) but there was no tendency for the amount of time spent diving to increase with chick age. Although South Georgian Shags exhibited the same sexually distinct foraging patterns as Antarctic Shags P. bransfieldensis at a colony on the Antarctic Peninsula, their activity budgets differed radically, with shags at Bird Island spending a much greater percentage of their time away diving (86.7% compared with 8.4%).</t>
  </si>
  <si>
    <t>WANLESS, S (corresponding author), INST TERR ECOL,BANCHORY RES STN,HILL BRATHENS,BANCHORY AB31 4BY,KINCARDINE,SCOTLAND.</t>
  </si>
  <si>
    <t>Wanless, Sarah/K-2338-2012</t>
  </si>
  <si>
    <t>Wanless, Sarah/0000-0002-2788-4606</t>
  </si>
  <si>
    <t>COOPER ORNITHOLOGICAL SOC</t>
  </si>
  <si>
    <t>ORNITHOLOGICAL SOC NORTH AMER PO BOX 1897, LAWRENCE, KS 66044-8897</t>
  </si>
  <si>
    <t>0010-5422</t>
  </si>
  <si>
    <t>Condor</t>
  </si>
  <si>
    <t>10.2307/1369040</t>
  </si>
  <si>
    <t>RA680</t>
  </si>
  <si>
    <t>WOS:A1995RA68000024</t>
  </si>
  <si>
    <t>TODD, CM; BLOCK, W</t>
  </si>
  <si>
    <t>A COMPARISON OF THE COLD-HARDINESS ATTRIBUTES IN LARVAE OF 4 SPECIES OF DIPTERA</t>
  </si>
  <si>
    <t>CRYO-LETTERS</t>
  </si>
  <si>
    <t>TIPULA; BIBIO; FREEZING INTOLERANCE; FREEZING TOLERANCE; CRYSTALLIZATION TEMPERATURE; OVERWINTERING</t>
  </si>
  <si>
    <t>SUBZERO TEMPERATURES; TOLERANCE; ADAPTATIONS; ARTHROPODS; SURVIVAL; INSECTS; FREEZE</t>
  </si>
  <si>
    <t>Cold hardiness attributes in larvae of four species of Diptera, three upland species from the genus Tipula and one from the genus Bibio from a lowland habitat were investigated. This was done by measuring the supercooling point (temperature of crystalisation), assessing survival after freezing, and determining body water content and concentrations of polyols and sugars of larval samples. All the species exhibited a limited supercooling capacity, with mean supercooling points ranging from -3.7 degrees C in Bibio marci to -5.5 degrees C in Tipula excisa. The body water content ranged from 78% in B. marci to 89% of fresh weight in the Tipula species, and low concentrations of sugars and polyols (potential cryoprotectants) were found in all species. The larvae of the Tipula species exhibited freeze tolerance whereas those of B. marci were freezing intolerant; it is postulated that the latter may avoid freezing situations by behavioural methods.</t>
  </si>
  <si>
    <t>TODD, CM (corresponding author), BRITISH ANTARCTIC SURVEY,NERC,MADINGLEY RD,CAMBRIDGE CB3 0ET,ENGLAND.</t>
  </si>
  <si>
    <t>CRYO LETTERS</t>
  </si>
  <si>
    <t>7 WOOTTON WAY, CAMBRIDGE, CAMBS, ENGLAND CB3 9LX</t>
  </si>
  <si>
    <t>0143-2044</t>
  </si>
  <si>
    <t>CRYO-LETT</t>
  </si>
  <si>
    <t>CRYO-LETT.</t>
  </si>
  <si>
    <t>Biology; Physiology</t>
  </si>
  <si>
    <t>Life Sciences &amp; Biomedicine - Other Topics; Physiology</t>
  </si>
  <si>
    <t>RC662</t>
  </si>
  <si>
    <t>WOS:A1995RC66200003</t>
  </si>
  <si>
    <t>ORSI, AH; WHITWORTH, T; NOWLIN, WD</t>
  </si>
  <si>
    <t>ON THE MERIDIONAL EXTENT AND FRONTS OF THE ANTARCTIC CIRCUMPOLAR CURRENT</t>
  </si>
  <si>
    <t>TOTAL GEOSTROPHIC CIRCULATION; BOTTOM WATER FORMATION; SOUTH-ATLANTIC OCEAN; DRAKE PASSAGE; WEDDELL GYRE; SOUTHWESTERN ATLANTIC; HYDROGRAPHIC SECTION; FLOW PATTERNS; INDIAN-OCEAN; MASSES</t>
  </si>
  <si>
    <t>Large-scale features of the Antarctic Circumpolar Current (ACC) are described using all historical hydrographic data available from the Southern Ocean. The geopotential anomaly of the sea surface relative to 1000 db reveals the highly-sheared eastward flow of the ACC and the strong steering of the current by the ridge system around Antarctica. The near-surface property distributions differentiate the ACC waters from the warmer and saltier waters of the subtropical regimes. The Subtropical Front (STF), interrupted only by South America, marks the northern-most extent of subantarctic waters. Distributions of properties on isopycnal surfaces show an abrupt end to the characteristic signal of the Upper Circumpolar Deep Water (UCDW), as this water mass shoals southward and is entrained into the surface mixed layer. This sharp water mass boundary nearly coincides with the southernmost circumpolar streamline passing through Drake Passage. To its south are the weakly-sheared circulations of the subpolar regime. Inspection of many hydrographic crossings of this transition reveals that the poleward edge of the UCDW signal is a reasonable definition of the southern boundary of the ACC. At Drake Passage, three deep-reaching fronts account for most of the ACC transport. Well-established indicators of the Subantarctic Front and Polar Front are traced unbroken around Antarctica. The third deep-reaching front observed to the south of the Polar Front at Drake Passage also continues with similar characteristics as a circumpolar feature. It is called here the southern ACC front. Stations from multiple synoptic transects of these circumpolar fronts are used to describe the average property structure within each ACC zone. Between the STF and the southern boundary of the ACC, the shear transport of the circumpolar current above 3000 m is at all longitudes about 100 Sv (1 Sv = 10(6) m(3) s(-1)) eastward.</t>
  </si>
  <si>
    <t>TEXAS A&amp;M UNIV,DEPT OCEANOG,COLLEGE STN,TX 77843</t>
  </si>
  <si>
    <t>10.1016/0967-0637(95)00021-W</t>
  </si>
  <si>
    <t>RP133</t>
  </si>
  <si>
    <t>WOS:A1995RP13300003</t>
  </si>
  <si>
    <t>DUGDALE, RC; WILKERSON, FP; MINAS, HJ</t>
  </si>
  <si>
    <t>THE ROLE OF A SILICATE PUMP IN DRIVING NEW PRODUCTION</t>
  </si>
  <si>
    <t>PHYTOPLANKTON BIOMASS; NUTRIENT LIMITATION; MARINE ECOSYSTEMS; BIOGENIC SILICA; ANTARCTIC OCEAN; SOUTHERN-OCEAN; GROWTH-RATES; ROSS SEA; DIATOMS; CYCLE</t>
  </si>
  <si>
    <t>In the past, the importance of silicate as a limiting nutrient for new production in the ocean, and in determining global productivity and carbon budgets, has been relegated to the lower ranks compared to the role of nitrogen and, more recently, iron. This paper describes a ''silicate pump'' that acts in diatom-dominated communities to enhance the loss of silicate from the euphotic zone to deep water compared to nitrogen, which is more readily recycled in the grazing loop, thus leading the system to silicate limitation. The impact of this silicate pump is described for the HNLC (High Nutrient-Low Chlorophyll) waters offshore from 15 degrees S, Peru and reproduced in a simulation model of a diatom-dominated ecosystem. Silicate pumping to deep water results in low silicate, high nitrate conditions in the mixed layer, shown here to be a characteristic of many HNLC areas. These areas should more accurately be termed HNLSLC (High Nitrate-Low Silicate-Low Chlorophyll) areas. Silicate dynamics may control and dominate new production processes in these areas and consequently control the rate at which newly upwelled CO2 in the surface regions is reduced by the phytoplankton. In such silicate-controlled systems, export production (i.e. production that is lost to deep water) of silicon and nitrogen are not equivalent, since export production of silicon is controlled by input of silicate, whereas export production of nitrogen is controlled by grazing rate and regeneration.</t>
  </si>
  <si>
    <t>FAC SCI LUMINY,CTR OCEANOL MARSEILLE,F-13288 MARSEILLE 9,FRANCE</t>
  </si>
  <si>
    <t>Aix-Marseille Universite</t>
  </si>
  <si>
    <t>DUGDALE, RC (corresponding author), UNIV SO CALIF,DEPT BIOL SCI,LOS ANGELES,CA 90089, USA.</t>
  </si>
  <si>
    <t>10.1016/0967-0637(95)00015-X</t>
  </si>
  <si>
    <t>WOS:A1995RP13300005</t>
  </si>
  <si>
    <t>WARD, P; SHREEVE, RS</t>
  </si>
  <si>
    <t>EGG-PRODUCTION IN 3 SPECIES OF ANTARCTIC CALANOID COPEPODS DURING AN AUSTRAL SUMMER</t>
  </si>
  <si>
    <t>RHINCALANUS-GIGAS; PLANKTONIC COPEPOD; HIGH-LATITUDES; LIFE-CYCLES; FRAM STRAIT; ACUTUS; FINMARCHICUS; PROPINQUUS; GLACIALIS; SEA</t>
  </si>
  <si>
    <t>Egg production in three species of calanoid copepods Rhincalanus gigas, Calanoides acutus and Calanus simillimus was investigated via incubations of females and recovery of eggs from net hauls made around South Georgia during January 1993. Average daily egg production was highest for the sub-Antarctic C. simillimus, (15.5 eggs female(-1) d(-1)). This species normally spawns in the spring in the central part of its geographical range but was apparently delayed by the colder waters found around South Georgia. For R. gigas and C. acutus egg production averaged 8.9 and 6.0 eggs female(-1) d(-1), respectively. The former species appeared to be undergoing protracted recruitment while the population of the latter was preparing to overwinter. Considerable inter-station variability existed, although no relationships were apparent between surface chlorophyll concentrations and either egg production in experiments or in the numbers of eggs recovered by the nets. Clutch size (eggs produced spawning female(-1) d(-1)) did not differ significantly between the three species although the maximum clutch size recorded for R. gigas (94 eggs) was almost twice that of C. simillimus. Samples taken from the Bellingshausen Sea during the latter part of 1992 indicated that recruitment of R. gigas and C. acutus commenced in early December in this region when adult females were concentrated in the surface 250 m and a diatom bloom was developing. Egg numbers were highest in the surface 50 m (up to 350 m(-3)) al both the Bellingshausen and South Georgia stations. At the latter site females migrated into these surface layers at night; thus it would appear that spawning is largely nocturnal and linked to diurnal migratory behaviour.</t>
  </si>
  <si>
    <t>WARD, P (corresponding author), BRITISH ANTARCTIC SURVEY,NERC,HIGH CROSS SITE,MADINGLEY RD,CAMBRIDGE CB3 0ET,ENGLAND.</t>
  </si>
  <si>
    <t>10.1016/0967-0637(95)00018-2</t>
  </si>
  <si>
    <t>WOS:A1995RP13300006</t>
  </si>
  <si>
    <t>POLYAKOV, IV; TIMOKHOV, LA</t>
  </si>
  <si>
    <t>THERMOHALINE CIRCULATION OF THE ARCTIC-OCEAN</t>
  </si>
  <si>
    <t>POLYAKOV, IV (corresponding author), ST PETERSBURG ARCTIC &amp; ANTARCTIC RES INST,ST PETERSBURG,RUSSIA.</t>
  </si>
  <si>
    <t>RJ699</t>
  </si>
  <si>
    <t>WOS:A1995RJ69900031</t>
  </si>
  <si>
    <t>MATUSHENKO, VA; MISUCHENKO, IL; POPOV, IK</t>
  </si>
  <si>
    <t>SPACE DISTRIBUTION OF LIGHT WEAKENING INDEX IN CARA SEA-WATER</t>
  </si>
  <si>
    <t>MATUSHENKO, VA (corresponding author), ARCTIC &amp; ANTARCTIC RES INST,ARKHANGELSK,RUSSIA.</t>
  </si>
  <si>
    <t>RJ281</t>
  </si>
  <si>
    <t>WOS:A1995RJ28100030</t>
  </si>
  <si>
    <t>LENIHAN, HS; OLIVER, JS</t>
  </si>
  <si>
    <t>ANTHROPOGENIC AND NATURAL DISTURBANCES TO MARINE BENTHIC COMMUNITIES IN ANTARCTICA</t>
  </si>
  <si>
    <t>ECOLOGICAL APPLICATIONS</t>
  </si>
  <si>
    <t>ANCHOR ICE; ANTARCTICA; BENTHIC COMMUNITIES; HUMAN DISTURBANCES; HEAVY METALS; ICEBERG GROUNDING; MURINE POLLUTION; OIL; ORGANIC ENRICHMENT; RECOVERY</t>
  </si>
  <si>
    <t>MCMURDO-SOUND; CRUDE-OIL; RHEPOXYNIUS-ABRONIUS; SOUTHERN-CALIFORNIA; ORGANIC ENRICHMENT; INFAUNAL BENTHOS; NORTH-SEA; POLLUTION; PATTERNS; ICE</t>
  </si>
  <si>
    <t>Sampling and field experiments were conducted from 1975 to 1990 to test how the structure of marine benthic communities around McMurdo Station, Antarctica varied with levels of anthropogenic contaminants in marine sediments. The structure of communities (e.g., infauna density, species composition, and life history characteristics) in contaminated and uncontaminated areas were compared with the structure of communities influenced by two large-scale natural disturbances, anchor ice formation and uplift or iceberg scour. Benthic communities changed radically along a steep spatial gradient of anthropogenic hydrocarbon, metal, and PCB contamination around McMurdo Station. The heavily contaminated end of the gradient, Winter Quarters Bay, was low in infaunal and epifaunal abundance and was dominated by a few opportunistic species of polychaete worms, especially Capitella spp., Ophryotrocha claperedii, and Gyptis sp. These are relatively small and motile species. Closely related species live in organically enriched and anthropogenically disturbed sediments throughout temperate latitudes. The edge of the heavily contaminated bay, the transition area, contained several motile polychaete species with less opportunistic life histories, especially Tharyx sp. and Haploscoloplos kerguelensis. Uncontaminated sedimentary habitats harbored dense tube mats of infaunal animals numerically dominated by populations of polychaete worms, crustaceans, and a large suspension feeding bivalve. These species are generally large and relatively sessile, except for several crustacean species living among the tubes. Community patterns along the anthropogenic disturbance gradient were similar to community changes along a natural gradient of anchor ice disturbance. The same motile and opportunistic polychaete worms were most abundant where anchor ice freezing and uplift were most severe. The motile polychaetes, Tharyx sp., Haploscoloplos kerguelensis, and Polygordius sp., were abundant at the edge of the anchor ice disturbance zone. The undisturbed bottom harbored the same dense tube mat community and large bivalve population. Community changes along the anthropogenic disturbance gradient were also similar to colonization patterns into bottom areas gouged by icebergs. The most recent ice gouges along the east side of McMurdo Sound contained large numbers of the motile opportunistic polychaete worms. Ice gouges along the western sound contained more motile species of infauna compared to adjacent undisturbed bottoms with large numbers of tube-dwelling infauna. Motile species were also the first to colonize experimental sediments placed on the sea floor for 6 yr. Although the community patterns around anthropogenic and natural disturbances were similar, particularly the motile and opportunistic species at heavily disturbed and marginal areas, the natural disturbances cover much greater areas of the sea floor around the entire Antarctic continent. On the other hand, recovery from chemical contamination is likely to take many more decades than recovery from natural disturbances as contaminant degradation is a slow process. This process can be enhanced by ongoing pollution abatement and cleanup operations.</t>
  </si>
  <si>
    <t>MOSS LANDING MARINE LABS,MOSS LANDING,CA 95039</t>
  </si>
  <si>
    <t>ECOLOGICAL SOC AMER</t>
  </si>
  <si>
    <t>TEMPE</t>
  </si>
  <si>
    <t>ARIZONA STATE UNIV CENTER ENVIRONMENTAL STUDIES, TEMPE, AZ 85287</t>
  </si>
  <si>
    <t>1051-0761</t>
  </si>
  <si>
    <t>ECOL APPL</t>
  </si>
  <si>
    <t>Ecol. Appl.</t>
  </si>
  <si>
    <t>10.2307/1942024</t>
  </si>
  <si>
    <t>Ecology; Environmental Sciences</t>
  </si>
  <si>
    <t>QY378</t>
  </si>
  <si>
    <t>WOS:A1995QY37800010</t>
  </si>
  <si>
    <t>ABOUCHAMI, W; GOLDSTEIN, SL</t>
  </si>
  <si>
    <t>A LEAD ISOTOPIC STUDY OF CIRCUM-ANTARCTIC MANGANESE NODULES</t>
  </si>
  <si>
    <t>EAST PACIFIC RISE; WESTERN NORTH-ATLANTIC; RARE-EARTH ELEMENTS; TH-PB SYSTEMATICS; FERROMANGANESE DEPOSITS; NEODYMIUM ISOTOPES; SOUTHERN-OCEAN; MAGMA GENESIS; GUAYMAS-BASIN; ND ISOTOPES</t>
  </si>
  <si>
    <t>Lead isotope ratios in manganese nodules from the Circum-Antarctic ocean display systematic geographical variations. Eastward, in the direction of current movement, from south of Australia, they progressively decrease in the Pacific sector and into the western Atlantic sector until similar to -30 degrees W. From this longitude, lead isotope ratios increase in the eastern Atlantic sector and reach their highest values in the Indian sector near 110 degrees E. South of western Australia they abruptly decrease. These two lead isotope domains correspond closely to the Circum-Antarctic neodymium isotope domains previously recognized by Albarede and Goldstein (1992). However, the intraocean isotopic variations are much clearer for Ph than Nd, reflecting the shorter oceanic residence time of Ph (similar to 10(2) y) compared with Nd (similar to 10(3) y), and confirming that Pb is a much more sensitive marine tracer. Throughout the Circum-Antarctic ocean, the lead isotopic changes follow the pattern of present-day oceanic circulation. The Ph shows an overall continental signature, which is strongest in the Indian sector. The most probable candidate as the source of the continental signal is North Atlantic Deep Water (NADW) which enters the Circum-Antarctic in the south Atlantic. As NADW mixes with Circumpolar water, lead isotope ratios increase eastward in the Indian sector, reflecting progressive loss of the Pacific-derived Pb signal. The abrupt decrease of lead isotope ratios between the Indian and Pacific sectors appears to be a consequence of addition of Pacific seawater. Through the Pacific, lead isotope ratios gradually decrease eastward, approaching values of East Pacific Rise metalliferous sediments, ocean ridge basalts, and south Pacific Mn nodules. This trend results from an increasing influence of Pacific ocean water containing a component derived from Pacific volcanism. The Pacific signature persists into the Argentine basin in the southwest Atlantic Ocean, reflecting significant input of water from the Drake Passage northward into the Atlantic. The Pacific Ph component is seen in the Atlantic and Indian oceans near southern Africa as well as in the Atlantic and Indian sectors of the Circum-Antarctic. Lead acid neodymium isotopes correlate in the Atlantic-Indian sectors but not in the Pacific sector, reflecting differences in residence times and modes of water mass mixing. The renewal of Circum-Antarctic water occurs on a timescale which is short compared to the residence time of Nd but long compared to Ph. As a result, dissolved Pb is subject to considerable changes over the timescale of Circumpolar current movement, while Nd is less easily affected. NADW is added locally in the south Atlantic and moves eastward as a water mass. As NADW mixes with Circumpolar water (CPW) through the Indian sector, changes affecting Nd/Pb in NADW and CPW occur in tandem, and neodymium and lead isotopes are correlated. Through the Pacific sector, gradual addition of Pacific seawater occurs over a large region and Nd/Pb relationships are not coupled. Because simple isotopic mixing systematics are nor conserved there, neodymium and lead isotopes vary independently. The consistency of lead isotope variations with present-day ocean bottom water circulation is remarkable, considering that the Mn nodules as sampled reflect the integrated flux of Ph over similar to 10(5)-10(6) Y, the oceanic mixing time is similar to 10(3) y, the residence time for ph is similar to 10(2) y, and the circulation time of the Circum-Antarctic ocean is similar to 30 y. Processes occurring over such different timescales can show such a relationship only if the system is stable over the longest time interval. Thus, on average, element sources and ocean circulation through the Pleistocene have been similar to the present-day, despite significant perturbations during glacial periods.</t>
  </si>
  <si>
    <t>ABOUCHAMI, W (corresponding author), MAX PLANCK INST CHEM,POSTFACH 3060,D-55020 MAINZ,GERMANY.</t>
  </si>
  <si>
    <t>Goldstein, Steven L/0000-0001-7252-8064</t>
  </si>
  <si>
    <t>10.1016/0016-7037(95)00084-D</t>
  </si>
  <si>
    <t>RA715</t>
  </si>
  <si>
    <t>WOS:A1995RA71500011</t>
  </si>
  <si>
    <t>BLAGOVESHCHENSKII, DV; BORISOVA, TD</t>
  </si>
  <si>
    <t>CHARACTERISTICS OF DECAMETER WAVE ORIGINATION IN THE MAIN IONOSPHERIC TROUGH</t>
  </si>
  <si>
    <t>BLAGOVESHCHENSKII, DV (corresponding author), ARCTIC &amp; ANTARCTIC RES INST,ST PETERSBURG 199226,RUSSIA.</t>
  </si>
  <si>
    <t>Borisova, Tatiana/AAK-7698-2020</t>
  </si>
  <si>
    <t>RL536</t>
  </si>
  <si>
    <t>WOS:A1995RL53600008</t>
  </si>
  <si>
    <t>SHUBIN, VN; ANNAKULIEV, SK</t>
  </si>
  <si>
    <t>MODEL OF THE NEGATIVE PHASE OF MIDLATITUDE IONOSPHERIC STORMS</t>
  </si>
  <si>
    <t>ANTARCTIC F-REGION; GEOMAGNETIC STORMS; F2-REGION; THERMOSPHERE</t>
  </si>
  <si>
    <t>SHUBIN, VN (corresponding author), RUSSIAN ACAD SCI, INST EARTH MAGNET IONOSPHERE &amp; RADIOWAVE DISP, MOSCOW, RUSSIA.</t>
  </si>
  <si>
    <t>39 DIMITROVA UL., MOSCOW, 113095, RUSSIA</t>
  </si>
  <si>
    <t>WOS:A1995RL53600009</t>
  </si>
  <si>
    <t>BESPROZVANNAYA, AS; OL, GI; TROSHICHEV, OA; SAZONOV, BI; SHCHERBA, IA; SHCHUKA, TI</t>
  </si>
  <si>
    <t>EFFECTS OF COSMOPHYSICAL FACTORS ON PERTURBATIONS OF THE BARIC FIELD OF POLAR HEMISPHERE</t>
  </si>
  <si>
    <t>SOLAR</t>
  </si>
  <si>
    <t>MAIN GEOPHYS OBSERV,ST PETERSBURG,RUSSIA</t>
  </si>
  <si>
    <t>BESPROZVANNAYA, AS (corresponding author), ARCTIC &amp; ANTARCTIC RES INST,ST PETERSBURG 199226,RUSSIA.</t>
  </si>
  <si>
    <t>WOS:A1995RL53600017</t>
  </si>
  <si>
    <t>SARKISSIAN, A; ROSCOE, HK; FISH, D; VANROOZENDAEL, M; GIL, M; CHEN, HB; WANG, P; POMMEREAU, JP; LENOBLE, J</t>
  </si>
  <si>
    <t>OZONE AND NO2 AIR-MASS FACTORS FOR ZENITH-SKY SPECTROMETERS - INTERCOMPARISON OF CALCULATIONS WITH DIFFERENT RADIATIVE-TRANSFER MODELS</t>
  </si>
  <si>
    <t>STRATOSPHERIC NO2; ARCTIC WINTER</t>
  </si>
  <si>
    <t>Calculations of air-mass factors (AMFs) for ground-based zenith-sky UV-visible spectrometers are now well developed in laboratories where stratospheric constituents are measured with this technique. An intercomparison between results from the different radiative transfer models used to calculate AMFs at twilight is presented here. The comparison was made for ozone AMFs at 510 nm and for NO2 AMFs at 440 nm. Vertical profiles were specified. Results are presented firstly for calculations in a pure Rayleigh atmosphere, then including background aerosols. Relative differences between calculated AMFs from different models cause relative errors in vertical columns of ozone and NO2 measured by zenith-sky spectrometers. For commonly used averages over solar zenith angles, these relative errors are +/-2.3% in the vertical column of ozone and +/-1.1% in the vertical column of NO2. Refinements to the calculations, suggested by the intercomparison, should reduce these errors to +/-1.0% for ozone and +/-0.5% for NO2.</t>
  </si>
  <si>
    <t>UNIV LILLE,LOA,VILLENEUVE DASCQ,FRANCE; UNIV CAMBRIDGE,CAMBRIDGE,ENGLAND; INTA,MADRID,SPAIN; CNRS,SERV AERON,F-91371 VERRIERES BUISSON,FRANCE; IASB,BRUSSELS,BELGIUM</t>
  </si>
  <si>
    <t>Universite de Lille; University of Cambridge; Consejo Superior de Investigaciones Cientificas (CSIC); CSIC - Centro de Astrobiologia (INTA); Centre National de la Recherche Scientifique (CNRS)</t>
  </si>
  <si>
    <t>SARKISSIAN, A (corresponding author), BRITISH ANTARCTIC SURVEY,MADINGLEY RD,CAMBRIDGE CB3 0ET,ENGLAND.</t>
  </si>
  <si>
    <t>MAY 1</t>
  </si>
  <si>
    <t>10.1029/95GL01032</t>
  </si>
  <si>
    <t>QW543</t>
  </si>
  <si>
    <t>WOS:A1995QW54300028</t>
  </si>
  <si>
    <t>LAPPO, SS; ALEKSEEV, GV; EFIMOV, VV</t>
  </si>
  <si>
    <t>BASIC OCEANOLOGICAL RESULTS OF THE SECTION PROGRAM</t>
  </si>
  <si>
    <t>ATLANTIC</t>
  </si>
  <si>
    <t>Basic oceanological results of the ''Section'' program are discussed. Seasonal cycle of surface heat fluxes was reliably revealed for energy active regions. Local quasistationary eddy structures in the energy active regions which work like triggers in heat transport in the ocean were found and described. It has been demonstrated that meridian heat transport in the North Atlantic is caused mainly by drift currents over the whole tropical Atlantic. Changes in hydrological structures responsible for different climate conditions of high latitudes and well correlated with low-frequency atmospheric anomalies in the North Hemisphere were reliably revealed in the North Atlantic (North-European Basin).</t>
  </si>
  <si>
    <t>ARCTIC &amp; ANTARCTIC RES INST,ST PETERSBURG 199226,RUSSIA; UKRAINIAN ACAD SCI,INST MARINE HYDROPHYS,KIEV 252160,UKRAINE</t>
  </si>
  <si>
    <t>Arctic &amp; Antarctic Research Institute; National Academy of Sciences Ukraine</t>
  </si>
  <si>
    <t>LAPPO, SS (corresponding author), RUSSIAN ACAD SCI,INST OCEANOL,MOSCOW,RUSSIA.</t>
  </si>
  <si>
    <t>Efimov, Vladimir/P-2063-2017</t>
  </si>
  <si>
    <t>RK808</t>
  </si>
  <si>
    <t>WOS:A1995RK80800010</t>
  </si>
  <si>
    <t>MURPHY, EJ</t>
  </si>
  <si>
    <t>SPATIAL STRUCTURE OF THE SOUTHERN-OCEAN ECOSYSTEM - PREDATOR-PREY LINKAGES IN SOUTHERN-OCEAN FOOD WEBS</t>
  </si>
  <si>
    <t>ECOSYSTEM-DISTURBANCE; KRILL; PREY-FLUX; SCALE; VARIABILITY</t>
  </si>
  <si>
    <t>PRINCE-EDWARD-ISLANDS; MIGRATING ZOOPLANKTON; ANTARCTIC KRILL; CONSUMPTION; VARIABILITY; DYNAMICS; STRENGTH; SYSTEMS; GEORGIA; ECOLOGY</t>
  </si>
  <si>
    <t>1. The food chain of the Southern Ocean has often been characterized as simple and homogeneous. However, the population processes of a key prey organism, krill Euphausia superba, operate over ocean basin scales and are strongly influenced by large scale abiotic factors. 2. A model was developed in which the local prey abundance was regulated by a continuous, hydrodynamically mediated, supply rate and the concentrating effects of abiotic-biotic interactions. This model was used with estimates of the annual predator demands and the prey concentration for the South Georgia area to investigate the relationship between flow rate and depletion in prey concentration as a function of distance from a predator colony. 3. The model results indicated that concentrating factors need to be large to produce the build-up of krill densities of the order estimated to occur in the South Georgia area, with the peak retention rates required some distance offshore. It was, however, found that, for the estimated supply rates, the region does not need to be an area of particularly high prey concentration to support the estimated predator impact. 4. Differential predator foraging ranges produced a more complex response to the reduction of the abundance of particular predators by harvesting, than in the situation where foraging ranges overlapped completely. In such a system the more inshore foraging predators encountered the greatest changes in prey abundance. 5. Random fluctuations in the interannual prey availability were introduced into the simulation of the flow system. This could lead to apparent population cycling in predator and prey abundance due to the interactive form of the system, although the prey population dynamics were not involved. The system enhanced variability such that inshore foraging predators encountered greater variation in prey supply. 6. The model results emphasize the importance of investigating the magnitude and timing of the horizontal fluxes of secondary production in this spatially distributed ecosystem.</t>
  </si>
  <si>
    <t>MURPHY, EJ (corresponding author), BRITISH ANTARCTIC SURVEY, NERC, MADINGLEY RD, CAMBRIDGE CB3 0ET, ENGLAND.</t>
  </si>
  <si>
    <t>10.2307/5895</t>
  </si>
  <si>
    <t>QZ446</t>
  </si>
  <si>
    <t>WOS:A1995QZ44600004</t>
  </si>
  <si>
    <t>SHUMILOV, OI; KASATKINA, EA; HENRIKSEN, K; RASPOPOV, OM</t>
  </si>
  <si>
    <t>OZONE MINIHOLES INITIATED BY ENERGETIC SOLAR PROTONS</t>
  </si>
  <si>
    <t>EVENTS; STRATOSPHERE; ANTARCTICA; STATION</t>
  </si>
  <si>
    <t>In this study, it is shown that during four Solar Proton Events (SPE), mostly of the Ground Level Event (GLE) type (May 1990, September and October 1989, and March 1989), inside the polar cap in the Arctic (or the Antarctic) short-term depletions were observed (up to 20%) in the ozone total content. These depletions or so-called ozone ''miniholes'' seem to be caused by energetic solar protons with energies of 150-300 MeV. For May 1990, the gas phase photochemical model includes only 1% ozone depletion compared with 18% observed at Barentsburg (Svalbard), and for none of the other events can homogeneous processes explain the observed depletion. The problem seems to be solved considering heterogeneous reactions in the presence of increased amounts of aerosol particles in the stratosphere which may be triggered by penetrating solar protons, or through an additional decrease of temperature, or through an increase of volume electric charge in the stratosphere (or even troposphere).</t>
  </si>
  <si>
    <t>UNIV TROMSO,AURORAL OBSERV,TROMSO,NORWAY; IZMIRAN,ST PETERSBURG FILIAL,ST PETERSBURG,RUSSIA</t>
  </si>
  <si>
    <t>UiT The Arctic University of Tromso; Russian Academy of Sciences; Pushkov Institute of Terrestrial Magnetism, Ionosphere &amp; Radio Wave Propagation</t>
  </si>
  <si>
    <t>SHUMILOV, OI (corresponding author), IZMIRAN,ST PETERSBURG FILIAL,HIGH LATITUDE GEOPHYS LAB,APATITY,RUSSIA.</t>
  </si>
  <si>
    <t>Shumilov, Oleg I./A-4533-2017; Shumilov, Oleg/AAN-6025-2021; Kasatkina, Elena A./A-4673-2017; Kasatkina, Elena/B-5329-2017; Shumilov, Oleg/B-5996-2017</t>
  </si>
  <si>
    <t>Shumilov, Oleg/0000-0002-0686-6863; Kasatkina, Elena A./0000-0002-9834-4914; Kasatkina, Elena/0000-0003-1701-1649; Shumilov, Oleg/0000-0001-7440-4479</t>
  </si>
  <si>
    <t>10.1016/00219-1699(40)0048S-</t>
  </si>
  <si>
    <t>QM458</t>
  </si>
  <si>
    <t>WOS:A1995QM45800009</t>
  </si>
  <si>
    <t>THOMPSON, SL; POLLARD, D</t>
  </si>
  <si>
    <t>A GLOBAL CLIMATE MODEL (GENESIS) WITH A LAND-SURFACE TRANSFER SCHEME (LSX) .2. CO2 SENSITIVITY</t>
  </si>
  <si>
    <t>GENERAL-CIRCULATION MODELS; ATMOSPHERIC CARBON-DIOXIDE; LAYER OCEAN MODEL; SEA-ICE; SIMULATIONS; MOISTURE; TRANSPORT; ALBEDO; PARAMETERIZATION; FEEDBACK</t>
  </si>
  <si>
    <t>The sensitivity of the equilibrium climate to doubled atmospheric CO2 is investigated using the GENESIS global climate model version 1.02. The atmospheric general circulation model is a heavily modified version of the NCAR CCM1 and is coupled to a multicanopy land-surface model(LSX); multilayer models of soil, snow, and sea ice; and a slab ocean mixed layer. Features that are relatively new in CO2 sensitivity studies include explicit subgrid convective plumes, PBL mixing a diurnal cycle, a complex land-surface model, sea ice dynamics, and semi-Lagrangian transport of water vapor. The global annual surface-air warming in the model is 2.1 degrees C, with global precipitation increasing by 3.3%. Over mast land areas, most of the changes in precipitation are insignificant at the 5% level compared to interannual variability. Decreases in soil moisture in summer are not as large as in most previous models and only occur poleward of similar to 55 degrees N in Siberia, northern Canada,and Alaska. Sea ice area in September recedes by 62% in the Arctic and by 43% in the Antarctic. The area of Northern Hemispheric permafrost decreases by 48%, while the the total area of Northern Hemispheric snowcover in January decreases by only 13%. The effects of several modifications to the model physics are described. Replacing LSX and the multilayer soil with a single-layer bucket model causes little change to CO2 sensitivities on global scales, and the regions of summer drying in northern high latitudes are reproduced, although with somewhat greater amplitude. Compared to convective adjustment, penetrative plume convection increases the tropical Hadley Cell response but decreases the global warming slightly by 0.1 degrees to 0.3 degrees, contrary to several previous GCM studies in which penetrative convection was associated with greater CO2 warming. Similarly, the use of a cruder parameterization for cloud amount changes the local patterns of cloud response but has slight effect on the global warming. The authors discuss implications of the greater global warming (3.2 degrees C) found in an earlier version of the model and suggest that it was due to more detailed interactions that no longer occur in the current version.</t>
  </si>
  <si>
    <t>NATL CTR ATMOSPHER RES, DIV CLIMATE &amp; GLOBAL DYNAM, INTERDISCIPLINARY CLIMATE SYST SECT, POB 3000, BOULDER, CO 80307 USA.</t>
  </si>
  <si>
    <t>10.1175/1520-0442(1995)008&lt;1104:AGCMWA&gt;2.0.CO;2</t>
  </si>
  <si>
    <t>RB231</t>
  </si>
  <si>
    <t>WOS:A1995RB23100010</t>
  </si>
  <si>
    <t>MARTIN, G; JAROS, PP; CHAIGNEAU, J; MEYERROCHOW, VB</t>
  </si>
  <si>
    <t>INTRACEREBRAL OCELLI IN THE GIANT ANTARCTIC SLATER GLYPTONOTUS-ANTARCTICUS (ISOPODA, VALVIFERA)</t>
  </si>
  <si>
    <t>JOURNAL OF CRUSTACEAN BIOLOGY</t>
  </si>
  <si>
    <t>VISUAL PIGMENTS; MARINE ISOPOD; COMPOUND EYE; CRUSTACEAN</t>
  </si>
  <si>
    <t>Details on the location and ultrastructural organization of 2 intracerebral ocellar regions in the giant Antarctic slater Glyptonotus antarcticus are given. Each ocellar region measures approximately 120 x 45 pm and consists of 2 overlapping ocellar subunits inserted under the neurilemma in the median part of the protocerebrum. One subunit comprises 2 retinula cells; the second 3. Small rhabdoms, made up of typical microvilli, are formed by both subunits. Lipid droplets, but no screening pigment granules, were present in all 5 retinula cells together with a host of intracellular organelles characteristic of membrane-turnover processes. It is concluded that direct photostimulation of the intracerebral ocelli is likely and that functionally they could be analogous to the pineal organ of lower vertebrates. Evidence is presented that, at least anatomically, the intracerebral ocelli are independent from other sensory complexes in the head of G. antarcticus, such as the compound eyes, the organ of Bellonci, and the sensory pores.</t>
  </si>
  <si>
    <t>UNIV POITIERS,GENET &amp; BIOL POPULAT CRUSTACES LAB,CNRS,URA 1452,F-86022 POITIERS,FRANCE; UNIV OLDENBURG,FACHBEREICH BIOL,OLDENBURG,GERMANY</t>
  </si>
  <si>
    <t>Centre National de la Recherche Scientifique (CNRS); Universite de Poitiers; Carl von Ossietzky Universitat Oldenburg</t>
  </si>
  <si>
    <t>MARTIN, G (corresponding author), UNIV W INDIES,MONA CAMPUS,KINGSTON 7,JAMAICA.</t>
  </si>
  <si>
    <t>MEYER-ROCHOW, Victor Benno/AAJ-7258-2020</t>
  </si>
  <si>
    <t>CRUSTACEAN SOC</t>
  </si>
  <si>
    <t>SAN ANTONIO</t>
  </si>
  <si>
    <t>840 EAST MULBERRY, SAN ANTONIO, TX 78212</t>
  </si>
  <si>
    <t>0278-0372</t>
  </si>
  <si>
    <t>J CRUSTACEAN BIOL</t>
  </si>
  <si>
    <t>J. Crustac. Biol.</t>
  </si>
  <si>
    <t>10.2307/1548951</t>
  </si>
  <si>
    <t>QX886</t>
  </si>
  <si>
    <t>WOS:A1995QX88600004</t>
  </si>
  <si>
    <t>BAKER, KB; DUDENEY, JR; GREENWALD, RA; PINNOCK, M; NEWELL, PT; RODGER, AS; MATTIN, N; MENG, CI</t>
  </si>
  <si>
    <t>HF RADAR SIGNATURES OF THE CUSP AND LOW-LATITUDE BOUNDARY-LAYER</t>
  </si>
  <si>
    <t>INTERPLANETARY MAGNETIC-FIELD; SMALL-SCALE IRREGULARITIES; LOW-ALTITUDE OBSERVATIONS; FLUX-TRANSFER EVENTS; DAYSIDE MAGNETOPAUSE; PLASMA CONVECTION; DOPPLER SPECTRA; F-REGION; PRECIPITATION; IONOSPHERE</t>
  </si>
  <si>
    <t>Continuous ground-based observations of ionospheric and magnetospheric regions are critical to the Geospace Environment Modeling (GEM) program. It is therefore important to establish clear intercalibrations between different ground-based instruments and satellites in order to clearly place the ground-based observations in context with the corresponding in situ satellite measurements, HF-radars operating at high latitudes are capable of observing very large spatial regions of the ionosphere on a nearly continuous basis. In this paper we report on an intercalibration study made using the Polar Anglo-American Conjugate Radar Experiment radars located at Goose Bay, Labrador, and Halley Station, Antarctica, and the Defense Meteorological Satellite Program (DMSP) satellites. The DMSP satellite data are used to provide clear identifications of the ionospheric cusp and the low-latitude boundary layer (LLBL). The radar data for eight cusp events and eight LLBL events have been examined in order to determine a radar signature of these ionospheric regions. This intercalibration indicates that the cusp is always characterized by wide, complex Doppler power spectra, whereas the LLBL is usually found to have spectra dominated by a single component. The distribution of spectral widths in the cusp is of a generally Gaussian form with a peak at about 220 m/s. The distribution of spectral widths in the LLBL is more like an exponential distribution, with the peak of the distribution occurring at about 50 m/s. There are a few cases in the LLBL where the Doppler power spectra are strikingly similar to those observed in the cusp.</t>
  </si>
  <si>
    <t>BAKER, KB (corresponding author), JOHNS HOPKINS UNIV, APPL PHYS LAB, JOHNS HOPKINS RD, LAUREL, MD 20723 USA.</t>
  </si>
  <si>
    <t>A5</t>
  </si>
  <si>
    <t>10.1029/94JA01481</t>
  </si>
  <si>
    <t>QY981</t>
  </si>
  <si>
    <t>WOS:A1995QY98100010</t>
  </si>
  <si>
    <t>PINNOCK, M; RODGER, AS; BERKEY, FT</t>
  </si>
  <si>
    <t>HIGH-LATITUDE F-REGION ELECTRON-CONCENTRATION MEASUREMENTS NEAR NOON - A CASE-STUDY</t>
  </si>
  <si>
    <t>POLAR-CAP; IONOSPHERE; LAYER; CUSP</t>
  </si>
  <si>
    <t>A case study is presented of a ridge of enhanced F region plasma in the afternoon sector near the equatorward edge of the auroral oval. The study for September 26, 1982, principally exploits data from three ionosondes near 62 degrees invariant latitude in the southern hemisphere separated by 5 1/2 hours of local time but only 3 1/2 hours of magnetic time. These observations demonstrate that the ridge structure is better ordered in magnetic time than in local time. Each station observes the ridge for about 4 hours. The poleward part of the ridge is rich in small-scale (1-10 km) ionospheric irregularities. It is suggested that the entire ridge is formed by the mechanism described by Foster (1993) in which plasma initially corotates past noon at lower latitudes, before being entrained in the convection pattern in the afternoon sector, and brought back toward noon. The plasma thus has an extended trajectory in sunlight leading to high concentrations. The irregularities probably result from the combined effects of high electric fields and energetic particle precipitation. The contribution which this plasma is likely to make to plasma structures in the polar cap is discussed briefly.</t>
  </si>
  <si>
    <t>UTAH STATE UNIV, CTR ATMOSPHER &amp; SPACE SCI, LOGAN, UT 84322 USA</t>
  </si>
  <si>
    <t>Utah System of Higher Education; Utah State University</t>
  </si>
  <si>
    <t>PINNOCK, M (corresponding author), BRITISH ANTARCTIC SURVEY, MADINGLEY RD, CAMBRIDGE CB3 0ET, ENGLAND.</t>
  </si>
  <si>
    <t>10.1029/94JA02558</t>
  </si>
  <si>
    <t>WOS:A1995QY98100013</t>
  </si>
  <si>
    <t>CAVANAGH, JAE; JUHASZ, AL; NICHOLS, PD; FRANZMANN, PD; MCMEEKIN, TA</t>
  </si>
  <si>
    <t>ANALYSIS OF MICROBIAL HYDROCARBON DEGRADATION USING TLC-FID</t>
  </si>
  <si>
    <t>ANTARCTIC BACTERIA; HYDROCARBON BIODEGRADATION; IATROSCAN TLC-FID; PHENANTHRENE; TETRADECANE</t>
  </si>
  <si>
    <t>FLAME IONIZATION DETECTION; THIN-LAYER CHROMATOGRAPHY; QUANTITATIVE-ANALYSIS; LIPID CLASSES; PHENANTHRENE; BIODEGRADATION; MICROCOSMS; SEPARATION; RESIDUES</t>
  </si>
  <si>
    <t>Biodegradation of the hydrocarbons, tetradecane and phenanthrene, by mixed and pure cultures of Antarctic bacteria was measured using thin layer chromatography-flame ionisation detection (TLC-FID). Losses of up to 65% of tetradecane an complete degradation of phenanthrene with concurrent increases in bacterial biomass, measured by polar lipid concentration, were observed. TLC-FID has advantages over other analytical techniques used to monitor hydrocarbon biodegradation by enabling a number of samples to be replicated and run simultaneously in a short period of time. TLC-FID analysis enables three samples to be run in triplicate and analysed in 45 min. Analysis time may be further reduced if only one compound class is present in the samples. The TLC-FID system can detect concentrations as low as 0.1 mu g/mu l, as applied on the chromarods, with a reproducibility of +/- 10%. Biodegradation of low molecular weight hydrocarbons, while not accurately quantitated using TLC-FID, could be qualitatively assessed using this system.</t>
  </si>
  <si>
    <t>UNIV TASMANIA, ANTARCTIC COOPERAT RES CTR, AUSTRALIAN COLLECT ANTARCT MICROORGANISMS, HOBART, TAS 7001, AUSTRALIA; CSIRO, DIV OCEANOG, HOBART, TAS 7001, AUSTRALIA; UNIV TASMANIA, DEPT AGR SCI, HOBART, TAS 7001, AUSTRALIA</t>
  </si>
  <si>
    <t>University of Tasmania; Commonwealth Scientific &amp; Industrial Research Organisation (CSIRO); University of Tasmania</t>
  </si>
  <si>
    <t>Nichols, Peter D/C-5128-2011; Juhasz, Albert/F-6600-2011</t>
  </si>
  <si>
    <t>Juhasz, Albert/0000-0002-1164-4085</t>
  </si>
  <si>
    <t>10.1016/0167-7012(94)00065-F</t>
  </si>
  <si>
    <t>QZ725</t>
  </si>
  <si>
    <t>WOS:A1995QZ72500001</t>
  </si>
  <si>
    <t>WAGELE, H; BARNES, DKA; BULLOUGH, LW</t>
  </si>
  <si>
    <t>REDESCRIPTION OF CHARCOTIA-GRANULOSA VAYSSIERE, 1906 (NUDIBRANCHIA, ARMINOIDEA, CHARCOTIIDAE) FROM SIGNY ISLAND, ANTARCTICA</t>
  </si>
  <si>
    <t>JOURNAL OF MOLLUSCAN STUDIES</t>
  </si>
  <si>
    <t>The nudibranch Charcotia granulosa, described originally by Vayssiere (1906) from one specimen, was recollected for the first time at Signy Island, Antarctica. These three specimens allow a redescription of the morphology, anatomy and histology. The synapo-morphies of the Charcotiidae (narrow, glandular stripe on the right side starting behind the female genital opening, and running posteriorly above the nephroproct and anal papilla, and flat, rudimentary lateral radular teeth), with the two genera, the monotypic Charcotia Vayssiere, 1906 and Pseudo-tritonia Thiele, 1982 (with three species) are discussed.</t>
  </si>
  <si>
    <t>WAGELE, H (corresponding author), UNIV BIELEFELD,LEHRSTUHL VERHALTENSFORSCH,D-33501 BIELEFELD,GERMANY.</t>
  </si>
  <si>
    <t>Wagele, Heike/0000-0001-6899-0336</t>
  </si>
  <si>
    <t>0260-1230</t>
  </si>
  <si>
    <t>J MOLLUS STUD</t>
  </si>
  <si>
    <t>J. Molluscan Stud.</t>
  </si>
  <si>
    <t>10.1093/mollus/61.2.197</t>
  </si>
  <si>
    <t>RE664</t>
  </si>
  <si>
    <t>WOS:A1995RE66400005</t>
  </si>
  <si>
    <t>WAGELE, H; BULLOUGH, LW; BARNES, DKA</t>
  </si>
  <si>
    <t>ANATOMY OF PSEUDOTRITONIA THIELE, 1912 AND NOTAEOLIDIA ELIOT, 1905 (GASTROPODA, OPISTHOBRANCHIA, NUDIBRANCHIA) FROM SIGNY ISLAND, ANTARCTICA</t>
  </si>
  <si>
    <t>GENERA</t>
  </si>
  <si>
    <t>Several species of nudibranch molluscs are abundant amongst the rich benthic hard substratum communities found close to the British Antarctic Survey base at Signy Island, in the Atlantic sector of the Antarctic. Over the austral summer 1992/1993, two of the authors (LWB and DKAB) were able to collect some of the lesser known species of Nudibranchia at depths between 3 and 40 metres, using SCUBA. New information on morphology and anatomy of two of these species, Pseudotritonia gracilidens Odhner, 1944 (Charcotiidae, Arminoidea) and Notaeolidia gigas Eliot, 1905 (Notaeolidiidae, Aeolidoidea) are presented in this paper. The validity of the species Notaeolidia gigas is strengthened.</t>
  </si>
  <si>
    <t>10.1093/mollus/61.2.209</t>
  </si>
  <si>
    <t>WOS:A1995RE66400006</t>
  </si>
  <si>
    <t>LEDOYER, M</t>
  </si>
  <si>
    <t>MYSIDACEA (CRUSTACEA) NEAR KERGUELEN, CROZET AND BOUVET ISLANDS (SUBANTARTIC SOUTHERN-OCEAN) COLLECTED BY LA-JAPANAISE, THE MARION-DUFRESNE (1972-1982) AND IN THE STOMACH CONTENTS OF BIRDS</t>
  </si>
  <si>
    <t>JOURNAL OF NATURAL HISTORY</t>
  </si>
  <si>
    <t>MYSIDACEA; SUB-ANTARCTIC; SOUTHERN OCEAN</t>
  </si>
  <si>
    <t>This study deals with the Mysidacea (Crustacea) collected during the cruises organized by T.A.A.F. (Terres Australes et Antarctiques Francaises), between 1972 and 1982, in the subantarctic part of the Southern Ocean, off Bouvet, Marion, Prince Edward, Crozet, Kerguelen and Heard Islands. In spite of the large numbers of samples taken between the littoral and 2000 m, with various bottom sampling gears, only 8 species were caught. At the Kerguelen islands, the genus Mysidetes, with 2 species including M. marbihanensis n. sp., was the main constituent of the benthic littoral mysidacean fauna, while Boreomysis inermis was the main bathyal species. The analysis of stomach contents of birds indicates that some bathypelagic mysidacean species ascend to the surface layer.</t>
  </si>
  <si>
    <t>LEDOYER, M (corresponding author), FAC SCI &amp; TECH ST JEROME, CERAM, F-13013 MARSEILLE, FRANCE.</t>
  </si>
  <si>
    <t>0022-2933</t>
  </si>
  <si>
    <t>1464-5262</t>
  </si>
  <si>
    <t>J NAT HIST</t>
  </si>
  <si>
    <t>J. Nat. Hist.</t>
  </si>
  <si>
    <t>10.1080/00222939500770211</t>
  </si>
  <si>
    <t>Biodiversity Conservation; Ecology; Zoology</t>
  </si>
  <si>
    <t>Biodiversity &amp; Conservation; Environmental Sciences &amp; Ecology; Zoology</t>
  </si>
  <si>
    <t>RD141</t>
  </si>
  <si>
    <t>WOS:A1995RD14100004</t>
  </si>
  <si>
    <t>MILLAR, IL; STOREY, BC</t>
  </si>
  <si>
    <t>EARLY PALEOZOIC RATHER THAN NEOPROTEROZOIC VOLCANISM AND RIFTING WITHIN THE TRANSANTARCTIC MOUNTAINS</t>
  </si>
  <si>
    <t>ANTARCTICA; ORDOVICIAN; VOLCANISM; RIFTING; U/PB</t>
  </si>
  <si>
    <t>BEARDMORE OROGENY; ANTARCTICA; SUPERCONTINENT; BREAKUP; RECONSTRUCTIONS; CONNECTION; AUSTRALIA</t>
  </si>
  <si>
    <t>New U-Pb dating of zircons separated from felsic volcanic reeks of the Patuxent and Gambacorta formations from the Pensacola Mountains in the Transantarctic Mountains, Antarctica, yields earliest Ordovician ages of 500 +/- 8 and 501 +/- 3 Ma respectively. The dated felsic volcanic rock of the Gorecki Felsite Member of the Patuxent Formation is important tectonically, as the felsite, together with mafic volcanic rocks, were previously considered to provide key evidence of a Neoproterozoic rifting event prior to separation of Laurentia from Fast Antarctica. The new data do not necessarily refute this event but indicate a previously unrecognized early Ordovician period of bimodal magmatism and extension along the Transantaractic Mountains.</t>
  </si>
  <si>
    <t>BRITISH ANTARCTIC SURVEY,NERC,ISOTOPE GEOSCI LAB,NOTTINGHAM NG12 5GG,ENGLAND</t>
  </si>
  <si>
    <t>MILLAR, IL (corresponding author), BRITISH ANTARCTIC SURVEY,NERC,HIGH CROSS,MADINGLEY RD,CAMBRIDGE CB3 0ET,ENGLAND.</t>
  </si>
  <si>
    <t>10.1144/gsjgs.152.3.0417</t>
  </si>
  <si>
    <t>QV768</t>
  </si>
  <si>
    <t>WOS:A1995QV76800001</t>
  </si>
  <si>
    <t>PIRRIE, D; CRAME, JA</t>
  </si>
  <si>
    <t>LATE JURASSIC PALEOGEOGRAPHY AND ANAEROBIC-DYSAEROBIC SEDIMENTATION IN THE NORTHERN ANTARCTIC PENINSULA REGION</t>
  </si>
  <si>
    <t>JURASSIC; MUDSTONE; ANAEROBIC ENVIRONMENT; ANTARCTIC PENINSULA; PALEOGEOGRAPHY</t>
  </si>
  <si>
    <t>JAMES-ROSS-ISLAND; NORDENSKJOLD FORMATION; CLASSIFICATION; STRATIGRAPHY; FACIES; MODELS; ARC</t>
  </si>
  <si>
    <t>Late Jurassic anaerobic-dysaerobic mudstones crop out on both the Weddell Sea (back-are) and Pacific (fore-arc) margins of the northern Antarctic Peninsula. The only known occurrence on the Pacific margin of the Antarctic Peninsula is the Anchorage Formation of Livingston Island. This mudstone dominated unit comprises interbedded volcaniclastic sandstones, pyroclastic/epidastic tuffs and radiolarian mudstones. The volcaniclastic sandstones are interpreted as representing deposition from turbidity currents. The tuffs represent sedimentation by both primary airfall processes and resedimentation by low concentration turbidity currents. The radiolarian mudstones represent suspension sedimentation, and reveal an upward increase in bioturbation with a transition from anaerobic-dysaerobic conditions to dysaerobic-aerobic conditions. These facies and the observed vertical change in oxygenation conditions are similar to those seen in the Nordenskjold Formation on the Weddell Sea margin of the Antarctic Peninsula. However, biostratigraphical investigations show that the transition from dysaerobic to aerobic conditions occurred during the late Kimmeridgian-early Tithonian in the Anchorage Formation but late Tithonian or early Berriasian in the Nordenskjold Formation. This diachroneity is related to the palaeogeographical development of the Antarctic Peninsula magmatic are. A wide epicontinental sea and subdued are relief in the early Kimmeridgian was followed in the Tithonian by are uplift, increasing oxygenation in the fore-are basin, and the development of a restricted basin in the back-are region. In latest Tithonian-earliest Berriasian times a substantial are had developed which supplied volcaniclastic sediment to the fore-are basin; only then was the back-are basin undergoing the transition from dysaerobic to aerobic conditions. Anaerobic conditions initiated by regional upwelling and expansion of the oxygen minimum zone were perpetuated in a silled basin in the back-are area, formed by the emergent are.</t>
  </si>
  <si>
    <t>BRITISH ANTARCTIC SURVEY,NERC,CAMBRIDGE CB3 0ET,ENGLAND</t>
  </si>
  <si>
    <t>PIRRIE, D (corresponding author), UNIV EXETER,CAMBORNE SCH MINES,REDRUTH TR15 3SE,CORNWALL,ENGLAND.</t>
  </si>
  <si>
    <t>10.1144/gsjgs.152.3.0469</t>
  </si>
  <si>
    <t>WOS:A1995QV76800005</t>
  </si>
  <si>
    <t>BEJARNIYA, BR; ROY, AB</t>
  </si>
  <si>
    <t>EARLY PROTEROZOIC ARAVALLI METASEDIMENTS AND THEIR RELATION WITH THE AHAR RIVER GRANITE AROUND UDAIPUR, RAJASTHAN - COMMENT</t>
  </si>
  <si>
    <t>JOURNAL OF THE GEOLOGICAL SOCIETY OF INDIA</t>
  </si>
  <si>
    <t>BEJARNIYA, BR (corresponding author), GEOL SURVEY INDIA, ANTARCTIC DIV, NH 5-PNIT, FARIDABAD 121001, INDIA.</t>
  </si>
  <si>
    <t>SPRINGER INDIA</t>
  </si>
  <si>
    <t>7TH FLOOR, VIJAYA BUILDING, 17, BARAKHAMBA ROAD, NEW DELHI, 110 001, INDIA</t>
  </si>
  <si>
    <t>0016-7622</t>
  </si>
  <si>
    <t>0974-6889</t>
  </si>
  <si>
    <t>J GEOL SOC INDIA</t>
  </si>
  <si>
    <t>J. Geol. Soc. India</t>
  </si>
  <si>
    <t>QX145</t>
  </si>
  <si>
    <t>WOS:A1995QX14500012</t>
  </si>
  <si>
    <t>SHREEVE, RS; HAYWARD, PJ</t>
  </si>
  <si>
    <t>A CYPHONAUTES LARVA (BRYOZOA, GYMNOLAEMATA) FROM THE BELLINGSHAUSEN SEA, ANTARCTICA</t>
  </si>
  <si>
    <t>This note describes the first cyphonautes larva (Bryozoa: Gymnolaemata) to be reported from Antarctic seas. It was found in samples taken in mid-water (600-250 m depth), beneath the ice in the Bellingshausen Sea, in the austral summer. From its external characteristics it appears to be the larva of a species of the ctenostomate genus Alcyonidium. The only species of this genus known in the Antarctic are A. flabelliforme Kirkpatrick and A. eighfsi Winston and Hayward.</t>
  </si>
  <si>
    <t>UNIV COLL SWANSEA,SCH BIOL SCI,MARINE ENVIRONM &amp; EVOLUT RES GRP,SINGLETON PK,SWANSEA SA2 8PP,W GLAM,WALES</t>
  </si>
  <si>
    <t>Swansea University</t>
  </si>
  <si>
    <t>SHREEVE, RS (corresponding author), BRITISH ANTARCTIC SURVEY,HIGH CROSS,MADINGLEY RD,CAMBRIDGE CB3 0HU,ENGLAND.</t>
  </si>
  <si>
    <t>10.1017/S002531540001835X</t>
  </si>
  <si>
    <t>QZ296</t>
  </si>
  <si>
    <t>WOS:A1995QZ29600019</t>
  </si>
  <si>
    <t>CAMPAGNA, C; LEBOEUF, BJ; BLACKWELL, SB; CROCKER, DE; QUINTANA, F</t>
  </si>
  <si>
    <t>DIVING BEHAVIOR AND FORAGING LOCATION OF FEMALE SOUTHERN ELEPHANT SEALS FROM PATAGONIA</t>
  </si>
  <si>
    <t>MIROUNGA-LEONINA; WATER TEMPERATURE; MARION ISLAND; POPULATION; ATLANTIC; OCEAN</t>
  </si>
  <si>
    <t>Our aim was to describe the free-ranging diving pattern and to determine the location of foraging of pregnant female southern elephant seals, Mirounga leonina, from Peninsula Valdes, Argentina, This colony is unusual in two respects: it is removed from deep water by a broad shallow shelf (345-630 km wide), and colony numbers have been increasing in recent years in contrast to numbers from other southern hemisphere colonies that are stable or in decline. Microprocessor controlled, geolocation-time-depth recorders were deployed on four females, recording a total of 15,836 dives (270 dive days) during the period February to April, 1992. Departing seals crossed the continental shelf quickly (54.5-62.1 h) and did not show signs of foraging until reaching deep water, due east of the colony in the South Atlantic Ocean. Diving was virtually continuous (93% of the time underwater) with overall mean (+/-S.D.) rates of 2.5 +/- 0.2 dives/h, mean dive durations of 22.8 +/- 7.1 min (maximum dive duration = 79 min) with 1.6 +/- 0.6 min surface intervals between dives, and dive depths of 431 +/- 193 m (maximum dive depth = 1,072 m). The diving pattern of females from Patagonia is similar to that of seals from colonies where numbers are decreasing (Macquarie stock) or are stable (South Georgia Island). Our subjects did not, however, feed in or south of the Antarctic Polar Front, or in cold waters along the Antarctic coast, where seals from declining or stable colonies forage.</t>
  </si>
  <si>
    <t>NEW YORK ZOOL SOC,WILDLIFE CONSERVAT SOC,NEW YORK,NY 10460; UNIV CALIF SANTA CRUZ,INST MARINE SCI,SANTA CRUZ,CA 95064; UNIV CALIF SANTA CRUZ,DEPT BIOL,SANTA CRUZ,CA 95064</t>
  </si>
  <si>
    <t>Wildlife Conservation Society; University of California System; University of California Santa Cruz; University of California System; University of California Santa Cruz</t>
  </si>
  <si>
    <t>CAMPAGNA, C (corresponding author), CONSEJO NACL INVEST CIENT &amp; TECN,CTR NACL PATAGON,9120 PUERTO MADRYN,CHUBUT,ARGENTINA.</t>
  </si>
  <si>
    <t>Campagna, Claudio/0000-0002-7971-5062; Quintana, Flavio/0000-0003-0696-2545</t>
  </si>
  <si>
    <t>10.1111/j.1469-7998.1995.tb01784.x</t>
  </si>
  <si>
    <t>QZ506</t>
  </si>
  <si>
    <t>WOS:A1995QZ50600006</t>
  </si>
  <si>
    <t>SLATTERY, M; MCCLINTOCK, JB</t>
  </si>
  <si>
    <t>POPULATION-STRUCTURE AND FEEDING DETERRENCE IN 3 SHALLOW-WATER ANTARCTIC SOFT CORALS</t>
  </si>
  <si>
    <t>CHEMICAL DEFENSE; MCMURDO-SOUND; BIOCHEMICAL-COMPOSITION; CARIBBEAN GORGONIANS; LEPTOGORGIA-VIRGULATA; ENERGETIC COMPOSITION; COELENTERATA; OCTOCORALLIA; PATTERNS; REEF</t>
  </si>
  <si>
    <t>Alcyonium paessleri and Clavularia frankliniana are numerically abundant soft corals in the nearshore (12 to 33 m depth) benthic communities of eastern McMurdo Sound. They are much less abundant in western McMurdo Sound where a third species, Gersemia antarctica, co-occurs in low numbers. The body tissues of these three species are comprised mainly of organic material (53 to 70% dry wt), which is primarily dervied from NaOH-soluble protein and refractory material. The energetic contents of the whole-body tissues of A. paessleri, C. frankliniana and G. antarctica are 15.9, 17.3, and 14.5 kJ g(-1) dry wt, respectively. The mean biomass per individual is 1.81, 0.008, and 45 g dry wt for each respective species. Based on population densities of 7.3, 1337.3, and 0.04 soft corals m(-2) for A. paessleri, C. frankliniana and G. antarctica, respectively, the population energetic densities are estimated to be 210.1, 185.1, and 26.1 kJ m(-2). Despite the relatively rich energetic content of the tissue and apparent vulnerability to predators, very little predation occurs on these soft corals. Two potential predators, the antarctic sea stars Perknaster fuscus and Odontaster validus, exhibited significant chemotactic defensive tube-foot retractions to hexane, chloroform, methanol, and aqueous methanol extracts of each soft coral. In addition, whole-body tissue of each soft coral was rejected by the demersal fish Pseudotrematomus bernacchii and the cryopelagic fish Pagothenia borchgrevinki. In contrast, whole soft-coral tissues sequentially extracted in four increasingly polar solvents were readily ingested by these antarctic fishes, indicating that sclerites do not play a significant role in deterring predators. Our results indicate that these antarctic soft corals contain bioactive compounds which deter common predatory seastars and fishes.</t>
  </si>
  <si>
    <t>UNIV ALABAMA,DEPT BIOL,BIRMINGHAM,AL 35294</t>
  </si>
  <si>
    <t>University of Alabama System; University of Alabama Birmingham</t>
  </si>
  <si>
    <t>10.1007/BF00350880</t>
  </si>
  <si>
    <t>RB030</t>
  </si>
  <si>
    <t>WOS:A1995RB03000014</t>
  </si>
  <si>
    <t>DALZIEL, JA</t>
  </si>
  <si>
    <t>REACTIVE MERCURY IN THE EASTERN NORTH-ATLANTIC AND SOUTHEAST ATLANTIC</t>
  </si>
  <si>
    <t>MARINE CHEMISTRY</t>
  </si>
  <si>
    <t>2-STAGE GOLD AMALGAMATION; EQUATORIAL PACIFIC-OCEAN; GAS-PHASE DETECTION</t>
  </si>
  <si>
    <t>The vertical distribution of reactive mercury has been measured at two stations in the eastern North Atlantic and one station in the southeast Atlantic in conjunction with the IOC Open Ocean Baseline Survey. The average concentrations of reactive Hg in vertical profiles ranged from 0.70 to 1.07 pM with the highest values found at the northeast Atlantic stations and the lowest at the southeast station. No significant concentration gradients were found below the surface mixed layer at the two stations in the eastern North Atlantic. At station 7, in the southeast Atlantic, an increase in reactive Hg was noted in the water adjacent to the mixed layer (35-200 m) which was coincident with an oxygen depletion, down to 20% saturation at 200 m. The concentration of reactive Hg in the North Atlantic Deep Water (0.48-1.34 pM), the Antarctic Intermediate Water (0.47 pM), the Antarctic Bottom Water (0.67-1.25 pM), and the Mediterranean Outflow Water (0.83-1.06 pM) were noted. The trends in Hg concentration in the water masses between stations showed the concentration decreasing with distance from the water mass source except for Hg in the Antarctic Bottom Water. The increase noted in this water mass was attributed to mixing with North Atlantic Deep Water and or release from bottom sediments.</t>
  </si>
  <si>
    <t>DALZIEL, JA (corresponding author), FISHERIES &amp; OCEANS CANADA,BEDFORD INST OCEANOG,PHYS &amp; CHEM SCI BRANCH,POB 1006,DARTMOUTH,NS B2Y 4A2,CANADA.</t>
  </si>
  <si>
    <t>0304-4203</t>
  </si>
  <si>
    <t>MAR CHEM</t>
  </si>
  <si>
    <t>Mar. Chem.</t>
  </si>
  <si>
    <t>10.1016/0304-4203(95)00020-R</t>
  </si>
  <si>
    <t>Chemistry, Multidisciplinary; Oceanography</t>
  </si>
  <si>
    <t>Chemistry; Oceanography</t>
  </si>
  <si>
    <t>RE703</t>
  </si>
  <si>
    <t>WOS:A1995RE70300007</t>
  </si>
  <si>
    <t>SMITH, SDA; SIMPSON, RD</t>
  </si>
  <si>
    <t>EFFECTS OF THE NELLA-DAN OIL-SPILL ON THE FAUNA OF DURVILLAEA-ANTARCTICA HOLDFASTS</t>
  </si>
  <si>
    <t>OIL SPILL; SUB-ANTARCTIC; HOLDFAST MACROFAUNA; COMMUNITY EFFECTS</t>
  </si>
  <si>
    <t>KELP ECKLONIA-RADIATA; FRIERFJORD-LANGESUNDFJORD; COMMUNITY ATTRIBUTES; TAXONOMIC LEVELS; NEUTRAL MODEL; NEW-ZEALAND; POLLUTION; SHALLOW; MACROFAUNA; AMPHIPODS</t>
  </si>
  <si>
    <t>The effects of a small spill of light marine diesel on the community structure of invertebrates inhabiting Durvillaea antarctica holdfasts were examined for samples taken from sites which received heavy, moderate and no oiling at Macquarie Island, sub-Antarctic. Non-metric multidimensional scaling (MDS) at both the species and a mixed taxonomic level separated samples collected at oiled sites from the controls. Pre-impact data were only available for 1 of the heavily oiled sites and these samples grouped with those from control sites in MDS analysis. Holdfasts from oiled sites were characterised by heavy sediment loads, a dominance of capitellid, cirratulid and spionid polychaetes and the rarity of the isopod Limnoria stephenseni. In contrast, samples from the control sites were dominated by peracarid crustaceans and in particular by the herbivorous isopod L. stephenseni. Analysis of differences in the size distribution patterns of the 4 most common species (the isopod L. stephenseni, the amphipods Parawaldeckia kidderi and Hyale novaezealandiae and the gastropod Laevilittorina caliginosa) suggests that impacts occurred across all sizes for L. stephenseni and P. kidderi. At the heavily oiled sites, size distribution patterns for the gastropod L. caliginosa were skewed towards larger individuals, suggesting a differential mortality of smaller individuals. We suggest that the rarity of L. stephenseni at the oiled sites may result in the accumulation of sediment within the internal chambers of the holdfast, producing a habitat more suitable for polychaete worms. The residual levels of hydrocarbons within these sediments may further restrict the polychaete species to opportunistic taxa which were not found at the control sites. As this study did not include pre-impact sampling, the interpretation of the results is partially confounded with possible, unmeasured, pre-existing site-specific differences in the community structure. While the availability of pre-impact data from 1 oiled site (from an earlier study) has strengthened interpretation with respect to possible oil effects, further sampling of the sites is needed to resolve some of these uncertainties.</t>
  </si>
  <si>
    <t>SMITH, SDA (corresponding author), UNIV NEW ENGLAND, DEPT ZOOL, ARMIDALE, NSW 2351, AUSTRALIA.</t>
  </si>
  <si>
    <t>Smith, Stephen D A/I-1945-2012</t>
  </si>
  <si>
    <t>Smith, Stephen D A/0000-0002-3372-5441</t>
  </si>
  <si>
    <t>10.3354/meps121073</t>
  </si>
  <si>
    <t>RE330</t>
  </si>
  <si>
    <t>WOS:A1995RE33000007</t>
  </si>
  <si>
    <t>SAVOURS, A</t>
  </si>
  <si>
    <t>THE ANTARCTIC - MEADOWS,J, MILLS,W, KING,HGR</t>
  </si>
  <si>
    <t>MARINERS MIRROR</t>
  </si>
  <si>
    <t>SAVOURS, A (corresponding author), UNIV KENT,ELIOT COLL,CANTERBURY CT2 7NZ,KENT,ENGLAND.</t>
  </si>
  <si>
    <t>SOC NAUTICAL RESEARCH</t>
  </si>
  <si>
    <t>NATIONAL MARITIME MUSEUM GREENWICH, LONDON, ENGLAND SE10 9NF</t>
  </si>
  <si>
    <t>0025-3359</t>
  </si>
  <si>
    <t>Mar. Mirror</t>
  </si>
  <si>
    <t>History</t>
  </si>
  <si>
    <t>Arts &amp; Humanities Citation Index (A&amp;HCI)</t>
  </si>
  <si>
    <t>RA367</t>
  </si>
  <si>
    <t>WOS:A1995RA36700021</t>
  </si>
  <si>
    <t>JULL, AJT; EASTOE, CJ; XUE, S; HERZOG, GF</t>
  </si>
  <si>
    <t>ISOTOPIC COMPOSITION OF CARBONATES IN THE SNC METEORITES ALLAN-HILLS-84001 AND NAKHLA</t>
  </si>
  <si>
    <t>WEATHERING PRODUCTS; ANTARCTIC METEORITES; OXYGEN; EETA-79001; ROCKS; TEMPERATURES; VOLATILES</t>
  </si>
  <si>
    <t>We have measured the C-13/C-12 and C-14/C-12 ratios in CO2 released by acid etching of the carbonate-bearing SNC meteorites Allan Hills 84001 and Nakhla. Most of the C released is strongly enriched in C-13. In 10 out of 12 samples, 15 parts per thousand &lt; delta(13)C &lt; 55 parts per thousand. Terrestrial values of carbonate delta(13)C from weathering products are generally between -10 and +10 parts per thousand. Two leachate samples especially rich in C-13, ALH 84001,27 and Nakhla 25, have elemental Si/Mg ratios much lower than those of the bulk meteorites and C-14 activities that are much lower than the values expected for terrestrial carbonates. The former observation indicates that these leachates consist primarily of carbonates and, less likely, phosphates. The latter observation implies that heavy C was introduced not by terrestrial weathering but by extraterrestrial processes. For ALH 84001,121 (sample 27) and Nakhla (BM 1913,26) delta(13)C = +41 parts per thousand and +35 parts per thousand, respectively. The measured O-18/O-16 ratios in the leaches are similar: delta(18)O similar to 15 +/- 5 parts per thousand, contrasting with 4.2 parts per thousand in the bulk silicates. We infer that the C in the carbonates retains an extraterrestrial isotopic signature, but probably not O, due to its ease of isotopic exchange (Cole and Ohmoto, 1986).</t>
  </si>
  <si>
    <t>UNIV ARIZONA, DEPT GEOSCI, TUCSON, AZ 85721 USA; RUTGERS STATE UNIV, DEPT CHEM, NEW BRUNSWICK, NJ 08903 USA</t>
  </si>
  <si>
    <t>University of Arizona; Rutgers University System; Rutgers University New Brunswick</t>
  </si>
  <si>
    <t>UNIV ARIZONA, NATL SCI FDN, ARIZONA ACCELERATOR MASS SPECTROMETER FACIL, TUCSON, AZ 85721 USA.</t>
  </si>
  <si>
    <t>DEPT CHEMISTRY/BIOCHEMISTRY, UNIV ARKANSAS, FAYETTEVILLE, AR 72701 USA</t>
  </si>
  <si>
    <t>10.1111/j.1945-5100.1995.tb01129.x</t>
  </si>
  <si>
    <t>QY294</t>
  </si>
  <si>
    <t>WOS:A1995QY29400009</t>
  </si>
  <si>
    <t>WANG, MS; LIPSCHUTZ, ME</t>
  </si>
  <si>
    <t>VOLATILE TRACE-ELEMENTS IN ANTARCTIC UREILITES</t>
  </si>
  <si>
    <t>L-CHONDRITES; ORIGIN</t>
  </si>
  <si>
    <t>We report data for Ag, Au, Bi, Cd, Co, Cs, Ga, In, Rb, Sb, Se, Te, Tl, U and Zn in 15 different Antarctic ureilites. Contents of these mainly volatile trace elements in Antarctic ureilites are roughly comparable to those in the four known falls. Trends exhibited by these data apparently reflect geochemical fractionations in parental magma(s), which were closed to loss of vapor. Subsequent events (e.g., shock and crystallization) do not seem to have affected contents of these elements.</t>
  </si>
  <si>
    <t>PURDUE UNIV,DEPT CHEM,W LAFAYETTE,IN 47907</t>
  </si>
  <si>
    <t>10.1111/j.1945-5100.1995.tb01130.x</t>
  </si>
  <si>
    <t>WOS:A1995QY29400010</t>
  </si>
  <si>
    <t>VANPIJLEN, IA; AMOS, B; BURKE, T</t>
  </si>
  <si>
    <t>PATTERNS OF GENETIC-VARIABILITY AT INDIVIDUAL MINISATELLITE LOCI IN MINKE WHALE BALAENOPTERA-ACUTOROSTRATA POPULATIONS FROM 3 DIFFERENT OCEANS</t>
  </si>
  <si>
    <t>MOLECULAR BIOLOGY AND EVOLUTION</t>
  </si>
  <si>
    <t>POPULATION GENETICS; GENETIC VARIABILITY; MINISATELLITE EVOLUTION; MINKE WHALE</t>
  </si>
  <si>
    <t>LINKAGE DISEQUILIBRIUM; VNTR LOCI; HUMAN DNA; CLONING; ALLELES; MARKERS</t>
  </si>
  <si>
    <t>The genetic variability at six cloned minisatellite loci was analyzed in minke whale populations from the North Atlantic, North Pacific, and Antarctic Oceans. Three loci displayed only a few different alleles in each of the three populations, with heterozygosity ranging from 0.00 to 0.47, and three loci revealed many different alleles in at least two of the three populations, with heterozygosity ranging up to 0.98. Using small sample sizes, samples from two adjacent Antarctic Management Areas were not found to differ significantly in allele frequencies at any of the six loci. The use of principal coordinate analysis to detect multilocus disequilibria was explored. No significant evidence was found of intrapopulation heterogeneity within the pooled Antarctic sample. Pronounced interoceanic differences were observed at every locus, confirming the existence of genetic isolation found earlier using more conventional marker systems. The populations from the three oceans appear to have diverged to such a degree that the hypervariable loci have had time to evolve independently and arrive at different evolutionary stages in different populations. The frequency of undetected ''null'' alleles is remarkably high in minke whale populations compared to human populations and is probably a result of the cloning protocol used. Minisatellite loci are shown to provide a powerful population genetic tool, supplying levels of resolution appropriate to different degrees of evolutionary divergence.</t>
  </si>
  <si>
    <t>UNIV CAMBRIDGE,DEPT GENET,CAMBRIDGE,ENGLAND</t>
  </si>
  <si>
    <t>VANPIJLEN, IA (corresponding author), UNIV LEICESTER,DEPT ZOOL,UNIV RD,LEICESTER LE1 7RH,LEICS,ENGLAND.</t>
  </si>
  <si>
    <t>Burke, Terry/B-3196-2011</t>
  </si>
  <si>
    <t>Burke, Terry/0000-0003-3848-1244</t>
  </si>
  <si>
    <t>5720 S WOODLAWN AVE, CHICAGO, IL 60637</t>
  </si>
  <si>
    <t>0737-4038</t>
  </si>
  <si>
    <t>MOL BIOL EVOL</t>
  </si>
  <si>
    <t>Mol. Biol. Evol.</t>
  </si>
  <si>
    <t>Biochemistry &amp; Molecular Biology; Evolutionary Biology; Genetics &amp; Heredity</t>
  </si>
  <si>
    <t>QU320</t>
  </si>
  <si>
    <t>WOS:A1995QU32000011</t>
  </si>
  <si>
    <t>CRAME, JA; KELLY, SRA</t>
  </si>
  <si>
    <t>COMPOSITION AND DISTRIBUTION OF THE INOCERAMID BIVALVE GENUS ANOPAEA</t>
  </si>
  <si>
    <t>Anopaea is a distinctive Late Jurassic-Early Cretaceous inoceramid bivalve genus. Traditionally recognized by its elongate-pyriform outline and impressed antero-ventral sulcus, it is now apparent that it also has a distinctive hingeline. In each valve the thickened shell material of the hinge region terminates in a prominent fold, the anterior buttress; this often takes on the appearance of a small anterior 'ear'. Some fifteen taxa are now assigned to the genus and a further seven are probable members. The bulk of these forms fall within the Late Tithonian-Early Albian. A. callistoensis sp, nov., from the Late Tithonian-?Early Berriasian of the Antarctic Peninsula, and a probable new species from the Berriasian of the South Shetland Islands, are described. Inoceramus constrictus, from the Early Albian of Queensland Australia, can now be referred to the genus. It can be confirmed that, with only a very small number of exceptions, Anopaea was restricted to Late Jurassic-Early Cretaceous extra-Tethyan localities. In this sense it may be regarded as a genuine bipolar taxon, although amphitropical is perhaps a more accurate term.</t>
  </si>
  <si>
    <t>RG703</t>
  </si>
  <si>
    <t>WOS:A1995RG70300006</t>
  </si>
  <si>
    <t>JACKSON, AE; SEPPELT, RD</t>
  </si>
  <si>
    <t>THE ACCUMULATION OF PROLINE IN PRASIOLA-CRISPA DURING WINTER IN ANTARCTICA</t>
  </si>
  <si>
    <t>PHYSIOLOGIA PLANTARUM</t>
  </si>
  <si>
    <t>ANTARCTICA; CRYOPROTECTION; PRASIOLA CRISPA; PROLINE</t>
  </si>
  <si>
    <t>AMINO-ACIDS; STRESS</t>
  </si>
  <si>
    <t>Samples of Prasiola crispa were collected in Antarctica throughout a 13-month period and analysed for free amino acids by HPLC. There was a marked increase in the levels of proline with the onset of winter, concurrent with a decrease in the other predominant amino acids. In January, proline constituted 1.2 +/- 0.1 mu mol (g dry weight)(-1), whereas by mid-April it was the major component at 28.4 +/- 2.9 mu mol (g dry weight)(-1). When winter samples were thawed in a growth cabinet, their proline content declined to 4.3 +/- 0.5 mu mol (g dry weight)(-1) after 7 days. Measurements of photosynthetic quantum yield indicated that winter samples of P. crispa also recovered photosynthetic activity upon thawing. Amino acids and other solutes are involved in the preservation of photosynthetic activities during freezing and it seems probable that proline is involved in cryoprotection in this species. In summer samples, there was no evidence that proline levels in P. crispa increased with the conductivity of the water in which they were found growing.</t>
  </si>
  <si>
    <t>AUSTRALIAN ANTARCTIC DIV,KINGSTON,TAS 7050,AUSTRALIA</t>
  </si>
  <si>
    <t>0031-9317</t>
  </si>
  <si>
    <t>PHYSIOL PLANTARUM</t>
  </si>
  <si>
    <t>Physiol. Plant.</t>
  </si>
  <si>
    <t>10.1111/j.1399-3054.1995.tb00779.x</t>
  </si>
  <si>
    <t>QY431</t>
  </si>
  <si>
    <t>WOS:A1995QY43100004</t>
  </si>
  <si>
    <t>SALINAS, JIS</t>
  </si>
  <si>
    <t>SIPUNCULA OF THE SOUTHEASTERN WEDDELL SEA (ANTARCTICA)</t>
  </si>
  <si>
    <t>COMMUNITIES; REVISION; OCEAN; SHELF</t>
  </si>
  <si>
    <t>Sipunculans collected during the (''European Polarstern Study'') leg 3 (13.1.89-10.3.89) to the Weddell Sea shelf area from depths ranging from 186 to 2037 m are recorded. Seven species in three genera are recognized; Nephasoma capilleforme me and Phascolion convestitum have not been recorded hitherto in Antarctica. Significant morphological characters as shown by light (LM) and electron (SEM) photographs are described and illustrated. Antarctic distribution maps of the species collected and and a checklist of the sipunculan species south of the Antarctic Convergence with depths and bibliographic references are included.</t>
  </si>
  <si>
    <t>SALINAS, JIS (corresponding author), UNIV BASQUE COUNTRY, APDO 644, E-48080 BILBAO, SPAIN.</t>
  </si>
  <si>
    <t>Saiz Salinas, Jose Ignacio/I-5216-2015</t>
  </si>
  <si>
    <t>Saiz Salinas, Jose Ignacio/0000-0002-6245-7589</t>
  </si>
  <si>
    <t>QZ556</t>
  </si>
  <si>
    <t>WOS:A1995QZ55600001</t>
  </si>
  <si>
    <t>POWERS, LE; FRECKMAN, DW; VIRGINIA, RA</t>
  </si>
  <si>
    <t>SPATIAL-DISTRIBUTION OF NEMATODES IN POLAR DESERT SOILS OF ANTARCTICA</t>
  </si>
  <si>
    <t>WATER; PLANT; MICROORGANISMS; HOMOPTERA; MATTER</t>
  </si>
  <si>
    <t>The vertical and horizontal distribution of nematodes in polar desert soils was investigated at two field sites in the Taylor Valley, Antarctica. Soil samples were collected from horizontal (2-m interval) and vertical (depths of 0-2.5 cm, 2.5-5 cm, 5-10 cm, 10-20 cm) grids on the north and south shores of Lake Hoare, and nematodes were extracted, identified to genus and life-cycle stage, and enumerated. Nematodes occurred primarily at depths between 2.5 and 10 cm in the soil profile, and were less abundant at the surface (0-2.5 cm) and at 10-20 cm. Distribution along the horizontal grid was patchy. This aggregation may indicate favorable microhabitat sites for nematode growth and reproduction, and provide information about the potential influence of environmental parameters on nematode distribution and population structure in Antarctic soils.</t>
  </si>
  <si>
    <t>COLORADO STATE UNIV, NAT RESOURCE ECOL LAB, FT COLLINS, CO 80523 USA; DARTMOUTH COLL, ENVIRONM STUDIES PROGRAM, HANOVER, NH 03755 USA</t>
  </si>
  <si>
    <t>Colorado State University; Dartmouth College</t>
  </si>
  <si>
    <t>Wall, Diana H/F-5491-2011</t>
  </si>
  <si>
    <t>WOS:A1995QZ55600003</t>
  </si>
  <si>
    <t>SEASONALITY OF FEEDING-ACTIVITY IN ANTARCTIC SUSPENSION FEEDERS</t>
  </si>
  <si>
    <t>MARINE; ISLAND</t>
  </si>
  <si>
    <t>The feeding activity of four benthic suspension-feeding groups (bryozoans, hydroids, polychaetes and holothurians) was monitored in situ every month for a 2-year period at Signy Island in the maritime Antarctic. The bryozoans were monitored at species level, whereas the other taxa could be differentiated only to genus. A marked seasonal variation in feeding activity was observed in most taxa. Although environmental parameters such as sea water temperature, fastice duration and water column chlorophyll concentrations suggested that winter in the maritime Antarctic lasts for about 6 months, many animals ceased feeding only for a short period of 2 or 3 months around the middle of the austral winter (June/July). These suspension feeders must therefore be efficient at utilising the low concentration of the microplankton existing in the water column for much of the year. Comparison with environmental variables suggested several possible cues for changes in feeding activity, but these cues may differ between taxa. Photoperiod and changes in disturbance by water movement (both mediated by ice), and food concentration are likely to be important environmental cues for polar suspension feeders.</t>
  </si>
  <si>
    <t>WOS:A1995QZ55600004</t>
  </si>
  <si>
    <t>SHREEVE, RS; PECK, LS</t>
  </si>
  <si>
    <t>DISTRIBUTION OF PELAGIC LARVAE OF BENTHIC MARINE-INVERTEBRATES IN THE BELLINGSHAUSEN SEA</t>
  </si>
  <si>
    <t>MCMURDO SOUND; REPRODUCTION; ANTARCTICA; ZOOPLANKTON; ABUNDANCE; MOLLUSKS; ICE</t>
  </si>
  <si>
    <t>During November and December 1992, plankton samples were collected using a ring net of mesh size 200 mu m vertically hauled through a 600 m water column, at five stations along a transect running north from the Allison Peninsula in the Bellingshausen Sea. Three stations were located over the continental shelf; two of these were;ice bound, whilst the third was at the ice edge. Two other stations were in deeper, ice-free water. Sixteen different larval and juvenile types were found representing seven phyla: Echinodermata, Nemertea, Coelenterata, Mollusca, Annelida, Arthropoda and Bryozoa, of which the first two were the most abundant. Larval numbers and types decreased with distance offshore and away from permanent sea ice. The presence of many stages of nemertean larval development within a short time scale, in an area where developmental tends td be slow, suggests that reproduction occurs over an extended period and that the larvae have a long planktonic phase. The increased size of later developmental stages of the nemertean larvae indicates they obtain nutrition within the water column during winter, when little particulate food is present.</t>
  </si>
  <si>
    <t>SHREEVE, RS (corresponding author), BRITISH ANTARCTIC SURVEY,NERC,HIGH CROSS,MADINGLEY RD,CAMBRIDGE CB3 0ET,ENGLAND.</t>
  </si>
  <si>
    <t>WOS:A1995QZ55600009</t>
  </si>
  <si>
    <t>VILA, J; CORREIG, AM; MARTI, J</t>
  </si>
  <si>
    <t>ATTENUATION AND SOURCE PARAMETERS AT DECEPTION ISLAND (SOUTH-SHETLAND ISLANDS, ANTARCTICA)</t>
  </si>
  <si>
    <t>PURE AND APPLIED GEOPHYSICS</t>
  </si>
  <si>
    <t>DECEPTION ISLAND; SEISMICITY; ATTENUATION; CODA Q; SPECTRAL ANALYSIS</t>
  </si>
  <si>
    <t>EASTERN PYRENEES; LA-CERDANYA; EARTHQUAKES; SPECTRA; WAVES</t>
  </si>
  <si>
    <t>Deception Island is the most active volcano of the South Shetland Islands-Antarctic Peninsula group, experiencing eruptions in 1967, 1969 and 1970. Local attenuation derived from coda analysis and source parameters derived from Prune's model, for well located seismic events, have been studied in order to complement the available geophysical information. Results show abnormally low Q(0) values and an abnormally high frequency dependence, as well as large dispersion. These factors are strongly dependent on the path travelled by the seismic wave. Retrieved values of the source parameters (stress drop, seismic moment and source radius), are again abnormally low compared to world-wide average values, for example, those obtained for the Oroville, California aftershock series between June and September, 1976. These results are consistent with some aspects of the geology of Deception Island, such as the very high degree of fracturing and faulting, and the existence of a strong hydrothermal alteration affecting most of the subaerial volcanic rocks. Moreover, the pattern defined for the lateral variations of Q(0) shows minimum values in the inner bay of the island, close to the most recent eruption vents. A large reduction in spectral amplitudes over a particular frequency range occurs in several observations, corresponding to the path crossing the zone of highest attenuation. This observation suggests the existence of a hot magmatic intrusion produced during the most recent eruption, and coincides with the superficial low density mass distribution obtained from the gravimetric model and the long wave magnetic field component obtained from magnetic surveys. The width of this intrusion is estimated to be about 200 m, in agreement with the previous results obtained analyzing residuals of the location of seismic events.</t>
  </si>
  <si>
    <t>FAC FIS BARCELONA,INST ESTUDIS CATALANS,ESTUDIS GEOFIS EDUARD FONTSERE LAB,E-08028 BARCELONA,SPAIN</t>
  </si>
  <si>
    <t>University of Barcelona</t>
  </si>
  <si>
    <t>VILA, J (corresponding author), UNIV BARCELONA,FAC FIS,DEPT ASTRON &amp; METEOROL,MARTI FRANQUES 1,E-08028 BARCELONA,SPAIN.</t>
  </si>
  <si>
    <t>Marti, Joan/L-4203-2014</t>
  </si>
  <si>
    <t>Marti, Joan/0000-0003-3930-8603</t>
  </si>
  <si>
    <t>0033-4553</t>
  </si>
  <si>
    <t>PURE APPL GEOPHYS</t>
  </si>
  <si>
    <t>Pure Appl. Geophys.</t>
  </si>
  <si>
    <t>10.1007/BF00878633</t>
  </si>
  <si>
    <t>RD073</t>
  </si>
  <si>
    <t>WOS:A1995RD07300003</t>
  </si>
  <si>
    <t>AARONS, J; KERSLEY, L; RODGER, AS</t>
  </si>
  <si>
    <t>THE SUNSPOT CYCLE AND AURORAL F-LAYER IRREGULARITIES</t>
  </si>
  <si>
    <t>Ionospheric Effects Symposium (IES 93)</t>
  </si>
  <si>
    <t>ALEXANDRIA, VA</t>
  </si>
  <si>
    <t>POLAR-CAP; SCINTILLATION; LATITUDES; PATCHES</t>
  </si>
  <si>
    <t>The use of the word ''aurora'' for many different observations at high latitudes has limited the concepts involved; this is particularly true for F region irregularities. Observations setting the position of the auroral oval (Starkov and Fel'dshtein, 1970) were made using primarily the 555.7-nm green line, which is emitted predominantly at E layer heights. These observations have shown that the change in position of the auroral oval for low values of Kp as a function of sunspot cycle is of the order of 1 degrees to 2 degrees between sunspot maximum and sunspot minimum. However, irregularities in the F region show much larger solar cycle variations in the locations of the equatorward boundary, typically 10 degrees. A review of scintillation data indicates that at a given auroral latitude, the scintillation activity increases with sunspot number. In addition, for a constant scintillation intensity, the equatorward boundary moves to lower latitudes as sunspot maximum is approached. We review existing spread F studies and show that for quiet geomagnetic conditions, there is lower occurrence during years of low sunspot numbers than during years of high sunspot numbers. However, the spread F index, related to Delta f/f(0)F(2), is higher during years of low sunspot number than during years of high sunspot number. We demonstrate that this apparent dichotomy can be reconciled by using a new method of normalizing the spread F index by the maximum electron concentration of the F layer. We briefly discuss the possible explanations for the observed solar cycle variations of irregularity occurrence in terms of the absolute values and gradients of electron concentration and the E region conductivity.</t>
  </si>
  <si>
    <t>UNIV COLL WALES,ABERYSTWYTH,DYFED,WALES; BRITISH ANTARCTIC SURVEY,CAMBRIDGE,ENGLAND</t>
  </si>
  <si>
    <t>Aberystwyth University; UK Research &amp; Innovation (UKRI); Natural Environment Research Council (NERC); NERC British Antarctic Survey</t>
  </si>
  <si>
    <t>AARONS, J (corresponding author), BOSTON UNIV,CTR SPACE PHYS,750 COMMONWEALTH AVE,BOSTON,MA 02215, USA.</t>
  </si>
  <si>
    <t>10.1029/94RS03191</t>
  </si>
  <si>
    <t>RB414</t>
  </si>
  <si>
    <t>WOS:A1995RB41400013</t>
  </si>
  <si>
    <t>SCHMITZ, WJ</t>
  </si>
  <si>
    <t>ON THE INTERBASIN-SCALE THERMOHALINE CIRCULATION</t>
  </si>
  <si>
    <t>REVIEWS OF GEOPHYSICS</t>
  </si>
  <si>
    <t>ANTARCTIC INTERMEDIATE WATER; TOTAL GEOSTROPHIC CIRCULATION; NORTHERN NORTH-ATLANTIC; SOUTH INDIAN-OCEAN; BOTTOM-WATER; PACIFIC-OCEAN; FLOW PATTERNS; TRANSPORT; THROUGHFLOW; THERMOCLINE</t>
  </si>
  <si>
    <t>The global-scale circulation has long been one of oceanography's most challenging and exciting research topics. A few features of the abyssal (near bottom) and deep circulation of the Atlantic Ocean have been known for over 50 years, and in the past decade or so there has been a developing focus on the world oceans' thermohaline circulation. The term thermohaline circulation as used here applies not only to a direct response to atmospheric buoyancy fluxes but also in the general sense of water mass modification or conversion, where mechanisms may be associated with internal mixing processes and even wind forcing (i.e., wind-induced upwelling or wind-driven mixing). The thermohaline circulation components reviewed and summarized in the following are associated with water mass conversion processes that are involved with interbasin exchange, Updated summary maps of the volume transports (in sverdrups; 1Sv = 10(6) m(3) s(-1)) for the interbasin-scale pathways of the abyssal and deep thermohaline circulation and associated upper level compensating flows are developed for two to four vertical layers or potential density intervals, based primarily on a synthesis of published observational results. The cell(s) involving the largest worldwide exchange transport-wise (53 Sv) are associated with an interaction between various deep and bottom water components via Circumpolar Deep Water (CDW). The first major conversion step in the replacement path for the renewal (14 Sv) of North Atlantic Deep Water (NADW) is taken to be primarily to CDW. Bottom water in the Indian Ocean originates as lower CDW which recirculates while also moving equatorward in deep western boundary currents with eventual conversion to both deep and intermediate layer flows. Some of the intermediate water so formed in the Indian Ocean moves through the Agulhas Current system (ACS) and may ''leak'' into the Benguela Current regime (BCR), although probably primarily flowing through the ACS into the Subantarctic Frontal Zone (SFZ). It is modified throughout its transit in the SFZ south of the Indian Ocean, south of Australia, and across the South Pacific. Up to 10 Sv of the least dense brand of intermediate water flows through the northern sector of Drake Passage, becomes involved in a Malvinas Current-Brazil Current-Subtropical Gyre interaction, and then joins the BCR after perhaps also interacting with the ACS again. This compensating flow is warmed and becomes more saline in the South Atlantic and is later further modified and upwelled in the equatorial Atlantic, crossing the equator and moving through the Gulf Stream system to replace NADW. There is also an NADW replacement path of secondary importance westward around the tip of Africa (similar to 4 out of 14 Sv) associated with an interbasin circulation pattern throughout the southern hemisphere oceans involving an O(10 Sv) Indonesian Throughflow.</t>
  </si>
  <si>
    <t>WOODS HOLE OCEANOG INST, DEPT PHYS OCEANOG, CLARK 307A, WOODS HOLE, MA 02543 USA.</t>
  </si>
  <si>
    <t>8755-1209</t>
  </si>
  <si>
    <t>1944-9208</t>
  </si>
  <si>
    <t>REV GEOPHYS</t>
  </si>
  <si>
    <t>Rev. Geophys.</t>
  </si>
  <si>
    <t>10.1029/95RG00879</t>
  </si>
  <si>
    <t>RB712</t>
  </si>
  <si>
    <t>WOS:A1995RB71200001</t>
  </si>
  <si>
    <t>QIN, DH; REN, JW; SUN, JY; CHEN, DY; WEN, KL; LI, LQ</t>
  </si>
  <si>
    <t>CONCENTRATION AND ENVIRONMENTAL SIGNIFICANCE OF LEAD IN SURFACE SNOW OF ANTARCTIC ICE-SHEET .3.</t>
  </si>
  <si>
    <t>SCIENCE IN CHINA SERIES B-CHEMISTRY</t>
  </si>
  <si>
    <t>ANTARCTIC ICE SHEET; LEAF ANALYSIS; LEAD CONCENTRATION; ANTHROPOGENIC POLLUTION; GEOGRAPHIC DISTRIBUTION</t>
  </si>
  <si>
    <t>ANTHROPOGENIC LEAD</t>
  </si>
  <si>
    <t>Lead as an ultra-trace heavy metal becomes one of popular topics in glaciochemistry of the Antarctic ice sheet, because of its wry low concertration (pg . g(-1)) and background and its sensitivity to the quality of the environment. The lead concentration of surface snow of the Antarctic ice sheet (corresponding to modern precipitation) applying LEAF technique by Chinese scholars has systematically been studied for the first time in the world. The distribution principle of lead concentration of surface snow of the Antarctic ice sheet is ''low in the west and high in the east'' along the route of 1990 International Trans-Antarctic Expedition (TTAE). The concentration of lead in East Antarctica is 2-3 fold higher than that in Larsen ice shelf and Antarctic Peninsula, which majorly results from the activity of pre-Soviet Antarctic Expedition. The concentration of lead in Larsen ice shelf and Antarctic Peninsula on be regarded as the background value of modern precipitation of the Antarctic ice sheet in the end of 1980s.</t>
  </si>
  <si>
    <t>TSING HUA UNIV, DEPT MODERN APPL PHYS, BEIJING 100084, PEOPLES R CHINA</t>
  </si>
  <si>
    <t>Tsinghua University</t>
  </si>
  <si>
    <t>CHINESE ACAD SCI, LANZHOU INST GLACIOL &amp; GEOOCRYOL, LANZHOU 730000, PEOPLES R CHINA.</t>
  </si>
  <si>
    <t>li, li/GPX-3938-2022; LI, LI/GVS-5344-2022; LI, LI QING/GRR-8855-2022; wang, boqiang/AAT-2097-2020; Li, Li/AEM-3636-2022; Jiawen, Ren/K-7734-2012; li, long/HOF-6990-2023</t>
  </si>
  <si>
    <t>16 DONGHUANGCHENGGEN NORTH ST, BEIJING 100717, PEOPLES R CHINA</t>
  </si>
  <si>
    <t>1006-9291</t>
  </si>
  <si>
    <t>SCI CHINA SER B</t>
  </si>
  <si>
    <t>Sci. China Ser. B-Chem.</t>
  </si>
  <si>
    <t>RD389</t>
  </si>
  <si>
    <t>WOS:A1995RD38900015</t>
  </si>
  <si>
    <t>SUTCLIFFE, PR</t>
  </si>
  <si>
    <t>A REVIEW OF GEOMAGNETISM AND AERONOMY RESEARCH IN SOUTH-AFRICA - 1991-1994</t>
  </si>
  <si>
    <t>SOUTH AFRICAN JOURNAL OF SCIENCE</t>
  </si>
  <si>
    <t>RIOMETER OBSERVATIONS; PI-2 PULSATIONS; MAGNETIC-FIELD; ULF PULSATIONS; OSCILLATIONS; EVENTS; WAVES</t>
  </si>
  <si>
    <t>Research results of South African institutes whose work falls without the ambit of the International Association of Geomagnetism and Aeronomy (IAGA) are briefly reviewed. Some current and planned activities are also described. A particularly exciting project is SHARE - the Southern. Hemisphere Auroral Radar Experiment - which will be installed at the South African National Antarctic base during early 1996.</t>
  </si>
  <si>
    <t>SUTCLIFFE, PR (corresponding author), CSIR,HERMANUS MAGNET OBSERV,POB 32,HERMANUS 7200,SOUTH AFRICA.</t>
  </si>
  <si>
    <t>Sutcliffe, Peter R/E-8124-2014</t>
  </si>
  <si>
    <t>BUREAU SCIENTIFIC PUBL</t>
  </si>
  <si>
    <t>PRETORIA</t>
  </si>
  <si>
    <t>P O BOX 1758, PRETORIA 0001, SOUTH AFRICA</t>
  </si>
  <si>
    <t>0038-2353</t>
  </si>
  <si>
    <t>S AFR J SCI</t>
  </si>
  <si>
    <t>S. Afr. J. Sci.</t>
  </si>
  <si>
    <t>RM423</t>
  </si>
  <si>
    <t>WOS:A1995RM42300012</t>
  </si>
  <si>
    <t>NICOLAUS, B; MANCA, MC; LAMA, L; ESPOSITO, E; GAMBACORTA, A</t>
  </si>
  <si>
    <t>EFFECTS OF GROWTH TEMPERATURE ON THE POLAR LIPID PATTERN AND FATTY-ACID COMPOSITION OF 7 THERMOPHILIC ISOLATES FROM THE ANTARCTIC CONTINENT</t>
  </si>
  <si>
    <t>SYSTEMATIC AND APPLIED MICROBIOLOGY</t>
  </si>
  <si>
    <t>THERMOPHILES; LIPID FATTY ACID; ANTARCTIC; GLYCOLIPID; BACILLUS</t>
  </si>
  <si>
    <t>THERMAL ADAPTATION; STRAINS; BACTERIA</t>
  </si>
  <si>
    <t>Seven thermophilic strains isolated from different geographical areas of the Antarctic Continent were examined for their polar lipid pattern and fatty acid composition. Temperature induced changes in membrane lipids were also analysed. They involved the relative proportions of different polar lipids and the synthesis of higher melting point fatty acids, which was favoured by high temperatures. Taxonomic implications on the basis of fatty acid analysis were reported.</t>
  </si>
  <si>
    <t>NICOLAUS, B (corresponding author), CNR,IST CHIM MOLEC INTERESSE BIOL,VIA TOLANO 6,I-80072 ARCO,ITALY.</t>
  </si>
  <si>
    <t>lama, licia/AAX-6572-2020</t>
  </si>
  <si>
    <t>lama, licia/0000-0003-3312-204X</t>
  </si>
  <si>
    <t>GUSTAV FISCHER VERLAG</t>
  </si>
  <si>
    <t>WOLLGRASWEG 49 POSTFACH 72 01 43, D-70577 STUTTGART, GERMANY</t>
  </si>
  <si>
    <t>0723-2020</t>
  </si>
  <si>
    <t>SYST APPL MICROBIOL</t>
  </si>
  <si>
    <t>Syst. Appl. Microbiol.</t>
  </si>
  <si>
    <t>10.1016/S0723-2020(11)80445-5</t>
  </si>
  <si>
    <t>RE497</t>
  </si>
  <si>
    <t>WOS:A1995RE49700005</t>
  </si>
  <si>
    <t>CUNNINGHAM, WD</t>
  </si>
  <si>
    <t>OROGENESIS AT THE SOUTHERN TIP OF THE AMERICAS - THE STRUCTURAL EVOLUTION OF THE CORDILLERA-DARWIN METAMORPHIC COMPLEX, SOUTHERNMOST CHILE</t>
  </si>
  <si>
    <t>TIERRA-DEL-FUEGO; BACK-ARC BASIN; CORE COMPLEX; ANDES; ZONE; DEFORMATION; GEOCHRONOLOGY; GONDWANALAND; SUBDUCTION; TRANSITION</t>
  </si>
  <si>
    <t>New, detailed lithologic and structural data are presented from three separately mapped areas along the southern boundary of the Cordillera Darwin metamorphic complex of southernmost Chile. Cordillera Darwin is a unique uplift because it exposes the highest grade rocks in the Andes south of Peru and averages I km higher in elevation than adjacent areas. The structural data indicate that Cordillera Darwin experienced mid-late Cretaceous transpressional deformation with a partitioned strike-slip component localized along the Beagle Channel that forms the southern boundary to the range. Foliation, lineation and fold axis trends indicate NE-SW-directed contraction and NW-SE strike-slip shearing (present directions) during progressive D1/D2 Andean deformation. D2 deformation is marked by outcrop-to 10 km-scale south-southwest-vergent folds. Late Cretaceous-Tertiary brittle-ductile and brittle left-lateral strike-slip faults and shear zones crosscut all D1/D2 structures. Although limited structural evidence for extensional tectonics was documented in this study, apparent normal offsets across both arms of the Beagle Channel and previously documented field evidence for extension from other areas in Cordillera Darwin suggest that transtensional displacements also may have occurred in southern Cordillera Darwin during the Late Cretaceous-Early Tertiary. Cordillera Darwin's position within the evolving Patagonian Orocline adjacent to an evolving Mesozoic-Cenozoic left-lateral transform boundary between the South American and Antarctic plates, and later the South American acid Scotia plates, necessitates consideration of the possible effects of regional counterclockwise rotation on development of structures. Regional counterclockwise rotation of Cordillera Darwin may have controlled the temporal and spatial transition of deformational regimes within Cordillera Darwin. Exhumation of the metamorphic core of Cordillera Darwin during the Late Cretaceous-Early Tertiary is interpreted to have been due to rapid uplift and normal rates of erosion. Rapid uplift may have been due to migration of contraction to northern Cordillera Darwin and crustal relaxation in southern Cordillera Darwin as contractional structures rotated into parallelism with sigma 1 and either ceased to be active or were reactivated as strike-slip or oblique-slip faults. Rapid isostatic rebound of Cordillera Darwin may have also been a response to aborted continental subduction of southern Cordillera Darwin and detachment of a subducted mafic root during mid-Cretaceous closure of the Rocas Verdes marginal basin.</t>
  </si>
  <si>
    <t>UNIV TEXAS, DEPT GEOL SCI, AUSTIN, TX 78759 USA; UNIV TEXAS, INST GEOPHYS, AUSTIN, TX 78759 USA</t>
  </si>
  <si>
    <t>University of Texas System; University of Texas Austin; University of Texas System; University of Texas Austin</t>
  </si>
  <si>
    <t>Cunningham, William D/A-1967-2010</t>
  </si>
  <si>
    <t>APR 30</t>
  </si>
  <si>
    <t>10.1016/0040-1951(94)00248-8</t>
  </si>
  <si>
    <t>QY179</t>
  </si>
  <si>
    <t>WOS:A1995QY17900001</t>
  </si>
  <si>
    <t>POND, DW; PRIDDLE, J; SARGENT, JR; WATKINS, JL</t>
  </si>
  <si>
    <t>LABORATORY STUDIES OF ASSIMILATION AND EGESTION OF ALGAL LIPID BY ANTARCTIC KRILL - METHODS AND INITIAL RESULTS</t>
  </si>
  <si>
    <t>ALGAE; EUPHAUSID; INCORPORATION; LIPID; RADIOLABELING; TIME COURSE</t>
  </si>
  <si>
    <t>EUPHAUSIA-SUPERBA DANA; FATTY-ACID COMPOSITION; BEHAVIOR; STEROL; GROWTH; RATES; GUT</t>
  </si>
  <si>
    <t>Immature Antarctic krill (Euphausia superba Dana) (length 44-48 mm), which had been maintained in an aquarium, were fed dense suspensions of algal culture, either the haptophyte Isochrysis or the diatom Thalassiosira. Following acclimation to this regime, the animals were transferred to identical supplies of the same algal food, pre-labelled with C-14 bicarbonate for 16 h. Faecal pellets were collected individually in each experiment. Following transfer to the radiolabelled food, radioactivity appeared in faecal pellets after 30 min for Isochrysis and 55 min for Thalassiosira. Fitting a first-order kinetic model to the time-course of appearance of radiolabel in faecal pellets, showed that gut turnover (mean residence time of material in the gut) was rapid for krill fed on Isochrysis (turnover time = 47 min) whilst krill took longer to process Thalassiosira (turnover time = 256 min). Uptake rate of radiolabel by the two algae differed by an order of magnitude and was inversely related to cell size. Removal of the two algal species by the krill also differed when expressed as either chanages in radiolabel or biomass but overall, similar amounts of lipid were ingested from the two food sources (817 and 615 ng.ml-1 over 12 h for Isochrysis and Thalassiosira, respectively). Assimilation efficiencies for the two algae, calculated on the basis of radiolabelled and total-lipid ingestion and egestion ranged from 63 to 86%. Most of the radioactivity in the fatty acids of Isochrysis was incorporated into C18 compounds, but this distribution did not correspond to the overall mass composition of algal fatty acids. Saturates, 16:1, 18:4 and 20:5 were labelled to a lesser extent. Radiolabelled fatty acids incorporated into krill gut and somatic tissue differed in composition from the original algal fatty acid pool. In particular, there was higher activity in saturates, in 16:3 and 18:4, whilst 18:1, 18:2 and 18:3 were labelled to a lower extent in krill. Overall, fatty acids showed lower specific activity in krill than in algae, except for 16:3. The distribution of radioactivity in faecal pellets showed a character more strongly related to that of the algal food supply than that of the krill, although the high proportion of label in saturates (predominantly 16:0) was derived from the animals. Much of the ingested fatty acids were subsequently catabolised. Taking all the fatty acids, 69% appeared to be lost by this route, indicating the major importance of fatty acids as an energy source for krill. However, some individual fatty acids were conserved, for example saturates and 18:4. In the latter case, biosynthesis from 18:3 is implied. Overall, the study indicates the importance of constructing detailed budgets in understanding the character and dynamics of feeding by zooplankton and suggests that control of grazing by quality as well as quantity of the food supply may be a crucial aspect of understanding ocean carbon cycling.</t>
  </si>
  <si>
    <t>UNIV STIRLING,DEPT BIOL &amp; MOLEC SCI,STIRLING FK9 4LA,SCOTLAND; BRITISH ANTARCTIC SURVEY,CAMBRIDGE CB3 0ET,ENGLAND</t>
  </si>
  <si>
    <t>University of Stirling; UK Research &amp; Innovation (UKRI); Natural Environment Research Council (NERC); NERC British Antarctic Survey</t>
  </si>
  <si>
    <t>APR 28</t>
  </si>
  <si>
    <t>10.1016/0022-0981(94)00187-I</t>
  </si>
  <si>
    <t>QX146</t>
  </si>
  <si>
    <t>WOS:A1995QX14600008</t>
  </si>
  <si>
    <t>ROUZO, S; RABINOWICZ, M; BRIAIS, A</t>
  </si>
  <si>
    <t>SEGMENTATION OF MIDOCEAN RIDGES WITH AN AXIAL VALLEY INDUCED BY SMALL-SCALE MANTLE CONVECTION</t>
  </si>
  <si>
    <t>AUSTRALIAN-ANTARCTIC DISCORDANCE; ATLANTIC RIDGE; MIDOCEAN RIDGES; ISOSTATIC COMPENSATION; SPREADING CENTER; SOUTH-ATLANTIC; PROPAGATION; BENEATH; DISCONTINUITIES; MORPHOLOGY</t>
  </si>
  <si>
    <t>THE small-scale segmentation of mid-ocean ridges with an axial rise has been modelled by considering each ridge segment as a giant crack in the lithosphere with a tip propagating along the ridge axis(1,2). For ridges with an axial valley, however, this type of model fails because the lithosphere is too thick to tear(3). Yet such ridges are clearly segmented, as defined by morphology, gravity and structure at the 50-100 km length scale. The-ridge offsets are large(4,5), and vary dramatically with time. This type of segmentation is commonly related to a three-dimensional, small-scale mantle flow occurring in the partially molten asthenosphere below the ridge(6-8). Here we propose a model for segmentation in such ridges, in which the convective flow below the ridge favours an asymmetrical breaking of the axial-valley lithosphere. This leads to the development and separation of ridge segments in a pattern that mimics the observed geometry and temporal evolution of the segmentation of most ridges,vith an axial valley, If our model is correct, it implies that coupling of oceanic lithosphere to small-scale convection controls the dynamics of mid-ocean ridges.</t>
  </si>
  <si>
    <t>GRP RECH GEODESIE SPATIALE,CNRS,UMR39,F-31400 TOULOUSE,FRANCE</t>
  </si>
  <si>
    <t>ROUZO, S (corresponding author), GRP RECH GEODESIE SPATIALE,CNRS,UPR234,14 AVE EDOUARD BELIN,F-31400 TOULOUSE,FRANCE.</t>
  </si>
  <si>
    <t>Briais, Anne/I-1492-2017</t>
  </si>
  <si>
    <t>Briais, Anne/0000-0002-0040-6348</t>
  </si>
  <si>
    <t>APR 27</t>
  </si>
  <si>
    <t>10.1038/374795a0</t>
  </si>
  <si>
    <t>QV315</t>
  </si>
  <si>
    <t>WOS:A1995QV31500041</t>
  </si>
  <si>
    <t>ABOLLINO, O; ACETO, M; SACCHERO, G; SARZANINI, C; MENTASTI, E</t>
  </si>
  <si>
    <t>DETERMINATION OF COPPER, CADMIUM, IRON, MANGANESE, NICKEL AND ZINC IN ANTARCTIC SEA-WATER - COMPARISON OF ELECTROCHEMICAL AND SPECTROSCOPIC PROCEDURES</t>
  </si>
  <si>
    <t>5th European Conference on Electroanalysis (ESEAC 94)</t>
  </si>
  <si>
    <t>MAY 22-26, 1994</t>
  </si>
  <si>
    <t>VENICE, ITALY</t>
  </si>
  <si>
    <t>STRIPPING VOLTAMMETRY; ATOMIC ABSORPTION SPECTROMETRY; SEA WATER; METAL TRACES; WATERS</t>
  </si>
  <si>
    <t>CATHODIC STRIPPING VOLTAMMETRY; WEDDELL SEA; TRACE LEVELS; SEAWATER; COLUMN; LEAD</t>
  </si>
  <si>
    <t>Different procedures for the determination of ultratrace metal ions in Antarctic sea water have been adopted and critically compared. The investigated metal ions were Cd, Cu, Fe, Mn, Ni and Zn. Sea water samples were analysed with adsorptive cathodic stripping voltammetry and with graphite furnace atomic absorption spectroscopy. Different treatments, such as UV irradiation, acidification and on-line sample enrichment were adopted and the results for samples collected in different sites and on a vertical profile were discussed and compared.</t>
  </si>
  <si>
    <t>ABOLLINO, O (corresponding author), UNIV TURIN,DIPARTIMENTO CHIM ANALIT,VIA P GIURIA 5,I-10125 TURIN,ITALY.</t>
  </si>
  <si>
    <t>Aceto, Maurizio/H-8803-2017; Abollino, Ornella/AAS-7412-2020</t>
  </si>
  <si>
    <t>Aceto, Maurizio/0000-0001-6360-3632; Abollino, Ornella/0000-0003-2350-4941</t>
  </si>
  <si>
    <t>APR 20</t>
  </si>
  <si>
    <t>10.1016/0003-2670(94)00279-U</t>
  </si>
  <si>
    <t>QU419</t>
  </si>
  <si>
    <t>WOS:A1995QU41900027</t>
  </si>
  <si>
    <t>KAROL, IL; FROLKIS, VA; KISELEV, AA</t>
  </si>
  <si>
    <t>RADIATIVE-PHOTOCHEMICAL MODELING OF THE ANNUALLY AVERAGED COMPOSITION AND TEMPERATURE OF THE GLOBAL ATMOSPHERE DURING THE LAST GLACIAL AND INTERGLACIAL PERIODS</t>
  </si>
  <si>
    <t>CLIMATE MODEL; OZONE; SENSITIVITY; PARAMETERIZATION; PALEOCLIMATE; SIMULATIONS; EMISSIONS; MAXIMUM; TRACERS; RECORD</t>
  </si>
  <si>
    <t>Recent measurements of CO2, CH4, and N2O content in Antarctic and Greenland ice core air allow the use of an one-dimensional radiative-photochemical model to reconstruct the annual global mean vertical distributions of trace gas concentrations for four periods: the contemporary period of 1985, the preindustrial period of 1850, the last glacial period of 18 ka B.P., and the interglacial period before the latter of 120-130 ka B.P. In this model reconstruction, the changes in surface air temperature and tropospheric relative humidity are prescribed, and both dry adiabatic and moist adiabatic lapse rates are used together with several other external estimates of radiative and photochemical parameters for these periods. The considerable reduction of greenhouse gas content in the atmosphere of both glacial and interglacial periods, including about a 50% reduction of stratospheric moisture in the glacial, leads to the warming of the middle and upper stratosphere by about 11 K and 4 K, in the glacial and interglacial periods, respectively. Stratospheric composition is found to be little sensitive to possible large variations of CO and NOX surface sources. The ozone mixing ratio drops to 10-12 ppbv in the lower troposphere and increases to a maximum 6.0-7.5 ppmv in 40 to 46-km layer, but remains almost the same as in preindustrial and in 1985 periods in the 20 to 30-km layer. This results in the approximate conservation of total ozone for all four periods considered.</t>
  </si>
  <si>
    <t>MAIN GEOPHYS OBSERV, 7 KARBYSHEV ST, ST PETERSBURG 194018, RUSSIA.</t>
  </si>
  <si>
    <t>Kiselev, Andrey A/K-8618-2018; Frolkis, Victor/B-2027-2013</t>
  </si>
  <si>
    <t>Frolkis, Victor/0000-0002-0302-2083</t>
  </si>
  <si>
    <t>2169-8996</t>
  </si>
  <si>
    <t>D4</t>
  </si>
  <si>
    <t>10.1029/94JD02385</t>
  </si>
  <si>
    <t>QV028</t>
  </si>
  <si>
    <t>WOS:A1995QV02800018</t>
  </si>
  <si>
    <t>WILLIAMS, LR; GOLDEN, DM; HUESTIS, DL</t>
  </si>
  <si>
    <t>SOLUBILITY OF HBR IN SULFURIC-ACID AT STRATOSPHERIC TEMPERATURES</t>
  </si>
  <si>
    <t>ANTARCTIC OZONE; BROMINE; GASES; CHEMISTRY; AEROSOLS; DROPLETS; WATER; SO2</t>
  </si>
  <si>
    <t>The solubility of HBr in 54 to 72 wt % sulfuric acid at low temperatures (200 to 240 K) was measured using two different experimental techniques. In the first, the time dependence of the uptake coefficient of HBr was measured in a Knudsen cell reactor and analyzed to give the effective Henry's law coefficient. In the second, equilibrium vapor pressures of HBr (gas) over solutions containing known concentrations of HBr (dissolved) were measured. The two techniques were in good agreement. Typical values of the effective Henry's law coefficient at 220 K were 1.5 x 10(7) M/atm for 54 wt %, 2.2 x 10(6) M/atm for 60 wt %, 1.5 x 10(5) M/atm for 66 wt %, and 8.5 x 10(3) M/atm for 72 wt % sulfuric acid. The measured solubilities combined with the stratospheric gas phase concentration of HBr indicate that very little HBr will be dissolved in stratospheric sulfate aerosol particles.</t>
  </si>
  <si>
    <t>WILLIAMS, LR (corresponding author), SRI INT, MOLEC PHYS LAB, MENLO PK, CA 94025 USA.</t>
  </si>
  <si>
    <t>10.1029/95JD00218</t>
  </si>
  <si>
    <t>WOS:A1995QV02800021</t>
  </si>
  <si>
    <t>HOLLANDSWORTH, SM; BOWMAN, KP; MCPETERS, RD</t>
  </si>
  <si>
    <t>OBSERVATIONAL STUDY OF THE QUASI-BIENNIAL OSCILLATION IN OZONE</t>
  </si>
  <si>
    <t>INTERANNUAL VARIABILITY; LOWER STRATOSPHERE; DIMENSIONAL MODEL; ANTARCTIC OZONE; BUV DATA; CYCLE; CIRCULATION; MODULATION; WINDS</t>
  </si>
  <si>
    <t>The structures of the quasi-biennial oscillations (QBOs) in zonal wind, temperature, and layer ozone amounts are investigated using 11.5 years (January 1979 to June 1990) of National Meteorological Center (NMC) global geopotential height data and global ozone data from the solar backscatter ultraviolet spectrometer (SBUV) on Nimbus 7. The QBO signals are isolated by computing lagged correlations between the deseasonalized, detrended variable fields and a reference signal representative of the equatorial QBO. Lagged correlations are calculated for the full time series and for each season separately to determine seasonal effects. The results depict an equatorial zonal wind QBO in good agreement with the observed QBO in groundbased equatorial zonal wind measurements, although the amplitude of the derived QBO in the NMC data is similar to 30% too weak. The vertical extent of the oscillation is significantly higher (2 mbar) than that previously reported. The temperature QBO is consistent with ground-based observations in the lower stratosphere but weakens with height above similar to 50 mbar. The ozone QBO is strong at all levels from 5 mbar into the lower stratosphere. Though the annual average total ozone QBO is quite symmetric about the equator, the oscillation is highly variable from layer to layer. The phase of the ozone QBO near the equator is consistent with that of the zonal wind and temperature in the middle and upper stratosphere, but the vertical resolution of the SBUV data in the lower stratosphere is too low to accurately represent the vertical phase of the ozone QBO in this region. Subtropical temperature and total ozone anomalies are found to be dependent on season.</t>
  </si>
  <si>
    <t>TEXAS A&amp;M UNIV, DEPT METEOROL, COLLEGE STN, TX 77842 USA; UNIV ILLINOIS, DEPT ATMOSPHER SCI, URBANA, IL 61801 USA</t>
  </si>
  <si>
    <t>Texas A&amp;M University System; Texas A&amp;M University College Station; University of Illinois System; University of Illinois Urbana-Champaign</t>
  </si>
  <si>
    <t>HOLLANDSWORTH, SM (corresponding author), NASA, GODDARD SPACE FLIGHT CTR, CODE 616, GREENBELT, MD 20771 USA.</t>
  </si>
  <si>
    <t>McPeters, Richard/G-4955-2013; Frith, Stacey/HMD-9437-2023; Bowman, Kenneth P/A-1345-2012</t>
  </si>
  <si>
    <t>Frith, Stacey/0000-0001-6894-0574;</t>
  </si>
  <si>
    <t>10.1029/95JD00193</t>
  </si>
  <si>
    <t>WOS:A1995QV02800023</t>
  </si>
  <si>
    <t>BEVILACQUA, RM; HOPPEL, KW; HORNSTEIN, JS; LUCKE, RL; SHETTLE, EP; AINSWORTH, TL; DEBRESTIAN, D; FROMM, MD; KRIGMAN, SS; LUMPE, J; GLACCUM, W; OLIVERO, JJ; CLANCY, RT; RANDALL, CE; RUSCH, DW; CHASSEFIERE, E; DALAUDIER, F; DENIEL, C; BROGNIEZ, C; LENOBLE, J</t>
  </si>
  <si>
    <t>FIRST RESULTS FROM FOAM-II - THE DISSIPATION OF THE 1993 ANTARCTIC OZONE HOLE</t>
  </si>
  <si>
    <t>POAM II is a space-borne instrument which uses solar occultation technique to measure the vertical distribution of ozone, aerosols and polar stratospheric clouds, and other properties of the stratosphere and mesosphere. FOAM II was launched aboard the SPOT 3 satellite in time to observe the dissipation of the 1993 Antarctic ozone hole. FOAM data indicates that the Antarctic ozone hole dissipates from the top downward. It also supports the hypothesis that the Antarctic vortex is an effective containment vessel. However the strength of the containment appears to decrease markedly at altitudes below 18 km</t>
  </si>
  <si>
    <t>COMPUTAT PHYS INC,FAIRFAX,VA 22031; APPL RES CORP,LANDOVER,MD 20785; EMBRY RIDDLE AERONAUT UNIV,DEPT PHYS SCI,DAYTONA BEACH,FL 32114; UNIV COLORADO,LASP,BOULDER,CO 80309; CNRS,SERV AERON,F-91371 VERRIERES BUISSON,FRANCE; UNIV SCI &amp; TECHNOL LILLE,LOA,F-59655 VILLENEUVE DASCQ,FRANCE</t>
  </si>
  <si>
    <t>Embry-Riddle Aeronautical University; University of Colorado System; University of Colorado Boulder; Centre National de la Recherche Scientifique (CNRS); Universite de Lille</t>
  </si>
  <si>
    <t>BEVILACQUA, RM (corresponding author), USN,RES LAB,CODE 7227,WASHINGTON,DC 20375, USA.</t>
  </si>
  <si>
    <t>Fromm, Michael/F-4639-2010; RANDALL, CORA/L-8760-2014</t>
  </si>
  <si>
    <t>RANDALL, CORA/0000-0002-4313-4397</t>
  </si>
  <si>
    <t>APR 15</t>
  </si>
  <si>
    <t>10.1029/95GL00535</t>
  </si>
  <si>
    <t>QT666</t>
  </si>
  <si>
    <t>WOS:A1995QT66600011</t>
  </si>
  <si>
    <t>JAMES, TS; IVINS, ER</t>
  </si>
  <si>
    <t>PRESENT-DAY ANTARCTIC ICE MASS CHANGES AND CRUSTAL MOTION</t>
  </si>
  <si>
    <t>EARTHS ROTATION; SHEET</t>
  </si>
  <si>
    <t>The peak vertical velocities predicted by three realistic, but contrasting, present-day scenarios of Antarctic ice sheet mass balance are found to be of the order of several mm/a. One scenario predicts local uplift rates in excess of 5 mm/a. These rates are small compared to the peak Antarctic vertical velocities of the ICE-3G glacial rebound model, which are in excess of 20 mm/a. Lf the Holocene Antarctic deglaciation history portrayed in ICE-3G is realistic, and if regional upper mantle viscosity is not an order of magnitude below 10(21) Pa . s, then a vast geographical region in West Antarctica is uplifting at a rate that could be detected by a future Global Positioning System (GPS) campaign. While present-day scenarios predict small vertical crustal velocities, their overall continent-ocean mass exchange is large enough to account for a substantial portion of the observed secular polar motion (Omega ($) over right arrow m) and time-varying zonal gravity field J(l).</t>
  </si>
  <si>
    <t>UNIV SO CALIF,CALIF INST TECHNOL &amp; EARTH SCI,JET PROP LAB,PASADENA,CA</t>
  </si>
  <si>
    <t>National Aeronautics &amp; Space Administration (NASA); NASA Jet Propulsion Laboratory (JPL); University of Southern California</t>
  </si>
  <si>
    <t>JAMES, TS (corresponding author), GEOL SURVEY CANADA,DIV GEOPHYS,1 OBSERV CRES,OTTAWA,ON K1A 0Y3,CANADA.</t>
  </si>
  <si>
    <t>Ivins, Erik R/C-2416-2011; James, Thomas/D-9301-2013</t>
  </si>
  <si>
    <t>James, Thomas/0000-0001-7321-047X</t>
  </si>
  <si>
    <t>10.1029/94GL02800</t>
  </si>
  <si>
    <t>WOS:A1995QT66600027</t>
  </si>
  <si>
    <t>JENKINS, A; BOMBOSCH, A</t>
  </si>
  <si>
    <t>MODELING THE EFFECTS OF FRAZIL ICE CRYSTALS ON THE DYNAMICS AND THERMODYNAMICS OF ICE SHELF WATER PLUMES</t>
  </si>
  <si>
    <t>THERMOHALINE CIRCULATION; WEDDELL SEA; GRAVITY CURRENTS; OCEAN; FLOWS; LAYER; HEAT</t>
  </si>
  <si>
    <t>The seawater that comes into contact with the base of a floating ice shelf is modified as a result of the phase changes that occur. Melting is prevalent in the deepest parts of the subice cavity, and this drives a buoyant flow of Ice Shelf Water (ISW) along the sloping ice shelf base, The ascent of the ISW toward the surface of the ocean causes supercooling, because the freezing point rises with the falling pressure, and this induces a change from melting to freezing, Assuming that seed crystals exist, the ISW now fulfills the condition for the rapid growth of disc-shaped frazil ice crystals, which may subsequently settle (upward) out of suspension under the action of gravity. A simple numerical model of these processes has been developed, based on the theory of inclined plumes. The ISW is treated as a turbulent, particle-laden gravity current ascending a reactive boundary and containing a suspended crystal load which evolves in response to the supercooling of the water and the inverted sedimentation of the crystals. The frazil ice has two important effects on the behavior of the ISW plume. Because the generation of crystals throughout the plume provides such a large area over which phase changes can occur, the conversion of supercooling into ice happens much more readily than is possible through turbulent transfer of heat and mass at the ice shelf base. A suspended crystal load reduces the bulk density of the ISW, so that a growing suspension causes the plume to accelerate, while deposition of crystals onto the ice shelf effects a deceleration. There are positive feedbacks in that an acceleration of the plume induces more rapid crystal growth, while a deceleration allows suspended crystals to settle out more easily.</t>
  </si>
  <si>
    <t>UNIV MUNSTER, FORSCH STELLE PHYS GLAZIOL, W-4400 MUNSTER, GERMANY</t>
  </si>
  <si>
    <t>University of Munster</t>
  </si>
  <si>
    <t>BRITISH ANTARCTIC SURVEY, NATL ENVIRONM RES COUNCIL, HIGH CROSS, MADINGLEY RD, CAMBRIDGE CB3 0ET, ENGLAND.</t>
  </si>
  <si>
    <t>Jenkins, Adrian/IUN-2406-2023</t>
  </si>
  <si>
    <t>Jenkins, Adrian/0000-0002-9117-0616</t>
  </si>
  <si>
    <t>C4</t>
  </si>
  <si>
    <t>10.1029/94JC03227</t>
  </si>
  <si>
    <t>QT222</t>
  </si>
  <si>
    <t>WOS:A1995QT22200030</t>
  </si>
  <si>
    <t>BOMBOSCH, A; JENKINS, A</t>
  </si>
  <si>
    <t>MODELING THE FORMATION AND DEPOSITION OF FRAZIL ICE BENEATH FILCHNER-RONNE ICE SHELF</t>
  </si>
  <si>
    <t>THERMOHALINE CIRCULATION; OCEAN INTERACTION; GREEN ICEBERGS; WEDDELL SEA; ANTARCTICA; BASE</t>
  </si>
  <si>
    <t>Large areas of the Filchner-Ronne Ice Shelf are underlain by layers of marine ice, which form when supercooled seawater circulating beneath the ice shelf freezes. The freezing process initially produces a suspension of disc-shaped frazil ice crystals, and these are subsequently deposited onto the ice shelf base in areas where the flow of water is slack enough. This has been modeled assuming that the freezing takes place within buoyant plumes of Ice Shelf Water ascending the ice shelf base from source regions near the grounding lines of the major inlet glaciers. The deposition of the majority of the suspended frazil ice is found to occur in spatially discrete bursts, where peak rates of accumulation at the ice shelf base exceed 1 m yr(-1) of solid ice. There is a good correlation between the location of the zones of crystal deposition and the position of the upstream limits of the marine ice layers. The high rates of localized accumulation account for the rapid buildup observed in the layer thickness, which then gradually declines as the marine ice is carried downstream with the flow of the ice shelf. Model results also suggest an origin for the ice platelets observed at depth in the water column near the Filchner Ice Shelf.</t>
  </si>
  <si>
    <t>UNIV MUNSTER, FORSCH STELLE PHYS CHEM, W-4400 MUNSTER, GERMANY</t>
  </si>
  <si>
    <t>10.1029/94JC03224</t>
  </si>
  <si>
    <t>WOS:A1995QT22200031</t>
  </si>
  <si>
    <t>KING, JC; TURNER, J</t>
  </si>
  <si>
    <t>LABORATORY SIMULATION OF ATMOSPHERIC MOTIONS IN THE VICINITY OF ANTARCTICA - COMMENTS</t>
  </si>
  <si>
    <t>KING, JC (corresponding author), BRITISH ANTARCTIC SURVEY,NERC,HIGH CROSS MADINGLEY RD,CAMBRIDGE CB3 0ET,ENGLAND.</t>
  </si>
  <si>
    <t>10.1175/1520-0469(1995)052&lt;1260:COSOAM&gt;2.0.CO;2</t>
  </si>
  <si>
    <t>QV955</t>
  </si>
  <si>
    <t>WOS:A1995QV95500018</t>
  </si>
  <si>
    <t>WILLEN, E</t>
  </si>
  <si>
    <t>ARCHILAOPHONTE-MAXIMA GEN-N, SPEC-N, A NEW TAXON OF THE LAOPHONTIDAE (COPEPODA, HARPACTICOIDA) FROM THE HIGH-ANTARCTIC (WEDDELL SEA)</t>
  </si>
  <si>
    <t>ANTARCTICA; WEDDELL SEA; NEW GENUS; ARCHILAOPHONTE-MAXIMA; TAXONOMY</t>
  </si>
  <si>
    <t>Male and female of a new genus and species of the family Laophontidae, Archilaophonte maxima, are described. The specimen was found in the high Antarctic (Weddell Sea) and appears to be the most primitive genus up to now within the superfamily Laophontoidea as defined by Huys (1990). Based on its setation of legs and mouth parts, however, it can be placed unequivocally into the family Laophontidae. Archilaophonte maxima gen. n. shows close affinities to the laophontid genus Esola Edwards, 1891. Both genera form a monophyletic group which is interpreted here as the first and most primitive offshoot in the evolution of the Laophontidae. The synapomorphies of the former lineage are the shape of the protopodite of the P1 and shape and setation of the female P5.</t>
  </si>
  <si>
    <t>WILLEN, E (corresponding author), UNIV OLDENBURG,FACHBEREICH BIOL 7,ARBEITSGRP ZOOMORPHOL,POSTFACH 2503,D-26111 OLDENBURG,GERMANY.</t>
  </si>
  <si>
    <t>APR 14</t>
  </si>
  <si>
    <t>10.1007/BF00032113</t>
  </si>
  <si>
    <t>RB628</t>
  </si>
  <si>
    <t>WOS:A1995RB62800006</t>
  </si>
  <si>
    <t>VAUGHAN, DG</t>
  </si>
  <si>
    <t>TIDAL FLEXURE AT ICE SHELL MARGINS</t>
  </si>
  <si>
    <t>GROUNDING LINES; WEST GREENLAND; RHEOLOGY; GLACIER; STREAM</t>
  </si>
  <si>
    <t>Hinge zones accommodate the differential tidal movement between floating ice shelves, which move with the sea tide, and grounded ice sheets, which do not, Observations on Rutford Ice Stream and Ronne Ice Shelf, Antarctica, using the kinematic method of Global Positioning System, have yielded the first continuous tidal displacement profiles from an ice sheet hinge zone, The form of these tidal displacement profiles indicates that the flexure can be fit to an elastic beam model using a parameter space optimization technique. The model matches the observed tidal deflection profile to within 5 cm which is similar to the observational uncertainty. The same model and parameter fitting technique is then successfully applied to various other published and unpublished tidal displacement data from Doake Ice Rumples, Each Ice Shelf, and Ekstrom Ice Shelf, Antarctica, and Jakobshavns Glacier, Greenland. I conclude that the elastic beam model with a single value of the elastic modulus (0.88 +/- 0.35 GPa) adequately describes almost all the data and so can usefully be applied elsewhere. Earlier studies of tidal dissipation in ice shelf hinge zones, based on a viscous or transient creep theology, showed that perhaps 30% of global tidal energy dissipation could be occurring in ice shelf hinge zones. This study suggests, however, that an elastic rheology may be equally appropriate, in which case this estimation of the tidal energy dissipation is excessively high.</t>
  </si>
  <si>
    <t>Vaughan, David/C-8348-2011</t>
  </si>
  <si>
    <t>Vaughan, David/0000-0002-9065-0570</t>
  </si>
  <si>
    <t>APR 10</t>
  </si>
  <si>
    <t>B4</t>
  </si>
  <si>
    <t>10.1029/94JB02467</t>
  </si>
  <si>
    <t>QT248</t>
  </si>
  <si>
    <t>WOS:A1995QT24800020</t>
  </si>
  <si>
    <t>KELLY, SRA; DITCHFIELD, PW; DOUBLEDAY, PA; MARSHALL, JD</t>
  </si>
  <si>
    <t>AN UPPER JURASSIC METHANE-SEEP LIMESTONE FROM THE FOSSIL BLUFF GROUP FORE-ARC BASIN OF ALEXANDER ISLAND, ANTARCTICA</t>
  </si>
  <si>
    <t>JOURNAL OF SEDIMENTARY RESEARCH SECTION A-SEDIMENTARY PETROLOGY AND PROCESSES</t>
  </si>
  <si>
    <t>ARC BASIN; COMMUNITIES; EVOLUTION; CALCITE; ECOLOGY; GAS</t>
  </si>
  <si>
    <t>An anomalous Upper Jurassic Limestone bed, 3 m thick, is present within the volcaniclastic infill of a forearc basin, exposed on Alexander Island, Antarctica. The limestone, formally designated the Gateway Pass Limestone Bed, contains laminated crusts and blocks, including hardgrounds, showing radial-fibrous and botryoidal calcite cements. Carbon isotope values are very negative (delta(13)C of -33.5% to -44.6% PDB) indicating a methane-oxidation origin for the carbonate. The limestone bed formed around a submarine cold seep in the Antarctic Peninsula forearc basin adjacent to the accretionary prism. In contrast to adjacent nearly barren sea floor the limestone also yields a ''benthic island'' assemblage containing abundant gastropods and bivalves. The seep is directly comparable to certain Jurassic seeps at the convergent margin of the northeast Pacific, and both are related to subduction at the eastern proto-Pacific margin.</t>
  </si>
  <si>
    <t>BRITISH ANTARCTIC SURVEY,NERC,CAMBRIDGE CB3 0ET,ENGLAND; UNIV CAMBRIDGE,DEPT EARTH SCI,CAMBRIDGE CB2 3EQ,ENGLAND; UNIV LIVERPOOL,DEPT EARTH SCI,LIVERPOOL L69 3BX,MERSEYSIDE,ENGLAND</t>
  </si>
  <si>
    <t>UK Research &amp; Innovation (UKRI); Natural Environment Research Council (NERC); NERC British Antarctic Survey; University of Cambridge; University of Liverpool</t>
  </si>
  <si>
    <t>Ditchfield, Peter/0000-0002-3081-6591</t>
  </si>
  <si>
    <t>SEPM-SOC SEDIMENTARY GEOLOGY</t>
  </si>
  <si>
    <t>TULSA</t>
  </si>
  <si>
    <t>1731 E 71ST STREET, TULSA, OK 74136-5108</t>
  </si>
  <si>
    <t>1073-130X</t>
  </si>
  <si>
    <t>J SEDIMENT RES A</t>
  </si>
  <si>
    <t>J. Sediment. Res. Sect. A-Sediment. Petrol. Process.</t>
  </si>
  <si>
    <t>APR 3</t>
  </si>
  <si>
    <t>QW156</t>
  </si>
  <si>
    <t>WOS:A1995QW15600002</t>
  </si>
  <si>
    <t>WILLIAMS, PJS; JONES, GOL; PALMER, JR; RISHBETH, H</t>
  </si>
  <si>
    <t>THE ASSOCIATION OF POLAR MESOSPHERE SUMMER ECHO LAYERS WITH TIDAL MODES</t>
  </si>
  <si>
    <t>LOWER THERMOSPHERE; VHF; EISCAT; RADAR; TIDES</t>
  </si>
  <si>
    <t>The occurrence of PMSEs with time of day shows a semi-diurnal variation with minima at 8 and 20 h LT. PMSE layers observed for more than 30 min show an average rate of descent of 2 km h(-1). These characteristics suggest the influence of tidal winds, When the observed steady wind and diurnal and semi-diurnal tides at EISCAT are added, the overall magnitude shows a time-variation which matches the occurrence of PMSEs, and the observed rate of descent, approximately 2 km h(-1). Atmospheric gravity waves also contribute to the velocity of the neutral wind. When the wave reinforces the background wind, the PMSEs are stronger and descend more rapidly, but when the wave-related velocity opposes the background wind the PMSE is weaker and it descends more slowly.</t>
  </si>
  <si>
    <t>BRITISH ANTARCTIC SURVEY,CAMBRIDGE CB3 0ET,ENGLAND; UNIV SOUTHAMPTON,DEPT PHYS,SOUTHAMPTON SO17 1BJ,HANTS,ENGLAND</t>
  </si>
  <si>
    <t>UK Research &amp; Innovation (UKRI); Natural Environment Research Council (NERC); NERC British Antarctic Survey; University of Southampton</t>
  </si>
  <si>
    <t>WILLIAMS, PJS (corresponding author), ADRAN FFISEG,PRIFYSGOL CYMRU,ABERYSTWYTH SY23 3BZ,DYFED,WALES.</t>
  </si>
  <si>
    <t>APR</t>
  </si>
  <si>
    <t>10.1007/s00585-995-0454-8</t>
  </si>
  <si>
    <t>QX881</t>
  </si>
  <si>
    <t>WOS:A1995QX88100013</t>
  </si>
  <si>
    <t>MELROSE, J; HALL, A; MACPHERSON, C; BELLENGER, CR; GHOSH, P</t>
  </si>
  <si>
    <t>EVALUATION OF DIGESTIVE PROTEINASES FROM THE ANTARCTIC KRILL EUPHASIA-SUPERBA AS POTENTIAL CHEMONUCLEOLYTIC AGENTS - IN-VITRO AND IN-VIVO STUDIES</t>
  </si>
  <si>
    <t>ARCHIVES OF ORTHOPAEDIC AND TRAUMA SURGERY</t>
  </si>
  <si>
    <t>LUMBAR-DISK DISEASE; EUPHAUSIA-SUPERBA; INTERVERTEBRAL-DISK; PEPTIDE-HYDROLASES; SERINE PROTEINASES; PURIFICATION; COLLAGENASE; CHYMOPAPAIN; ACID; INJECTION</t>
  </si>
  <si>
    <t>Chemonucleolysis is a therapeutic procedure whereby a degradative enzyme is injected intradiscally to reduce disc height/width by depolymerisation of extracellular matrix components. This process is considered to diminish disc pressure on inflamed nerve roots, resulting in the alleviation of sciatic pain. In the present study two krill (Euphasia superba) enzyme preparations, a proteinase and an esterase preparation, were evaluated for their potential as chemonucleolytic agents. Initially, their ability to degrade several protein (azocoll, casein, proteoglycans, PGs) and peptide (CBZ-arg-4-nitroanilide, CBZ-lys-thiobenzyl ester) substrates was assessed in vitro. The krill proteinase preparation rapidly converted azocoll, casein and PGs to small peptides. Furthermore, when this degradative enzyme preparation was evaluated in vivo, a relatively low intradiscal dose (0.54 mg/disc) was found to reduce intervertebral disc widths in beagles to 48% +/- 10.5% (mean +/- SEM) of their pre-injection values within 2 weeks of administration. Moreover, the discs injected with this proteinase had reconstituted up to 80% +/- 9% (mean +/- SEM) of their pre-injection widths at the termination of the experiment (32 weeks). These data suggest that the krill protease preparation has potential as a chemonucleolytic agent which would allow disc matrix reconstitution, Conversely, the krill esterase preparation also degraded PGs, but into relatively large fragments. This limited digestion of PGs indicates that the krill esterase would be a less effective chemonucleolytic agent than the corresponding proteinase.</t>
  </si>
  <si>
    <t>UNIV SYDNEY, JOINT RES LABS, SYDNEY, NSW, AUSTRALIA; ROYAL N SHORE HOSP, SYDNEY, NSW, AUSTRALIA</t>
  </si>
  <si>
    <t>University of Sydney; University of Sydney; Royal North Shore Hospital</t>
  </si>
  <si>
    <t>MELROSE, J (corresponding author), UNIV SYDNEY, RAYMOND PURVES BONE LAB, SYDNEY, NSW, AUSTRALIA.</t>
  </si>
  <si>
    <t>Bellenger, Christopher/0000-0001-7776-1770</t>
  </si>
  <si>
    <t>0936-8051</t>
  </si>
  <si>
    <t>1434-3916</t>
  </si>
  <si>
    <t>ARCH ORTHOP TRAUM SU</t>
  </si>
  <si>
    <t>Arch. Orthop. Trauma Surg.</t>
  </si>
  <si>
    <t>10.1007/BF00443388</t>
  </si>
  <si>
    <t>Orthopedics; Surgery</t>
  </si>
  <si>
    <t>QR430</t>
  </si>
  <si>
    <t>WOS:A1995QR43000004</t>
  </si>
  <si>
    <t>DOHLER, G; HOFFMANN, M; STAPPEL, U</t>
  </si>
  <si>
    <t>PATTERN OF PROTEINS AFTER HEAT-SHOCK AND UV-B RADIATION OF SOME TEMPERATE MARINE DIATOMS AND THE ANTARCTIC ODONTELLA-WEISSFLOGII</t>
  </si>
  <si>
    <t>MARINE DIATOMS; HEAT SHOCK PROTEINS; UV-B RADIATION</t>
  </si>
  <si>
    <t>NITROGEN-METABOLISM; STRESS PROTEINS; LOCALIZATION; SEEDLINGS; LIGHT</t>
  </si>
  <si>
    <t>Synthesis of stress proteins after heat shock and different periods of UV-B radiation were investigated with marine diatom species from the North Sea Ditylum brightwellii, Lithodesmium variabile, Odontella sinensis, Thalassiosira rotula and the Antarctic diatom Odontella weissfloggii from the Weddell Sea. Algae were grown in an artifical sea-water medium under controlled laboratory conditions: light/dark regime of 12:12 h (7.2 W m(-2), normal air (0.035 vol.% CO2) and 18 degrees or 4 degrees C. All the tested diatom specie!; can produce heat shock proteins (HSPS) of the 70 kDa family by in vivo labelling with [S-35-methionine. The same results were obtained for Odontella sinensis, Ditylum brightwellii and Odontella weissflogii by estimation of the in vitro translation products with poly-A-mRNA isolated from these organisms. However, Odontella weissflogii, a species relatively insensitive to W-B irradiance, did not synthesize UV-induced HSPS, whereas the CV-sensitive diatom Odontella sinensis, as well as Lithodesmium variabile, produced all the observed HSPS after UV-B exposure. In addition, a protein of 43 kDa was found after UV-B irradiance of the temperate Odontella sinensis. The temperate marine diatom Thalassiosira rotula synthesized 70 kDa and 57 kDa proteins after a heat shock and a UV-B exposure of 2 h, but a 40 kDa protein could not be detected, whereas a 60 kDa protein was found after 2 h UV-B exposure. The results are discussed in view of a possible adaptation of O. weissflogii to an enhanced UV dose.</t>
  </si>
  <si>
    <t>UNIV FRANKFURT, INST BOT, SIESMAYERSTR 70, D-60054 FRANKFURT, GERMANY.</t>
  </si>
  <si>
    <t>GEORG THIEME VERLAG KG</t>
  </si>
  <si>
    <t>RUDIGERSTR 14, D-70469 STUTTGART, GERMANY</t>
  </si>
  <si>
    <t>QX308</t>
  </si>
  <si>
    <t>WOS:A1995QX30800006</t>
  </si>
  <si>
    <t>BINTANJA, R; VANDENBROEKE, MR</t>
  </si>
  <si>
    <t>MOMENTUM AND SCALAR TRANSFER-COEFFICIENTS OVER AERODYNAMICALLY SMOOTH ANTARCTIC SURFACES</t>
  </si>
  <si>
    <t>BOUNDARY-LAYER METEOROLOGY</t>
  </si>
  <si>
    <t>KATABATIC WIND REGION; SNOW SURFACE; ROUGHNESS LENGTH; BLOWING SNOW; WATER-VAPOR; HEAT; PROFILES; SEA; PLATEAU; LAYER</t>
  </si>
  <si>
    <t>Vertical profiles of wind speed, temperature and humidity were used to estimate the roughness lengths for momentum (z(0)), heat (z(H)) and moisture (z(Q)) over smooth ice and snow surfaces. The profile-measurements were performed in the vicinity of a blue ice field in Queen Maud Land, East Antarctica. The values of z(0) over ice (similar to 3.10(-6) m) seem to be the smallest ever obtained over permanent, natural surfaces. The settling of snow on the ice and the loss of momentum at saltating snow particles serve as momentum dissipating processes during snow-drift events, expressed as a strong dependence of z(0) on u. The scalar roughness lengths and surface temperature can be evaluated from the temperature and humidity profile measurements if the ratio Z(H)/Z(Q) is specified. This new method circumvents the difficult measurement of surface temperature. The scalar roughness lengths seem to be approximately equal to z(0) for a large range of low roughness Reynolds numbers, despite the frequent occurrence of drifting snow. Possible reasons for this agreement with theory of non-saltating flow are discussed.</t>
  </si>
  <si>
    <t>UNIV UTRECHT, INST MARINE &amp; ATMOSPHER RES UTRECHT, POB 80005, 3508 TA UTRECHT, NETHERLANDS.</t>
  </si>
  <si>
    <t>Van den Broeke, Michiel R./F-7867-2011</t>
  </si>
  <si>
    <t>Van den Broeke, Michiel R./0000-0003-4662-7565; Bintanja, Richard/0000-0002-0465-5923</t>
  </si>
  <si>
    <t>VAN GODEWIJCKSTRAAT 30, 3311 GZ DORDRECHT, NETHERLANDS</t>
  </si>
  <si>
    <t>0006-8314</t>
  </si>
  <si>
    <t>1573-1472</t>
  </si>
  <si>
    <t>BOUND-LAY METEOROL</t>
  </si>
  <si>
    <t>Bound.-Layer Meteor.</t>
  </si>
  <si>
    <t>10.1007/BF00715712</t>
  </si>
  <si>
    <t>QZ292</t>
  </si>
  <si>
    <t>WOS:A1995QZ29200005</t>
  </si>
  <si>
    <t>NAITHANI, J; DUTTA, HN; PASRICHA, PK; REDDY, BM; AGGARWAL, KM</t>
  </si>
  <si>
    <t>EVALUATION OF TURBULENT FLUXES OVER MAITRI, ANTARCTICA</t>
  </si>
  <si>
    <t>PROFILE RELATIONSHIPS; KATABATIC WINDS; SURFACE-LAYER</t>
  </si>
  <si>
    <t>Turbulent fluxes have been evaluated for clear sunny days over the Indian Antarctic station, Maitri, using the basic meteorological data recorded at four levels of a 28 m tower. The data are supplemented with radiation data. The surface layer over Maitri remains thermally stratified during the hours of minimum solar insolation, the so-called nighttime period. The surface winds during this period are generally very strong resulting in high momentum fluxes. In particular, for high winds (&gt;12 m s(-1)), the temperature gradient is found to be less positive than for moderate winds (4 to 7 m s(-1)). Solar insolation provided the daytime heating necessary for the diurnal variation of atmospheric stability, and hence, for the turbulent fluxes. Thus, on clear days daytime conditions are marked by upward transport of heat with reduced momentum flux, while stable nighttime conditions are marked by a downward heat flux with increased momentum fluxes.</t>
  </si>
  <si>
    <t>UNIV DELHI, DEPT PHYS &amp; ASTROPHYS, DELHI 110007, INDIA</t>
  </si>
  <si>
    <t>University of Delhi</t>
  </si>
  <si>
    <t>NAITHANI, J (corresponding author), NATL PHYS LAB, DR KS KRISHNAN RD, NEW DELHI 110012, INDIA.</t>
  </si>
  <si>
    <t>10.1007/BF00715717</t>
  </si>
  <si>
    <t>WOS:A1995QZ29200010</t>
  </si>
  <si>
    <t>JOUZEL, J; VAIKMAE, R; PETIT, JR; MARTIN, M; DUCLOS, Y; STIEVENARD, M; LORIUS, C; TOOTS, M; MELIERES, MA; BURCKLE, LH; BARKOV, NI; KOTLYAKOV, VM</t>
  </si>
  <si>
    <t>THE 2-STEP SHAPE AND TIMING OF THE LAST DEGLACIATION IN ANTARCTICA</t>
  </si>
  <si>
    <t>YOUNGER DRYAS EVENT; ICE-CORE RECORD; DEEP-OCEAN CIRCULATION; NORTH-ATLANTIC OCEAN; TIERRA-DEL-FUEGO; CLIMATE CHANGE; MASS-SPECTROMETRY; EPISODE; SEA; FLUCTUATIONS</t>
  </si>
  <si>
    <t>The two-step character of the last deglaciation is well recognized in Western Europe, in Greenland and in the North Atlantic. For example, in Greenland, a gradual temperature decrease started at the Bolling (B) around 14.5 ky BP, spanned through the Allerod (A) and was followed by the cold Younger Dryas (YD) event which terminated abruptly around 11.5 ky BP. Recent results suggest that this BA/YD sequence may have extended throughout all the Northern Hemisphere but the evidence of a late transition cooling is still poor for the Southern Hemisphere. Here we present a detailed isotopic record analyzed in a new ice core drilled at Dome B in East Antarctica that fully demonstrates the existence of an Antarctic cold reversal (ACR), These results suggest that the two-step shape of the last deglaciation has a worldwide character but they also point to noticeable interhemispheric differences, Thus, the coldest part of the ACR, which shows a temperature drop about three times weaker than that recorded during the YD in Greenland, may have preceded the YD. Antarctica did not experienced abrupt changes and the two warming periods started there before they started in Greenland. The links between Southern and Northern Hemisphere climates throughout this period are discussed in the light of additional information derived from the Antarctic dust record.</t>
  </si>
  <si>
    <t>LAB GLACIOL &amp; GEOPHYS ENVIRONM,F-38402 ST MARTIN DHERES,FRANCE; ESTONIAN ACAD SCI,INST GEOL,TALLINN 200101,ESTONIA; LAMONT DOHERTY EARTH OBSERV,PALISADES,NY 10964; ARCTIC &amp; ANTARCTIC RES INST,ST PETERSBURG 199226,RUSSIA; RUSSIAN ACAD SCI,INST GEOG,MOSCOW 109107,RUSSIA</t>
  </si>
  <si>
    <t>Estonian Academy of Sciences; Columbia University; Arctic &amp; Antarctic Research Institute; Russian Academy of Sciences; Institute of Geography, Russian Academy of Sciences</t>
  </si>
  <si>
    <t>JOUZEL, J (corresponding author), CTR ETUD SACLAY,DSM,CEA,MODELISAT CLIMAT &amp; ENVIRONM LAB,F-91191 GIF SUR YVETTE,FRANCE.</t>
  </si>
  <si>
    <t>Vaikmäe, Rein/H-2691-2019; Vaikmae, Rein/A-8509-2012</t>
  </si>
  <si>
    <t>Vaikmäe, Rein/0000-0002-9837-163X;</t>
  </si>
  <si>
    <t>10.1007/BF00223498</t>
  </si>
  <si>
    <t>QR624</t>
  </si>
  <si>
    <t>WOS:A1995QR62400002</t>
  </si>
  <si>
    <t>CASTELLO, M</t>
  </si>
  <si>
    <t>THE LICHEN GENUS XANTHORIA IN ANTARCTICA</t>
  </si>
  <si>
    <t>CRYPTOGAMIE BRYOLOGIE LICHENOLOGIE</t>
  </si>
  <si>
    <t>Three Xanthoria species occur in Antarctica: X. candelaria s.str., X. mawsonii and X. elegans. The genus was treated by previous authors under different generic names: Blastenia, Caloplaca, Candelariella, Kuttlingeria, Polycauliona and Xanthoria. Two new synonyms of X. elegans are provided, while five previously proposed synonyms are confirmed by the examination of type specimens. Altogether, eleven taxa described from Antarctica are synonyms of two widespread Xanthoria species, X. candelaria s. str. and X. elegans. X. mawsonii, an endemic species, previously considered by most authors as conspecific with X. candelaria, proved to be a distinct species, differing from X. candelaria s. str. in morphology and in the longer spermatia. The three Xanthoria species are keyed and discussed; a comprehensive list of synonyms is provided. X. elegans seems to be widespread in all Antarctic regions, X. candelaria is reported from subantarctic and maritime regions while X. mawsoni seems to be restricted to continental Antarctica.</t>
  </si>
  <si>
    <t>CASTELLO, M (corresponding author), UNIV TRIESTE,DEPT BIOL,VIA GIORGIERI 10,I-34127 TRIESTE,ITALY.</t>
  </si>
  <si>
    <t>ADAC-CRYPTOGAMIE</t>
  </si>
  <si>
    <t>PARIS</t>
  </si>
  <si>
    <t>12 RUE DE BUFFON, 75005 PARIS, FRANCE</t>
  </si>
  <si>
    <t>0181-1576</t>
  </si>
  <si>
    <t>CRYPTOGAMIE BRYOL L</t>
  </si>
  <si>
    <t>Cryptogam. Bryol. Lichenol.</t>
  </si>
  <si>
    <t>QX323</t>
  </si>
  <si>
    <t>WOS:A1995QX32300001</t>
  </si>
  <si>
    <t>SHAFFER, G; SALINAS, S; PIZARRO, O; VEGA, A; HORMAZABAL, S</t>
  </si>
  <si>
    <t>CURRENTS IN THE DEEP-OCEAN OFF CHILE (30-DEGREES-S)</t>
  </si>
  <si>
    <t>TRANSPACIFIC HYDROGRAPHIC SECTIONS; 43 DEGREES S; 28 DEGREES S; SCORPIO EXPEDITION; CIRCULATION; PACIFIC; DYNAMICS; SHELF; SLOPE; WIND</t>
  </si>
  <si>
    <t>Results are reported from the first recording current meter observations in the eastern boundary current system off Chile. Currents at 100 m and 3400 m were observed for a 4-6 month period during the austral spring-summer-fall period of 1991-1992 at a deep ocean site 150 km off the Chilean coast and 70 km seaward of the axis of the gent-Chile Trench. Results indicate energetic inertial oscillations, low eddy kinetic energy at 3400 m, southward flow, decreasing from austral spring to summer, at 100 m and 3400 m, and quite strong eastward flow, increasing from spring to summer, at 100 m. The latter result may help to explain satellite images, showing the zone of high biological production near the coast in the study region to be very narrow during the austral summer despite strong coastal upwelling in that season. The authors current observations, local geostrophic current profiles and abyssal potential temperature distributions indicate a five-layer structure for the alongshore flow in the eastern boundary current system off Chile: northward flow above 100 m, between about 400 m and 1700 m (maximum around 600-700 m, northward transport of Antarctic Intermediate Water) and below 3400 m; southward flow from above 100 m to about 400 m (maximum at 180 m, Peru-Chile Undercurrent) and from about 1700 m to below 3400. This proposed Vertical structure is consistent with temperature, salinity, dissolved oxygen and nutrient distributions of the study area and bears resemblance to eastern boundary current simulations (McCREARY et al., 1987).</t>
  </si>
  <si>
    <t>BORNO INST OCEAN &amp; CLIMATE STUDIES, S-45400 BRASTAD, SWEDEN; PONTIFICIA UNIV CATOLICA VALPARAISO, SCH MARINE SCI, VALPARAISO, CHILE</t>
  </si>
  <si>
    <t>Pontificia Universidad Catolica de Valparaiso</t>
  </si>
  <si>
    <t>SHAFFER, G (corresponding author), UNIV COPENHAGEN, NIELS BOHR INST ASTRON PHYS &amp; GEOPHYS, DEPT GEOPHYS, HARALDSGADE 6, DK-2200 COPENHAGEN N, DENMARK.</t>
  </si>
  <si>
    <t>Shaffer, Gary/G-1742-2016</t>
  </si>
  <si>
    <t>Shaffer, Gary/0000-0002-2494-3471; Hormazabal, Samuel/0000-0003-0019-5058; Pizarro, Oscar/0000-0001-7987-6555</t>
  </si>
  <si>
    <t>10.1016/0967-0637(95)99823-6</t>
  </si>
  <si>
    <t>RG456</t>
  </si>
  <si>
    <t>WOS:A1995RG45600001</t>
  </si>
  <si>
    <t>DEMER, DA; HEWITT, RP</t>
  </si>
  <si>
    <t>BIAS IN ACOUSTIC BIOMASS ESTIMATES OF EUPHAUSIA-SUPERBA DUE TO DIEL VERTICAL MIGRATION</t>
  </si>
  <si>
    <t>ANTARCTIC KRILL; BACKSCATTERING STRENGTH; ABUNDANCE; ZOOPLANKTON; PREDATION; DANA</t>
  </si>
  <si>
    <t>The diel vertical migration (DVM) of Antarctic krill (Enphausia superba) can greatly bias the results of qualitative and quantitative hydroacoustic surveys which are conducted with a down-looking sonar and irrespective of the time of day. To demonstrate and quantify these negative biases on both the estimates of biomass distribution and abundance, a time-depth-density analysis was performed. Data were collected, as part of the United States Antarctic Marine Living Resources Program (AMLR), in the vicinities of Elephant Island, Antarctica, during the austral summers of 1992 and 1993. Five surveys were conducted in 1992; two covered a 105 by 105 n.mi. area centered on Elephant Island, two encompassed a 60 by 35 n.mi. area immediately to the north of the Island, and one covered a 1 n.mi.(2) area centered on a large krill swarm to the west of Seal Island. The 1993 data include repetitions of the two small-area and two large-area surveys. Average krill volume densities were calculated for each hour as well as for three daily periods: day, twilight and night. These data were normalized and presented as a probability of daily average density. With spectral analysis to identify the frequencies of migration, a four-term periodic function was fitted to the probability density function of average daily biomass versus local apparent time. This function was transformed to create a temporal compensation function (TCF) for upwardly adjusting acoustic biomass estimates. The TCF was then applied to the original 1992 survey data; the resulting biomass estimates are an average of 49.5% higher than those calculated disregarding biases due to diel vertical migration. The effect of DVM on the estimates of krill distribution are illustrated by a comparison of compensated and uncompensated density maps of two 1992 surveys. Through this technique, high density krill areas are revealed where uncompensated maps indicated low densities.</t>
  </si>
  <si>
    <t>SW FISHERIES SCI CTR,LA JOLLA,CA 92038</t>
  </si>
  <si>
    <t>National Oceanic Atmospheric Admin (NOAA) - USA</t>
  </si>
  <si>
    <t>DEMER, DA (corresponding author), UNIV CALIF SAN DIEGO,SCRIPPS INST OCEANOG,LA JOLLA,CA 92093, USA.</t>
  </si>
  <si>
    <t>10.1016/0967-0637(94)E0005-C</t>
  </si>
  <si>
    <t>WOS:A1995RG45600003</t>
  </si>
  <si>
    <t>FOSTER, TD</t>
  </si>
  <si>
    <t>ABYSSAL WATER MASS FORMATION OFF THE EASTERN WILKES-LAND COAST OF ANTARCTICA</t>
  </si>
  <si>
    <t>SOUTHERN WEDDELL SEA; SHELF WAVES</t>
  </si>
  <si>
    <t>The area off the eastern Wilkes Land coast between 147 and 162 degrees C has been investigated as a site for the formation of bottom and deep water using seven hydrographic sections obtained in the austral summer 1985. The sections showed that there was high salinity water near the freezing point upon the continental shelf in this region. The deeper shelf water was potentially more dense than the water off the shelf in this region, but a reversely sloping shelf and the Coriolis effect constrain this water from flowing off continuously. Since the sections are very similar to those found in the southern Weddell Sea, it is proposed that the same mechanisms that are probably responsible for shelf-break mixing and bottom water formation in the Weddell Sea also take place here. Most of the water on the shelf above the shelf-break sill depth, while not dense enough to form true bottom water, potentially could mix with the Warm Deep Water and interleave with water off the shelf at intermediate and near-bottom depths. Thus this region may contribute to what is commonly denoted as Antarctic Bottom Water as effectively on an areal basis as the shelf-break region of the Weddell Sea.</t>
  </si>
  <si>
    <t>FOSTER, TD (corresponding author), UNIV CALIF SANTA CRUZ,SANTA CRUZ,CA 95064, USA.</t>
  </si>
  <si>
    <t>10.1016/0967-0637(95)00002-N</t>
  </si>
  <si>
    <t>WOS:A1995RG45600005</t>
  </si>
  <si>
    <t>LUTJEHARMS, JRE; WEBB, DJ</t>
  </si>
  <si>
    <t>MODELING THE AGULHAS CURRENT SYSTEM WITH FRAM (FINE RESOLUTION ANTARCTIC MODEL)</t>
  </si>
  <si>
    <t>GULF-STREAM RINGS; SOUTHWESTERN INDIAN-OCEAN; WIND-DRIVEN CIRCULATION; NUMERICAL-MODEL; SOUTHERN-AFRICA; RETROFLECTION; EDDIES; WATER; MADAGASCAR; TRANSPORT</t>
  </si>
  <si>
    <t>The FRAM (Fine Resolution Antarctic Model) is a primitive equation numerical model of the ocean south of 24 degrees S. Because of its fine vertical as well as horizontal spatial resolution, its short numerical integration time steps and limited relaxation constraints, it develops a range of currents, fronts and eddies at the mesoscale which appear very realistic. Comparison between the model and known features of the Agulhas Current system is carried out since this particular flow regime has some of the most intense circulatory features in the global ocean. It is shown that FRAM simulates the hydrographic characteristics and kinematic behaviour of a large number of circulation components of the Agulhas system with remarkable success. These include the retroflection of this current, the shedding of rings and their subsequent advection across the South Atlantic, and the formation of eddies across the Subtropical Convergence. Smoothing of the bottom topography in the model may seriously affect western boundary currents that are very sensitive to depth changes.</t>
  </si>
  <si>
    <t>INST OCEANOG SCI, GODALMING GU8 5UB, SURREY, ENGLAND</t>
  </si>
  <si>
    <t>NERC National Oceanography Centre</t>
  </si>
  <si>
    <t>LUTJEHARMS, JRE (corresponding author), UNIV CAPE TOWN, DEPT OCEANOG, RONDEBOSCH 7700, SOUTH AFRICA.</t>
  </si>
  <si>
    <t>Webb, David/0000-0001-7084-8566</t>
  </si>
  <si>
    <t>10.1016/0967-0637(94)00031-M</t>
  </si>
  <si>
    <t>WOS:A1995RG45600006</t>
  </si>
  <si>
    <t>HARRIS, LB; LI, ZX</t>
  </si>
  <si>
    <t>PALEOMAGNETIC DATING AND TECTONIC SIGNIFICANCE OF DOLERITE INTRUSIONS IN THE ALBANY MOBILE BELT, WESTERN-AUSTRALIA</t>
  </si>
  <si>
    <t>EAST ANTARCTICA; GONDWANALAND; SUPERCONTINENT; LAURENTIA; BREAKUP; MARGINS; OCEAN; LINE; DYKE; AGE</t>
  </si>
  <si>
    <t>Dolerite dykes and sills in the Mesoproterozoic Albany Mobile Belt and Neoproterozoic Stirling Range Formation metasediments in southwestern Australia provide evidence for extensional events between Australia, East Antarctica and Greater India. Paleomagnetic analysis shows that primary remanence was carried by single domain magnetite for samples from seven localities. Palaeomagnetic poles for the majority of sites fall close to the earliest Cambrian part of the Australian apparent polar wander path (APWP). The interpreted earliest Cambrian dykes intrude both extensional (dominant) and shear fractures, indicating NNE-SSW extension between the Western Australian and East Antarctic Shields and a horizontal, ESE-WNW maximum compressive stress. Dyke emplacement appears to be contemporaneous with mafic volcanism in central and northern Australia and igneous intrusion in once contiguous parts of the East Antarctic Shield. These features are interpreted as being related to Gondwanaland assembly, and may represent a response to far-field stresses resulting from the collision between East and West Gondwanaland. A second suite of NW-striking, mid-Carboniferous dykes is related to NE-SW extension and rifting between Greater India and the Western Australian Shield during early stages in the formation of the Perth Basin in a sinistral transtensional regime along the southern Western Australian margin. A palaeopole from the primary remanence in a NNW-striking dolerite dyke falls on the poorly defined Triassic to Early Cretaceous part of the Australian APWP, indicating a possible third phase of dyke emplacement. Regional tectonic constraints for rifting in the Perth Basin suggest that this youngest dyke most likely intruded during the Triassic.</t>
  </si>
  <si>
    <t>HARRIS, LB (corresponding author), UNIV WESTERN AUSTRALIA, DEPT GEOL &amp; GEOPHYS, NEDLANDS, WA 6907, AUSTRALIA.</t>
  </si>
  <si>
    <t>Li, Zheng-Xiang/B-8827-2008</t>
  </si>
  <si>
    <t>Li, Zheng-Xiang/0000-0003-4350-5976</t>
  </si>
  <si>
    <t>10.1016/0012-821X(95)00013-3</t>
  </si>
  <si>
    <t>QX802</t>
  </si>
  <si>
    <t>WOS:A1995QX80200002</t>
  </si>
  <si>
    <t>MICHAEL, P</t>
  </si>
  <si>
    <t>REGIONALLY DISTINCTIVE SOURCES OF DEPLETED MORB - EVIDENCE FROM TRACE-ELEMENTS AND H2O</t>
  </si>
  <si>
    <t>MID-ATLANTIC RIDGE; SOUTHWEST INDIAN RIDGE; OCEAN-ISLAND BASALTS; GALAPAGOS-SPREADING-CENTER; HELIUM ISOTOPIC VARIATIONS; DE-FUCA RIDGE; UPPER MANTLE; GEOCHEMICAL VARIATIONS; VOLCANIC-ROCKS; PETROGENETIC IMPLICATIONS</t>
  </si>
  <si>
    <t>The sources of depleted mid-ocean ridge basalts (N-MORB) worldwide are regionally distinctive in that they share incompatible element ratios with spatially associated, enriched mid-ocean ridge basalts (E-MORB). The ratio of H2O/Ce is uniform for N-MORB and E-MORB within a region, suggesting that the order of incompatibility during the evolution of MORB sources is La &gt; H2O approximate to Ce &gt; Nd. However, there are significant regional variations in H2O/Ce. N-MORB and E-MORB from the American-Antarctic Ridge (AAR), Southwest Indian Ridge (SWIR), southern Mid-Atlantic Ridge (SMAR), Pacific-Nazca Ridge 27-34 degrees S (PNR), East Pacific Rise 10-12 degrees N (EPR), Explorer Ridge, Mid-Cayman Rise Spreading Center (MCR) and Galapagos Spreading Center (GSC), as well as basalts from Loihi Seamount, have H2O/Ce ratios that average about 155-213 (+/-40 for each region). N-MORB through E-MORB from the Mid-Atlantic Ridge north of about 22 degrees N (NMAR) have higher H2O/Ce ratios, averaging 240-280 (+/-50 for each region). There are no correlations of H2O/Ce with spreading rate or extent or depth of melting, indicating that variations in H2O/Ce are not related to MORB melting but are a characteristic of the source. K/Nb ratios are also regionally variable but interpretation is complicated by a slight dependence of K/Nb on source enrichment. H2O/Ce is not correlated with K/Nb, He-3/He-4 or Pb isotopic parameters but may be correlated with high Sr-87/Sr-86 at a given Nd-143/Nd-144. Data from other regions are needed before a correlation between H2O/Ce and Sr-87/Sr-86 can be established. The poor correlation of H2O/Ce with He-3/He-4 makes it unlikely that H2O/Ce variations are related to variations in juvenile H2O in the source. It is more likely that H2O in MORB is derived from recycled, subducted, altered oceanic crust. High H2O/Ce in MORB from the NMAR might be related to a period of rapid subduction in the past that resulted in depressed isotherms and less dehydration in the slab. The constancy of H2O/Ce within regions despite differences between regions indicates that N-MORB and E-MORB sources may share a common heritage. This constraint on the evolution of the depleted mantle is not easily reconciled with most conventional models of mantle evolution. A model in which the sources of N-MORB have been influenced by inputs of regionally distinctive plume material that has been previously depleted by small extents of melting could account for the trace element variations but is physically implausible. It is possible that high H2O/Ce may be a regional characteristic of the mantle that is unrelated to plumes.</t>
  </si>
  <si>
    <t>MICHAEL, P (corresponding author), UNIV TULSA,DEPT GEOSCI,TULSA,OK 74104, USA.</t>
  </si>
  <si>
    <t>Michael, Peter/0000-0003-2829-9502</t>
  </si>
  <si>
    <t>10.1016/0012-821X(95)00023-6</t>
  </si>
  <si>
    <t>WOS:A1995QX80200012</t>
  </si>
  <si>
    <t>BOYD, IL; WOAKES, AJ; BUTLER, PJ; DAVIS, RW; WILLIAMS, TM</t>
  </si>
  <si>
    <t>VALIDATION OF HEART-RATE AND DOUBLY LABELED WATER AS MEASURES OF METABOLIC-RATE DURING SWIMMING IN CALIFORNIA SEA LIONS</t>
  </si>
  <si>
    <t>FUNCTIONAL ECOLOGY</t>
  </si>
  <si>
    <t>ENERGETICS; RESPIRATION; ZALOPHUS</t>
  </si>
  <si>
    <t>ENERGY-EXPENDITURE; OXYGEN-CONSUMPTION; CO2 PRODUCTION; PHOCA-VITULINA; HUMANS; ANIMALS</t>
  </si>
  <si>
    <t>1. The measurement of energy expenditures in free-ranging animals is essential if we are to understand fully the interaction between a species and its environment. This study examined the validity of heart rate (f(H)) and doubly labelled water (DLW) as measures of field metabolic rate (FMR) in California Sea Lions (Zalophus californianus). 2. Oxygen consumption and CO2 production were measured over 24h by direct respirometry in six juvenile sea lions. The respirometer consisted of a hood over a flume in which the sea lions were exercised to various levels for 15 min periods throughout each experiment. The exercise regime produced a mean metabolic rate which was 2.3 times the predicted basal metabolic rate (BMR) with mean maxima of 6.27 times the predicted BMR. 3. Simultaneously with direct respirometry, mean CO2 production was estimated using DLW and O2 consumption was estimated using f(H), which had previously been calibrated against O2 consumption. 4. The mean +/- SD O2 consumptions from direct respirometry, f(H) and DLW were 11.80 +/- 2.40, 11.95 +/- 2.17 and 15.01 +/- 3.77 ml min-1 kg-1 respectively. Paired Student's t-tests showed no significant difference between O2 consumption by direct respirometry and the estimates from DLW and f(H). DLW measurements ranged from -10% to +86% of the direct respirometry measurements (mean +36.4%) and f(H) measurements ranged from -28% to +23% of the direct respirometry measurements (mean + 2.7%). 5. The range of estimated metabolic rates from f(H) was largely owing to individual differences in the slopes of the linear relationship between f(H) and O2 consumption. The range of metabolic rates from DLW could be partly attributed to the short duration of the experiments (24-25 h) but this was shown not to be the cause of the tendency to overestimate metabolic rate from DLW. It was concluded that both DLW and f(H) are valid methods for measuring FMR in California Sea Lions although it is possible that FMR could be overestimated when using DLW.</t>
  </si>
  <si>
    <t>UNIV BIRMINGHAM,SCH BIOL SCI,BIRMINGHAM B15 2TT,W MIDLANDS,ENGLAND; TEXAS A&amp;M UNIV,DEPT MARINE BIOL,GALVESTON,TX 77553; NAVAL OCEANS SYST CTR,HAWAII LAB,KAILUA,HI 96734</t>
  </si>
  <si>
    <t>University of Birmingham; Texas A&amp;M University System; Naval Information Warfare Center Pacific</t>
  </si>
  <si>
    <t>BOYD, IL (corresponding author), BRITISH ANTARCTIC SURVEY,NAT ENVIRONM RES COUNCIL,MADINGLEY RD,CAMBRIDGE CB3 0ET,ENGLAND.</t>
  </si>
  <si>
    <t>0269-8463</t>
  </si>
  <si>
    <t>FUNCT ECOL</t>
  </si>
  <si>
    <t>Funct. Ecol.</t>
  </si>
  <si>
    <t>10.2307/2390559</t>
  </si>
  <si>
    <t>QU913</t>
  </si>
  <si>
    <t>WOS:A1995QU91300002</t>
  </si>
  <si>
    <t>KENNEDY, AD</t>
  </si>
  <si>
    <t>TEMPERATURE EFFECTS OF PASSIVE GREENHOUSE APPARATUS IN HIGH-LATITUDE CLIMATE-CHANGE EXPERIMENTS</t>
  </si>
  <si>
    <t>EXPERIMENTAL ARTIFACTS; FIELD MANIPULATION; GLOBAL WARMING; MICROCLIMATES; THERMAL ENVIRONMENT</t>
  </si>
  <si>
    <t>ALASKAN TUSSOCK TUNDRA; ERIOPHORUM-VAGINATUM; COLD TOLERANCE; ELEVATED CO2; GROWTH; ECOSYSTEMS; RESPONSES; HABITATS; DESIGN; POLAR</t>
  </si>
  <si>
    <t>1. Passive greenhouse apparatus is commonly used to investigate the in situ biological response of terrestrial communities to global warming. 2. Although close conformity of greenhouse treatment effects to general circulation model (GCM) scenarios is widely claimed, no proof of such a relationship has yet been published. 3. Here, the relationship between passive greenhouse thermal environment and future climate conditions is considered using temperature data collected from within and without greenhouses deployed in the maritime Antarctic. It is revealed that in terms of thermal extremes, diel and annual variation, and overall distribution across the temperature spectrum, such apparatus achieves only poor simulation of GCM forecasts. 4. During summer, greenhouses induce an amplified daily range of temperatures, elevated maxima and accelerated rates of change. 5. During spring and autumn, diel temperature variation continues inside the greenhouses while snow cover protects the controls. 6. During winter, an inverse treatment effect occurs, in which the relative depth of snow cover causes lower temperatures in greenhouses than in controls. 7. These treatment effects differ significantly from GCM climate predictions. Changes recorded in the composition, structure and function of greenhouse biota may thus be artefacts of the methodology. 8. Thorough a priori testing of greenhouse treatment effects is recommended for future climate change studies that are to be conducted in environments subject to seasonal snowfall, solar elevation and day length.</t>
  </si>
  <si>
    <t>10.2307/2390583</t>
  </si>
  <si>
    <t>WOS:A1995QU91300026</t>
  </si>
  <si>
    <t>GERMAN, CR; MASUZAWA, T; GREAVES, MJ; ELDERFIELD, H; EDMOND, JM</t>
  </si>
  <si>
    <t>DISSOLVED RARE-EARTH ELEMENTS IN THE SOUTHERN-OCEAN - CERIUM OXIDATION AND THE INFLUENCE OF HYDROGRAPHY</t>
  </si>
  <si>
    <t>ISOTOPE-DILUTION; ATLANTIC OCEAN; SEA-WATER; DISTRIBUTIONS; PARTICLES; SEAWATER; PACIFIC</t>
  </si>
  <si>
    <t>Analysis of dissolved REE distributions in the southeastern Atlantic Ocean has revealed that progressive oxidative removal of dissolved Ce from deepwater (&gt;1 km) occurs over the mixing time of the oceans. Ce-anomaly (Ce/Ce-*) values measured in deep-waters from the southeastern Atlantic are similar to, but slightly higher than, those from deep-ocean stations throughout the Indian and Pacific oceans, typically falling in the range 0.08 less than or equal to Ce/Ce-* less than or equal to 0.12. Only deepwater samples from the North Atlantic exhibit values greater than Ce/Ce-* similar to 0.12, with the exception of southeastern Atlantic bottomwaters which are influenced by Antarctic Bottomwater. Covariation of dissolved REE concentrations with salinity and/or dissolved Si concentrations at this site has allowed dissolved REE compositions for various Southern Ocean water masses to be predicted. End-member concentrations for Antarctic Bottom Water (AABW) derived in this way indicate high dissolved REE concentrations, similar to average Pacific Deep Water, but with significantly enhanced dissolved Ce concentrations and less pronounced HREE enrichment. This result is consistent with the proximity of our study site to active AABW deepwater formation and evolution of that water mass during transport to the Pacific Ocean.</t>
  </si>
  <si>
    <t>UNIV CAMBRIDGE,DEPT EARTH SCI,CAMBRIDGE CB2 3EQ,ENGLAND; NAGOYA UNIV,INST HYDROSPHERE ATMOSPHERE SCI,CHIKUSA KU,NAGOYA,AICHI 46401,JAPAN; MIT,EAPS,CAMBRIDGE,MA 02139</t>
  </si>
  <si>
    <t>University of Cambridge; Nagoya University; Massachusetts Institute of Technology (MIT)</t>
  </si>
  <si>
    <t>GERMAN, CR (corresponding author), INST OCEANOG SCI,DEACON LAB,BROOK RD,GODALMING GU8 5UB,SURREY,ENGLAND.</t>
  </si>
  <si>
    <t>Greaves, Mervyn/0000-0001-8014-8627</t>
  </si>
  <si>
    <t>10.1016/0016-7037(95)00061-4</t>
  </si>
  <si>
    <t>QW166</t>
  </si>
  <si>
    <t>WOS:A1995QW16600008</t>
  </si>
  <si>
    <t>KUO, BY; HUNG, SH; CHIAO, LY</t>
  </si>
  <si>
    <t>A 3-D DYNAMIC-MODEL FOR THE ANOMALOUS TOPOGRAPHY AND GEOID OVER THE SOUTH-EAST INDIAN RIDGE</t>
  </si>
  <si>
    <t>GEOPHYSICAL JOURNAL INTERNATIONAL</t>
  </si>
  <si>
    <t>ALONG AXIS VARIATION; AUSTRALIAN ANTARCTIC DISCORDANCE (AAD); MANTLE DYNAMICS; MIDOCEAN RIDGE; VISCOUS FLOW</t>
  </si>
  <si>
    <t>AUSTRALIAN-ANTARCTIC DISCORDANCE; TEMPERATURE STRUCTURE; CRUSTAL THICKNESS; MANTLE CONVECTION; GRAVITY-ANOMALIES; DEPTH ANOMALIES; BENEATH; FLOW; AGE; LITHOSPHERE</t>
  </si>
  <si>
    <t>The anomalous sea-floor topography and geoid height over the Australian-Antarctic Discordance (AAD) are examined and attributed to dynamic mantle flow in this study. Because the subsidences of sea-floor depth and geoid with age exhibit forms of isostatic response of cooling from the surface, they are removed from the data to retain the dynamic components. In removing the cooling effect we allow for different subsidence rates for different spreading corridors. The reduction yields primarily north-south-trending lows crossing the AAD in both the residual topography and the residual geoid. Assuming that the mantle behaves viscously, the residual data were inverted to thermal perturbations in the assigned depth extents. The obtained thermal perturbations exhibit mainly east-west, or axis-parallel variation and indicate that along the 3000 km long ridge, the mantle beneath the AAD is about 150 and 50 degrees C colder than average for perturbation layers confined within 100 and 300 km from the surface, respectively. As a result, the 3-D flow driven by the thermal anomaly is also predominantly east-west oriented with a major downwelling near the AAD and its aged mantle. To independently constrain these results, we derive a simple formula to estimate the mantle temperature beneath the ridge from the subsidence rates of topography and geoid for different corridors. This simple estimation yields a variation of about +/-200 degrees C with the low near AAD and high at the segment to the east. The trend of variation is consistent with that from the dynamic modelling, and the magnitude is relatively high but favours the model in which the dynamic source is concentrated within the upper asthenosphere. The thermal anomaly could be, however, eliminated by lateral advection in the along-axis direction which is not considered in the inversion. The advection effect is estimated to cause a decay of the dynamic topography at a rate of the order of 0.005 km Myr(-1), making the downwelling die out very slowly with age. The actual 3-D anomalous flow in the south-east Indian Ridge area is probably still characterized more by a downwelling stretched across-axis as depicted by our dynamic modelling than in the form of a focused plume sinking at the AAD.</t>
  </si>
  <si>
    <t>ACAD SINICA,INST EARTH SCI,TAIPEI 10764,TAIWAN; NATL TAIWAN UNIV,INST OCEANOG,PROVIDENCE,RI</t>
  </si>
  <si>
    <t>Academia Sinica - Taiwan</t>
  </si>
  <si>
    <t>Kuo, Ban-Yuan/S-5573-2016</t>
  </si>
  <si>
    <t>Chiao, Ling-Yun/0000-0002-4619-7561; HUNG, SHU-HUEI/0000-0002-2701-4635</t>
  </si>
  <si>
    <t>0956-540X</t>
  </si>
  <si>
    <t>GEOPHYS J INT</t>
  </si>
  <si>
    <t>Geophys. J. Int.</t>
  </si>
  <si>
    <t>10.1111/j.1365-246X.1995.tb03507.x</t>
  </si>
  <si>
    <t>QT157</t>
  </si>
  <si>
    <t>WOS:A1995QT15700001</t>
  </si>
  <si>
    <t>AVALLONE, LM; TOOHEY, DW; SCHAUFFLER, SM; POLLOCK, WH; HEIDT, LE; ATLAS, EL; CHAN, KR</t>
  </si>
  <si>
    <t>IN-SITU MEASUREMENTS OF BRO DURING AASE-II</t>
  </si>
  <si>
    <t>ARCTIC STRATOSPHERIC EXPEDITION; ANTARCTIC OZONE; DEPLETION; PINATUBO; CHLORINE; VORTEX; WINTER; CLO</t>
  </si>
  <si>
    <t>BrO measured from the NASA ER-2 during AASE II exhibited a mean value (for 20-minute averages) of 5.4 +/- 0.3 pptv, with a standard deviation of 3.1 pptv. Ratios of BrO to available inorganic bromine (Br(y)) show only slight increases in polar regions relative to midlatitudes. A comparison between observed latitudinal and diurnal variations of this same ratio and that calculated by photochemical models shows reasonable agreement in behavior, but significant discrepancies in magnitude. It is unclear whether this difference is due to errors in measurements, models or both.</t>
  </si>
  <si>
    <t>NASA,AMES RES CTR,MOFFETT FIELD,CA 94035; NATL CTR ATMOSPHER RES,BOULDER,CO 80307</t>
  </si>
  <si>
    <t>National Aeronautics &amp; Space Administration (NASA); NASA Ames Research Center; National Center Atmospheric Research (NCAR) - USA</t>
  </si>
  <si>
    <t>AVALLONE, LM (corresponding author), UNIV CALIF IRVINE,EARTH SYST SCI,IRVINE,CA 92717, USA.</t>
  </si>
  <si>
    <t>Atlas, Elliot/AAE-4605-2021; Atlas, Elliot/J-8171-2015; Toohey, Darin W/A-4267-2008</t>
  </si>
  <si>
    <t>Toohey, Darin W/0000-0003-2853-1068; Atlas, Elliot/0000-0003-3847-5346</t>
  </si>
  <si>
    <t>APR 1</t>
  </si>
  <si>
    <t>10.1029/95GL00393</t>
  </si>
  <si>
    <t>QR153</t>
  </si>
  <si>
    <t>WOS:A1995QR15300023</t>
  </si>
  <si>
    <t>SIMMONDS, I; LAW, R</t>
  </si>
  <si>
    <t>ASSOCIATIONS BETWEEN ANTARCTIC KATABATIC FLOW AND THE UPPER LEVEL WINTER VORTEX</t>
  </si>
  <si>
    <t>INTERNATIONAL JOURNAL OF CLIMATOLOGY</t>
  </si>
  <si>
    <t>KATABATIC POLAR VORTEX; ANTARCTIC SURFACE FLOW; TOPOGRAPHIC FORCING; GENERAL CIRCULATION MODEL; HIGH-LATITUDE CYCLONES</t>
  </si>
  <si>
    <t>WIND REGIME; TROPOSPHERIC MOTIONS; SOUTHERN-HEMISPHERE; ADELIE LAND; CIRCULATION; SIMULATIONS; MODEL; GCM</t>
  </si>
  <si>
    <t>We address the extent to which modifications to the surface wind field over Antarctica impact on the upper level winter vortex. This is approached by performing two sensitivity studies with a general circulation model. In the first experiment we have eliminated the katabatic outflow from the continent by removing the slope (i.e. we removed the topography of Antarctica). In the second experiment we weaken the surface flow by increasing the surface momentum drag coefficient over Antarctica. The results show a weakened upper level circulation in the no-topography experiment but a strengthened vortex in the increased drag experiment. The different response is related to the effect of the boundary forcings on the thermal structure of the atmosphere. In the no-topography simulation, significant warming occurs throughout the Antarctic troposphere and this is apparently associated with changes in cyclone behaviour. This appears to be the dominant effect on the upper level vortex. In the drag case the impact on temperature is much smaller but is still an important influence on the upper level circulation. We find that there is no simple, unambiguous relationship between the strength of the katabatic flow and the depth of the upper level vortex; it is clear that thermodynamic processes are important in determining the latter.</t>
  </si>
  <si>
    <t>SIMMONDS, I (corresponding author), UNIV MELBOURNE,SCH EARTH SCI,PARKVILLE,VIC 3052,AUSTRALIA.</t>
  </si>
  <si>
    <t>Law, Rachel/AAV-1949-2020</t>
  </si>
  <si>
    <t>Law, Rachel/0000-0002-7346-0927; Simmonds, Ian/0000-0002-4479-3255</t>
  </si>
  <si>
    <t>0899-8418</t>
  </si>
  <si>
    <t>INT J CLIMATOL</t>
  </si>
  <si>
    <t>Int. J. Climatol.</t>
  </si>
  <si>
    <t>10.1002/joc.3370150405</t>
  </si>
  <si>
    <t>QW388</t>
  </si>
  <si>
    <t>WOS:A1995QW38800004</t>
  </si>
  <si>
    <t>THE SURFACE-ENERGY BALANCE OF ANTARCTIC SNOW AND BLUE ICE</t>
  </si>
  <si>
    <t>JOURNAL OF APPLIED METEOROLOGY</t>
  </si>
  <si>
    <t>TEMPERATURE PROFILES; EASTERN ANTARCTICA; BOUNDARY-LAYER; ADELIE-LAND; MODEL; RADIATION; HEAT</t>
  </si>
  <si>
    <t>Little is known about the surface energy balance of Antarctic blue-ice areas although there have been some studies of the surface energy balance of snow surfaces. Therefore, a detailed meteorological experiment was carried out in the vicinity of a blue-ice area in the Heimefrontfjella, Dronning Maud Land, Antarctica, during the austral summer of 1992/93. Since not all the surface fluxes could be measured directly, the use of a model was necessary. The main purpose of the model is to calculate the surface and subsurface temperatures from which the emitted longwave radiation and the turbulent fluxes can be calculated. The surface energy balance was evaluated at four locations: one on blue ice, and three on snow. Differences are due mainly to the fact that ice has a lower albedo (0.56) than snow (0.80). To compensate for the larger solar absorption of ice, upward fluxes of longwave radiation and turbulent fluxes are larger over ice. Moreover, the energy flux into the ice is larger than into snow due to the differences in the radiative and conductive properties. Surface temperatures, snow subsurface temperatures, and ice sublimation rates evaluated with the model compare well with the measurements, which yields confidence in the surface energy balance results. The latent heat flux is particularly important since the spatial variability of the sublimation rates largely influences the extent of a blue-ice area. This study helps to explain the heat exchange processes over Antarctic surfaces.</t>
  </si>
  <si>
    <t>0894-8763</t>
  </si>
  <si>
    <t>J APPL METEOROL</t>
  </si>
  <si>
    <t>J. Appl. Meteorol.</t>
  </si>
  <si>
    <t>10.1175/1520-0450(1995)034&lt;0902:TSEBOA&gt;2.0.CO;2</t>
  </si>
  <si>
    <t>QP501</t>
  </si>
  <si>
    <t>WOS:A1995QP50100013</t>
  </si>
  <si>
    <t>PALINKAS, LA; BROWNER, D</t>
  </si>
  <si>
    <t>EFFECTS OF PROLONGED ISOLATION IN EXTREME ENVIRONMENTS ON STRESS, COPING, AND DEPRESSION</t>
  </si>
  <si>
    <t>JOURNAL OF APPLIED SOCIAL PSYCHOLOGY</t>
  </si>
  <si>
    <t>SOCIAL SUPPORT; LIFE EVENTS; BUFFERING HYPOTHESIS; UNIPOLAR DEPRESSION; ILLNESS; HEALTH; PERSONALITY; RESISTANCE; ANTARCTICA; ADJUSTMENT</t>
  </si>
  <si>
    <t>This influence of prolonged isolation in an extreme environment on depressive symptoms, personality, and coping resources was examined in 121 members of the United States Antarctic Program in 1988-1989. Subjects were followed for a 1-year period in Antarctica. Winter-over personnel experienced an increase in depressive symptoms, avoidance as a coping method, and emotional discharge as a coping resource from baseline (T-0) to Year-(1) (T-1). At T-0, education, negative life events, job-related stress, low self-confidence, active cognitive and behavioral coping methods, and low satisfaction with social support were independent predictors of depressive symptoms. At T-1, negative life events, low self-confidence, active behavioral and avoidance coping methods, affective regulation as a coping resource, and low satisfaction with social support were independent predictors of depressive symptoms. However, with the exception of To depressive symptoms, none of the social and demographic characteristics and To psychosocial measures predicted T-1 depressive symptoms. The results of this study support the hypothesis that coping may be more strongly associated with environmental conditions that influence severity of stressor and availability of coping resources than with more remote and stable background factors.</t>
  </si>
  <si>
    <t>PALINKAS, LA (corresponding author), UNIV CALIF SAN DIEGO,DEPT FAMILY &amp; PREVENT MED,DIV FAMILY MED,LA JOLLA,CA 92093, USA.</t>
  </si>
  <si>
    <t>V H WINSTON &amp; SONS INC</t>
  </si>
  <si>
    <t>SILVER SPRING</t>
  </si>
  <si>
    <t>7961 EASTERN AVE, SILVER SPRING, MD 20910</t>
  </si>
  <si>
    <t>0021-9029</t>
  </si>
  <si>
    <t>J APPL SOC PSYCHOL</t>
  </si>
  <si>
    <t>J. Appl. Soc. Psychol.</t>
  </si>
  <si>
    <t>10.1111/j.1559-1816.1995.tb01599.x</t>
  </si>
  <si>
    <t>Psychology, Social</t>
  </si>
  <si>
    <t>QQ891</t>
  </si>
  <si>
    <t>WOS:A1995QQ89100001</t>
  </si>
  <si>
    <t>THOMAS, JP; KNIGHT, RJ; ROSCOE, HK; TURNER, J; SYMON, C</t>
  </si>
  <si>
    <t>AN EVALUATION OF A SELF-CALIBRATING INFRARED RADIOMETER FOR MEASURING SEA-SURFACE TEMPERATURE</t>
  </si>
  <si>
    <t>ALGORITHMS</t>
  </si>
  <si>
    <t>Satellite radiometer measurements of global sea surface temperature (SST) with an accuracy of 0.3 K are required for climate change monitoring. In order to validate that this accuracy can be achieved, in situ measurements of sea surface radiance must be made during satellite overpasses. In the past decade attempts have been made to design self-calibrating, infrared radiometers for measuring SST from research ships, and some commercially manufactured models are now available. The British Antarctic Survey deployed one such radiometer on board the royal research ship Bransfield between October 1991 and May 1992. Its purpose was to measure SST within the Along Track Scanning Radiometer (ATSR) swath when the ERS-1 satellite passed over the ship. The ship radiometer was claimed to have an accuracy of +/- 0.1 K but this had not been verified under realistic measurement conditions. An evaluation of the radiometer's accuracy was therefore carried out during a voyage from the British Isles to Antarctica. At intervals throughout the voyage the temperature of well-stirred seawater in a tank on the deck of the ship was measured using both the radiometer and thermometers, which were accurate to +/- 0.1 K. These measurements revealed that the radiometer values of water temperature were more than 1.5 K warmer than the values given by the thermometers. The cause of this offset was thought to be incorrect calibration of platinum resistance thermometers within the instrument, and an empirical correction was derived. When the correction was applied the rms difference between the thermometer and the radiometer measurements of the temperature of the seawater in the tank was 0.1 K using the radiometer's 11-mu m channel. The rms difference using the 12-mu m channel was 0.14 K, which was larger because of an unidentified beat signal that affected this channel. These results, therefore, showed that this radiometer was capable of making SST measurements that were accurate enough to validate the ATSR SST and also to carry out useful investigations of the ocean skin effect.</t>
  </si>
  <si>
    <t>BRITISH ANTARCTIC SURVEY,CAMBRIDGE CB3 0ET,ENGLAND; RUTHERFORD APPLETON LAB,CHILTON,ENGLAND</t>
  </si>
  <si>
    <t>UK Research &amp; Innovation (UKRI); Natural Environment Research Council (NERC); NERC British Antarctic Survey; UK Research &amp; Innovation (UKRI); Science &amp; Technology Facilities Council (STFC); STFC Rutherford Appleton Laboratory</t>
  </si>
  <si>
    <t>10.1175/1520-0426(1995)012&lt;0301:AEOASC&gt;2.0.CO;2</t>
  </si>
  <si>
    <t>RD059</t>
  </si>
  <si>
    <t>WOS:A1995RD05900008</t>
  </si>
  <si>
    <t>SMITH, AJ</t>
  </si>
  <si>
    <t>VELOX - A NEW VLF ELF RECEIVER IN ANTARCTICA FOR THE GLOBAL GEOSPACE SCIENCE MISSION</t>
  </si>
  <si>
    <t>MAGNETOSPHERIC CHORUS EMISSIONS; LINE RADIATION; HISS; WHISTLER; PRECIPITATION; PROPAGATION; RESONANCE; SATELLITE; STATIONS; HALLEY</t>
  </si>
  <si>
    <t>VELOX (VLF/ELF Logger Experiment), a new facility for systematically studying the characteristics of magnetospherically generated ELF/VLF radio noise received at a high-latitude ground station (Halley, Antarctica, 76-degrees-S, 26-degrees-W, L = 4.3), measures continuously at 1 s resolution the absolute power (peak, mean, and minimum), arrival azimuth, and polarisation ellipticity in 8 logarithmically spaced frequency bands ranging from 500 Hz to 9.3 kHz. All filtering etc. is done in real time using Digital Signal Processing (DSP) techniques. Key parameters (1 kHz and 3 kHz power channels only, at 1-minute intervals) for each day are extracted and regularly transferred to the Global Geospace Study Central Data Handling Facility. Data from the first year of operation (1992) show that, whilst the upper channels (6 kHz and 9.3 kHz) are dominated by thunderstorm (spheric) noise, which is strongest at night and repeatable from day to day, magnetospheric chorus and hiss emissions are more important in the 1-4 kHz range of high attenuation in the Earth-ionosphere waveguide. They are highly variable in intensity from below system noise level (15-20 dB above the reference level 10(-33) T2 Hz-1) up to a maximum of 60-70 dB. Three classes of event are usually observed during specific local time sectors: substorm-related chorus events in the midnight-dawn sector, dawn chorus, and hiss-like events in the afternoon; all may occasionally be completely absent on quiet days. The substorm chorus events are shorter (typically 10-20 minutes) and more narrow-band than dawn chorus. Both upper and lower cut-off frequencies rise rapidly (approximately 100 Hz/min), consistent with the energy dispersion of resonant electrons as they drift eastward from injection near midnight, and with the inward drift, driven by substorm-enhanced electric fields, of whistler ducts which support propagation to the ground. Afternoon emission events are often punctuated by sudden deep fading, to noise level within 1-2 minutes, usually followed by complete recovery after a few minutes. All frequencies in the emission band are affected simultaneously. The explanation for this effect is unknown, though it could be a cut-off of propagation through the ionosphere to the ground by irregularities or gradients tilting the wave-normals out of the transmission cone. A similar system to VELOX will be deployed on a network of Automatic Geophysical Observatories extending to higher latitudes, south of Halley.</t>
  </si>
  <si>
    <t>SMITH, AJ (corresponding author), BRITISH ANTARCTIC SURVEY,MADINGLEY RD,CAMBRIDGE CB3 0ET,ENGLAND.</t>
  </si>
  <si>
    <t>10.1016/0021-9169(94)00078-3</t>
  </si>
  <si>
    <t>QM457</t>
  </si>
  <si>
    <t>WOS:A1995QM45700008</t>
  </si>
  <si>
    <t>VETTER, RAH</t>
  </si>
  <si>
    <t>ECOPHYSIOLOGICAL STUDIES ON CITRATE-SYNTHASE .1. ENZYME REGULATION OF SELECTED CRUSTACEANS WITH REGARD TO TEMPERATURE ADAPTATION</t>
  </si>
  <si>
    <t>JOURNAL OF COMPARATIVE PHYSIOLOGY B-BIOCHEMICAL SYSTEMIC AND ENVIRONMENTAL PHYSIOLOGY</t>
  </si>
  <si>
    <t>CITRATE SYNTHASE; ENZYME CHARACTERISTICS; TEMPERATURE ADAPTATION; ISOPOD CRUSTACEA; EUPHAUSIID CRUSTACEA</t>
  </si>
  <si>
    <t>COLD WATER; ACCLIMATION; MUSCLE; DEHYDROGENASE; PURIFICATION; KINETICS</t>
  </si>
  <si>
    <t>The characteristics and properties of chromatographically purified citrate synthase from the euphausiids Euphausia superba (Antarctica) and Meganyctiphanes norvegica (Scandinavian Kattegat and Mediterranean Sea) and from the isopods Serolis polita (Antarctica) and Idotea baltica (Baltic Sea) were used to elucidate biochemical mechanisms of temperature adaptation. Additionally, maintenance experiments were carried out on the euphausiids to determine mechanisms of short term acclimation. Temperature optima (between 37 and 45 degrees C) were unrelated to genotypic cold adaptation, but the activation energy of the Antarctic krill E. superba (10.9 kJ . mol(-1)) was only a quarter of that in other species (41.8-45.1 kJ . mol(-1)). The minima of apparent Michaelis constants (total range: 4-20 mu mol . l(-1) oxaloacetate: 7-45 mu mol . l(-1) acetyl-coenzyme A) showed no relation to natural conditions, and no distinct pH optimum occurred at ambient temperatures. In contrast. apparent Michaelis constants and specific enzyme activities were related to maintenance temperatures in M. norvegica but not in E. superba. The differences between M. norvegica and E. superba can be interpreted as adaptations to the changes in ambient temperature with regard to the respective steno- and eurythermic tolerances of these crustaceans.</t>
  </si>
  <si>
    <t>CHRISTIAN ALBRECHTS UNIV KIEL, INST MEERESKUNDE, MEERESZOOL ABT, D-24105 KIEL, GERMANY</t>
  </si>
  <si>
    <t>SPRINGER HEIDELBERG</t>
  </si>
  <si>
    <t>HEIDELBERG</t>
  </si>
  <si>
    <t>TIERGARTENSTRASSE 17, D-69121 HEIDELBERG, GERMANY</t>
  </si>
  <si>
    <t>0174-1578</t>
  </si>
  <si>
    <t>1432-136X</t>
  </si>
  <si>
    <t>J COMP PHYSIOL B</t>
  </si>
  <si>
    <t>J. Comp. Physiol. B-Biochem. Syst. Environ. Physiol.</t>
  </si>
  <si>
    <t>10.1007/BF00264685</t>
  </si>
  <si>
    <t>QX909</t>
  </si>
  <si>
    <t>WOS:A1995QX90900006</t>
  </si>
  <si>
    <t>ECOPHYSIOLOGICAL STUDIES ON CITRATE SYNTHASE .2. ENZYME REGULATION OF SELECTED CRUSTACEANS WITH REGARD TO LIFE-STYLE AND THE CLIMATIC ZONE</t>
  </si>
  <si>
    <t>CITRATE SYNTHASE; ENZYME REGULATION; TEMPERATURE ADAPTATION; ATP INHIBITION; CRUSTACEA</t>
  </si>
  <si>
    <t>EUPHAUSIA-SUPERBA; ANTARCTIC KRILL; MOLT CYCLE; COLD WATER; ACCLIMATION; KINETICS</t>
  </si>
  <si>
    <t>Citrate synthase is a regulatory enzyme of the energy metabolism pathway controlling the citric acid cycle. It was studied in order to determine modes of enzyme regulation with regard to the life-style of the investigated species. Citrate synthase from crustaceans with different life-styles were compared: the pelagic euphausiids Euphausia superba from the Antarctic and Meganyctiphanes norvegica from the Scandinavian Kattegat and the Mediterranean were compared to the benthic isopods Serolis polita from the Antarctic and Idotea baltica from the Baltic. Citrate synthase was partly purified chromatographically and the influence of adenosine 5'-triphosphate on enzyme activity was examined. Mechanisms of inhibition and inhibitor constants were determined. Two different mechanisms of enzyme regulation by ATP were found. Citrate synthase from isopods was only competitively inhibited. while citrate synthase from euphausiids showed not only competitive inhibition but also activation by low concentrations of ATP. This activation is equivalent to the reversed mechanism of uncompetitive inhibition. The ecophysiological relevances of the coupling of these mechanisms are discussed. The degree of competitive inhibition was different in the two groups of investigated crustaceans. Inhibitor constants were similar within the euphausiids but not in isopods. which showed higher or lower inhibition depending on the climatic zone: the colder the ambient temperature the lower the ATP inhibition. A possible mechanism of temperature adaptation through effects of varying inhibition constants is concluded.</t>
  </si>
  <si>
    <t>10.1007/BF00264686</t>
  </si>
  <si>
    <t>WOS:A1995QX90900007</t>
  </si>
  <si>
    <t>KIRST, GO; WIENCKE, C</t>
  </si>
  <si>
    <t>ECOPHYSIOLOGY OF POLAR ALGAE</t>
  </si>
  <si>
    <t>SEA-ICE MICROALGAE; PHOTOSYNTHESIS-IRRADIANCE RELATIONSHIPS; ANTARCTIC PACK ICE; DIMETHYLSULPHONIOPROPIONATE DMSP CONTENT; ARCTIC MARINE-PHYTOPLANKTON; WATER-COLUMN ASSEMBLAGES; SPRING-SUMMER TRANSITION; SOUTHEASTERN HUDSON-BAY; LONG-TERM CULTURE; MCMURDO-SOUND</t>
  </si>
  <si>
    <t>ALFRED WEGENER INST POLAR &amp; MARINE RES,D-27515 BREMERHAVEN,GERMANY</t>
  </si>
  <si>
    <t>KIRST, GO (corresponding author), UNIV BREMEN,FB BIOL CHEM 2,D-28334 BREMEN,GERMANY.</t>
  </si>
  <si>
    <t>10.1111/j.0022-3646.1995.00181.x</t>
  </si>
  <si>
    <t>QW011</t>
  </si>
  <si>
    <t>WOS:A1995QW01100001</t>
  </si>
  <si>
    <t>QUESADA, A; MOUGET, JL; VINCENT, WF</t>
  </si>
  <si>
    <t>GROWTH OF ANTARCTIC CYANOBACTERIA UNDER ULTRAVIOLET-RADIATION - UVA COUNTERACTS UVB INHIBITION</t>
  </si>
  <si>
    <t>ANTARCTIC CYANOBACTERIA; CYANOBACTERIA; LAKES; MICROBIAL MATS; PERIPHYTON; PHORMIDIUM MURRAYI; POLAR; ULTRAVIOLET; UV</t>
  </si>
  <si>
    <t>PHOTON FLUX-DENSITY; B RADIATION; OZONE DEPLETION; GLIDING CYANOBACTERIA; ANACYSTIS-NIDULANS; PHOTOSYNTHESIS; PHYTOPLANKTON; SOLAR; PIGMENTATION; DEGRADATION</t>
  </si>
  <si>
    <t>A mat-forming cyanobacterium (Phormidium murrayi West and West) isolated from an ice-shelf pond in Antarctica was grown under white light combined with a range of WA and WE irradiances. The 4-day growth rate decreased under increasing ultraviolet (UV) radiation, with a ninefold greater response to WE relative to UVA. In vivo absorbance spectra showed that UVA and to a greater extent UVB caused a decrease in phycocyanin/chlorophyll a and an increase in carotenoids/chlorophyll a. The phycocyanin/chlorophyll a ratio was closely and positively correlated to the UVB-inhibited growth rate. Under fixed spectral gradients of UV radiation, the growth inhibition effect was dominated by UVB. However, at specific UVB irradiances the inhibition of growth depended on the ratio of UVB to UVA, and growth rates increased linearly with increasing WA. These results are consistent with the view that WE inhibition represents the balance between damage and repair processes that are each controlled by separate wavebands. They also underscore the need to consider UV spectral balance in laboratory and field assays of UVB toxicity.</t>
  </si>
  <si>
    <t>UNIV LAVAL,DEPT BIOL,ST FOY,PQ G1K 7P4,CANADA; UNIV LAVAL,CTR ETUD NORD,ST FOY,PQ G1K 7P4,CANADA</t>
  </si>
  <si>
    <t>Laval University; Laval University</t>
  </si>
  <si>
    <t>QUESADA, A (corresponding author), UNIV AUTONOMA MADRID,DEPT BIOL,E-28049 MADRID,SPAIN.</t>
  </si>
  <si>
    <t>Vincent, Warwick/AAH-6152-2019; Vincent, Warwick F/C-9522-2009; Quesada, Antonio/L-2430-2013</t>
  </si>
  <si>
    <t>Vincent, Warwick/0000-0001-9055-1938; Quesada, Antonio/0000-0002-8913-5993; Mouget, Jean-Luc/0000-0003-0154-7289</t>
  </si>
  <si>
    <t>10.1111/j.0022-3646.1995.00242.x</t>
  </si>
  <si>
    <t>WOS:A1995QW01100008</t>
  </si>
  <si>
    <t>GENT, PR; WILLEBRAND, J; MCDOUGALL, TJ; MCWILLIAMS, JC</t>
  </si>
  <si>
    <t>PARAMETERIZING EDDY-INDUCED TRACER TRANSPORTS IN OCEAN CIRCULATION MODELS</t>
  </si>
  <si>
    <t>QUASI-GEOSTROPHIC EDDIES; TIME-MEAN FLOW; TRANSIENT; FLUXES; HEAT; MOMENTUM; SURFACES; ENERGY</t>
  </si>
  <si>
    <t>It is shown that the effects of mesoscale eddies on tracer transports can be parameterized in a large-scale model by additional advection and diffusion of tracers. Thus, tracers are advected by the effective transport velocity, which is the sum of the large-scale velocity and the eddy-induced transport velocity. The density and continuity equations are the familiar equations for adiabatic, Boussinesq, and incompressible flow with the effective transport velocity replacing the large-scale velocity. One of the main points of this paper is to show how simple the parameterization of Gent and McWilliams appears when interpreted in terms of the effective transport velocity. This was not done in their original 1990 paper. It is also shown that, with the Gent and McWilliams parameterization, potential vorticity in the planetary geostrophic model satisfies an equation close to that for tracers. The analogy of this parameterization with vertical mixing of momentum is then described. The effect of the Gent and McWilliams parameterization is illustrated by applying it to a strong, sloping two-dimensional front. The final state is that the front is fiat, corresponding to a state of minimum potential energy. However, the amount of water of a given density has not been changed and there has been no flow across isopycnals. These properties are not preserved with horizontal diffusion of tracer. Finally, the Levitus dataset is used to estimate the effects of the Gent and McWilliams parameterization. The zonal mean meridional overturning streamfunction for the eddy-induced transport velocity has a maximum of 18 Sverdrups near the Antarctic Circumpolar Current, The associated poleward heat transport is 0.4 petawatts. The maximum poleward heat transport in the Northern Hemisphere is 0.15 petawatts at 40 degrees N. These values are the same order of magnitude as estimates from observations and regional eddy-resolving ocean models.</t>
  </si>
  <si>
    <t>CHRISTIAN ALBRECHTS UNIV KIEL,INST MEERESKUNDE,KIEL,GERMANY; CSIRO,DIV OCEANOG,HOBART,TAS 7001,AUSTRALIA</t>
  </si>
  <si>
    <t>University of Kiel; Commonwealth Scientific &amp; Industrial Research Organisation (CSIRO)</t>
  </si>
  <si>
    <t>GENT, PR (corresponding author), NATL CTR ATMOSPHER RES,POB 3000,BOULDER,CO 80307, USA.</t>
  </si>
  <si>
    <t>Gent, Peter/HGB-9457-2022; McDougall, Trevor J/A-6770-2013</t>
  </si>
  <si>
    <t>10.1175/1520-0485(1995)025&lt;0463:PEITTI&gt;2.0.CO;2</t>
  </si>
  <si>
    <t>QT224</t>
  </si>
  <si>
    <t>WOS:A1995QT22400002</t>
  </si>
  <si>
    <t>WANG, LP; HUANG, RX</t>
  </si>
  <si>
    <t>A LINEAR HOMOGENEOUS MODEL OF WIND-DRIVEN CIRCULATION IN A BETA-PLANE CHANNEL</t>
  </si>
  <si>
    <t>ANTARCTIC CIRCUMPOLAR CURRENT; TOPOGRAPHY; OCEAN</t>
  </si>
  <si>
    <t>An analytical solution is sought for a wind-driven circulation in the inviscid limit in a linear barotropic channel model of the Antarctic Circumpolar Ocean in the presence of a bottom ridge. There is a critical height of the ridge, above which all geostrophic contours in the channel are blocked. In the subcritical case, the Sverdrup balance does not apply and there is no solution in the inviscid limit. In the supercritical case, however, the Sverdrup balance applies and an explicit form for the zonal transport in the channel is obtained. In the case with a uniform wind stress, the transport in the beta-plane channel is independent of the width of the ridge, linearly proportional to the wind stress and the length of the channel, while inversely linearly proportional to the ridge height. In the f plane with beta = 0, the transport is even independent of the width of the channel. In the case with a nonuniform wind stress tau(x) = tau(0)(1 - cos pi gamma/D), the Sverdrup flow driven by the vorticity input always induces a form drag against the mean wind stress. Now, the transport depends on the width of the ridge but not on the length of the channel. The model clearly demonstrates how the topographic form drag is generated in a linear barotropic model, which is fundamentally different from the nonlinear Rossby wave drag generation. Here, in this linear model, the presence of a supercritical high ridge is essential in the inviscid limit. The form drag is generated regardless of the flow direction. Besides, the model demonstrates that most of the potential vorticity dissipation occurs at the northern boundary where the ridge is located.</t>
  </si>
  <si>
    <t>WOODS HOLE OCEANOG INST, MIT WHOI JOINT PROGRAM, WOODS HOLE, MA 02543 USA</t>
  </si>
  <si>
    <t>Massachusetts Institute of Technology (MIT); Woods Hole Oceanographic Institution</t>
  </si>
  <si>
    <t>huang, rui/JYP-3898-2024</t>
  </si>
  <si>
    <t>10.1175/1520-0485(1995)025&lt;0587:ALHMOW&gt;2.0.CO;2</t>
  </si>
  <si>
    <t>WOS:A1995QT22400009</t>
  </si>
  <si>
    <t>JOJO, PJ; KUMAR, A; RAMACHANDRAN, TV; PRASAD, R</t>
  </si>
  <si>
    <t>MICROANALYSIS OF URANIUM IN ANTARCTICA SOIL SAMPLES USING FISSION-TRACK METHOD</t>
  </si>
  <si>
    <t>JOURNAL OF RADIOANALYTICAL AND NUCLEAR CHEMISTRY-ARTICLES</t>
  </si>
  <si>
    <t>Soil samples collected at the Indian Antarctic station Maitree, situated at the SchirmacharOasis and belonging to the East Antarctic chamockite provinces have been analysed to determine trace uranium concentrations, The fission track technique using Makrofol-KG as the track detector was used for the analyses. Finely powdered samples and pellets were irradiated with thermal neutrons from a nuclear reactor. Uranium concentrations were obtained from the tracks of the detector. Uranium concentrations were found to vary front 0.036 to 0.364 ppm in the samples investigated. The low levels of uranium indicate the absence of human intervention with the lithosphere in this region.</t>
  </si>
  <si>
    <t>BHABHA ATOM RES CTR,DIV ENVIRONM ASSESSMENT,BOMBAY 400085,MAHARASHTRA,INDIA</t>
  </si>
  <si>
    <t>Bhabha Atomic Research Center (BARC)</t>
  </si>
  <si>
    <t>JOJO, PJ (corresponding author), ALIGARH MUSLIM UNIV,ZH COLL ENGN &amp; TECHNOL,DEPT APPL PHYS,ALIGARH 202002,UTTAR PRADESH,INDIA.</t>
  </si>
  <si>
    <t>Kumar, Ashavani/A-4535-2016; John, Jojo Panakal/AAM-9197-2020; j, j/GQP-4038-2022; Kumar, Ashavani/AAK-4433-2020</t>
  </si>
  <si>
    <t>Kumar, Ashavani/0000-0002-1192-1724; John, Jojo Panakal/0000-0003-1122-7270;</t>
  </si>
  <si>
    <t>AKADEMIAI KIADO</t>
  </si>
  <si>
    <t>BUDAPEST</t>
  </si>
  <si>
    <t>PO BOX 245, H-1519 BUDAPEST, HUNGARY</t>
  </si>
  <si>
    <t>0236-5731</t>
  </si>
  <si>
    <t>J RADIOAN NUCL CH AR</t>
  </si>
  <si>
    <t>J. Radioanal. Nucl. Chem.-Artic.</t>
  </si>
  <si>
    <t>10.1007/BF02038234</t>
  </si>
  <si>
    <t>Chemistry, Analytical; Chemistry, Inorganic &amp; Nuclear; Nuclear Science &amp; Technology</t>
  </si>
  <si>
    <t>Chemistry; Nuclear Science &amp; Technology</t>
  </si>
  <si>
    <t>QZ715</t>
  </si>
  <si>
    <t>WOS:A1995QZ71500017</t>
  </si>
  <si>
    <t>HOPGOOD, AM; BOWES, DR</t>
  </si>
  <si>
    <t>MATCHING GONDWANALAND FRAGMENTS - THE SIGNIFICANCE OF GRANITOID VEINS AND TECTONIC STRUCTURES IN THE CAPE LEEUWIN-CAPE NATURALISTE TERRANE, SW AUSTRALIA</t>
  </si>
  <si>
    <t>JOURNAL OF SOUTHEAST ASIAN EARTH SCIENCES</t>
  </si>
  <si>
    <t>3rd International Symposium, IGCP Project 321 - Gondwana Dispersion and Asian Accretion</t>
  </si>
  <si>
    <t>AUG 25-28, 1993</t>
  </si>
  <si>
    <t>KUALA LUMPUR, MALAYSIA</t>
  </si>
  <si>
    <t>WESTERN-AUSTRALIA; PROTEROZOIC EVOLUTION; CONTINENTAL-CRUST; EAST ANTARCTICA; PRYDZ BAY; HILLS; GEOCHRONOLOGY; MEGHALAYA; AREA</t>
  </si>
  <si>
    <t>There are many generations of leucocratic neosome in the Late Pan-African gneissic terrane between Cape Leeuwin and Cape Naturaliste at the southwestern extremity of Australia. In polyphase-deformed amphibolite-granulite facies rocks, successively-formed neosomes are expressed as early lit-par-lit veins and diffuse patches followed by agmatite and, later in the structural evolution, by at least four phases of pegmatite injection. These neosomes have been integrated into the structural succession and contribute to the tectonic fingerprint of the terrane. Late Pan-African granite-aplite-pegmatite also occurs in both NE India and East Antarctica, which represent other fragments of Gondwanaland, previously juxtaposed with SW Australia. Furthermore, in the Eastern Ghats, India there is evidence for reheating (to &gt; 500 degrees C) at 550 Ma and crustal cooling to ca 350 degrees C at 500 Ma. A model to account for correspondence of the igneous histories of these marginal parts of the three Gondwanaland fragments is that of (1) the emplacement at depth of granitoid complex(s) at ca 550 Ma followed by (2) intrusion at higher levels of neosome formed during progressive deformation and metamorphism of the then crystallized plutonic complexes, and then (3) the uplift of the Leeuwin block. The tectonic fingerprint of the Leeuwin block could be a major factor in further refining Gondwanaland matching if corresponding tectonic fingerprints were to be recognized in coeval parts of the previously contiguous Antarctic and Indian segments.</t>
  </si>
  <si>
    <t>UNIV GLASGOW,DEPT GEOL &amp; APPL GEOL,GLASGOW G12 8QQ,LANARK,SCOTLAND</t>
  </si>
  <si>
    <t>University of Glasgow</t>
  </si>
  <si>
    <t>HOPGOOD, AM (corresponding author), UNIV ST ANDREWS,DEPT GEOL,ST ANDREWS KY16 9ST,FIFE,SCOTLAND.</t>
  </si>
  <si>
    <t>0743-9547</t>
  </si>
  <si>
    <t>J SOUTHE ASIAN EARTH</t>
  </si>
  <si>
    <t>J. Southeast Asian Earth Sci.</t>
  </si>
  <si>
    <t>10.1016/0743-9547(95)00007-F</t>
  </si>
  <si>
    <t>RQ027</t>
  </si>
  <si>
    <t>WOS:A1995RQ02700010</t>
  </si>
  <si>
    <t>BRYAN, PJ; YOSHIDA, WY; MCCLINTOCK, JB; BAKER, BJ</t>
  </si>
  <si>
    <t>ECOLOGICAL ROLE FOR PTEROENONE, A NOVEL ANTIFEEDANT FROM THE CONSPICUOUS ANTARCTIC PTEROPOD CLIONE ANTARCTICA (GYMNOSOMATA, GASTROPODA)</t>
  </si>
  <si>
    <t>CHEMICAL DEFENSES; MCMURDO-SOUND; PAGOTHENIA-BORCHGREVINKI; BIOCHEMICAL-COMPOSITION; PLANKTONIC PREY; ENERGY CONTENT; DIET; FISH; ZOOPLANKTON; TOXICITY</t>
  </si>
  <si>
    <t>Dense populations of the antarctic pteropod Clione antarctica (Smith) offer a rich source of potential nutrients and energy to planktivorous predators. Nonetheless, antarctic fish do not prey on C. antarctica. Employing flash and high-pressure liquid chromatographic techniques, a linear beta-hydroxyketone, pteroenone (C14H24O2) was isolated from whole tissues of C. antarctica. When embedded in alginate food pellets at ecologically relevant concentrations, pteroenone caused significant feeding deterrence in Pagothenia borchgrevinki and Pseudotrematomas bernacchii, two antarctic fish known to feed on planktonic organisms. Concentrations of pteroenone were variable between pteropods (0.056 to 4.5 mg ml(-1) tissue), but even those individuals with the lowest natural concentration contained levels five-fold greater than the lowest effective feeding-deterrent concentration (0.012 mg ml(-1) alginate). Chemical analysis indicated that the primary dietary tary item of the carnivorous C. antarctica, the shelled pteropod Limacina helicina, does not contain pteroenone. This suggests that C. antarctica does not derive this defensive compound from its diet. This is the first example of a defensive secondary metabolite in a pelagic gastropod.</t>
  </si>
  <si>
    <t>FLORIDA INST TECHNOL,DEPT CHEM,MELBOURNE,FL 32901</t>
  </si>
  <si>
    <t>Florida Institute of Technology</t>
  </si>
  <si>
    <t>BRYAN, PJ (corresponding author), UNIV ALABAMA,DEPT BIOL,BIRMINGHAM,AL 35294, USA.</t>
  </si>
  <si>
    <t>QX953</t>
  </si>
  <si>
    <t>WOS:A1995QX95300012</t>
  </si>
  <si>
    <t>FREW, RD; HEYWOOD, KJ; DENNIS, PF</t>
  </si>
  <si>
    <t>OXYGEN-ISOTOPE STUDY OF WATER MASSES IN THE PRINCESS-ELIZABETH TROUGH, ANTARCTICA</t>
  </si>
  <si>
    <t>WEDDELL SEA; SOUTHERN-OCEAN; TRACERS; SHELF; ICE</t>
  </si>
  <si>
    <t>Data from a hydrographic survey located in the Princess Elizabeth Trough, near the Antarctic continent (63-65 degrees S, 85 degrees E) are presented and discussed. This region is covered by sea-ice for most of the year with the ice-edge retreating to the southern edge of the Trough during summer. Water samples were collected during the Austral summer, February 1993, to determine the ratio of the oxygen-18 to oxygen-16 isotope, delta(18)O. Four water bodies are characterised by their temperature, salinity and delta(18)O properties, Surface Water (0.0-1.2 degrees C, 33.1-34.0, -0.39 parts per thousand), Winter Water (-1.7 degrees C, 34.4, -0.39 parts per thousand), Warm Deep Water (2.0 degrees C, 34.69, 0.02 parts per thousand) and Bottom Water (-0.43 degrees C, 34.669, -0.25 parts per thousand). The Bottom Water is warmer, saltier and heavier isotopically than Weddell Sea Bottom Water (-0.9 degrees C, 34.65, -0.29 parts per thousand); and has T-S properties close to that of classical Antarctic Bottom Water (-0.4 degrees C, 34.66). This Bottom Water is isotopically distinct from the Weddell Sea derived Bottom Water that Ventilates the Indian ocean through the Kerguelen-Crozet gap. A mechanism for local formation of the Bottom Water involving freezing of Surface Water and entrainment of Warm Deep Water is described.</t>
  </si>
  <si>
    <t>Frew, Russell/HDN-6138-2022; Frew, Russell/I-5591-2012; Heywood, Karen/L-1757-2016</t>
  </si>
  <si>
    <t>Frew, Russell/0000-0002-6138-2116; Dennis, Paul/0000-0002-0307-4406; Heywood, Karen/0000-0001-9859-0026</t>
  </si>
  <si>
    <t>10.1016/0304-4203(95)00003-A</t>
  </si>
  <si>
    <t>RD476</t>
  </si>
  <si>
    <t>WOS:A1995RD47600007</t>
  </si>
  <si>
    <t>TARLING, GA; WARD, P; SHEADER, M; WILLIAMS, JA; SYMON, C</t>
  </si>
  <si>
    <t>DISTRIBUTION PATTERNS OF MACROZOOPLANKTON ASSEMBLAGES IN THE SOUTHWEST ATLANTIC</t>
  </si>
  <si>
    <t>ZOOPLANKTON; ASSEMBLAGES; MESOSCALE; WATER MASSES; SOUTHWEST ATLANTIC OCEAN</t>
  </si>
  <si>
    <t>ZOOPLANKTON</t>
  </si>
  <si>
    <t>A zooplankton net sampling survey was conducted in the southwest Atlantic between 34 degrees and 55 degrees S during austral spring 1990. The survey grid covered shelf, slope and oceanic regions and contained 44 stations spaced at 100/200 km intervals. Sampling was carried out with an RMT8 net which was deployed obliquely from the surface to either 200 m over shelf regions or 300 m off-shelf. A total of 155 species were identified from 9 taxonomic groups including euphausiids, hyperiid amphipods, chaetognaths, salps, siphonophores and nektonic/planktonic fish. Log-transformed relative numerical abundances for each species were used in hierarchical classification to elucidate macroscale patterns of distribution. Factor analysis was also used on the most abundant and widely distributed species to reveal mesoscale patterns. Classification analysis produced 4 station groups which showed distinct geographic integrity and strong relationships to the positions of water masses. Group 1 was related to the Falkland shelf, Group 2, the Polar Frontal Zone (PFZ), Group 3, the Sub-Antarctic water mass (SAZ) and Group 4, the Sub-Tropical water mass (STZ). The dissimilarity matrix showed that the STZ group was very distant from the other 3 station groups, suggesting that its fauna is distinctly different to that found throughout the rest of the survey grid. By far the highest number of species showed strongest fidelity to the STZ group with 5 out of the 8 species clusters associated to that station group. Factor analysis gave further resolution to the station group patterns. The distribution of Factor 1 suggested that the warm Falkland Current return carried sub-tropical species into the SAZ. Factors 2 and 3 showed that there were at least 2 distinct faunal zones within the PFZ and Factor 4 highlighted the potential influence of the Falkland Current on the distribution of the shelf community. Overall it was evident that there was a strong correspondence between the distribution of faunal groups and water masses. However, the differences between SAZ, PFZ and Falkland shelf groups were mostly characterised by differences in abundance, whereas the STZ/SAZ boundary was marked by distinct differences in species composition.</t>
  </si>
  <si>
    <t>BRITISH ANTARCTIC SURVEY, NERC, CAMBRIDGE CB3 0ET, ENGLAND; OSLO &amp; PARIS COMMISS, LONDON WC2A 2JE, ENGLAND</t>
  </si>
  <si>
    <t>UNIV SOUTHAMPTON, DEPT OCEANOG, SOUTHAMPTON SO9 5NH, HANTS, ENGLAND.</t>
  </si>
  <si>
    <t>1616-1599</t>
  </si>
  <si>
    <t>10.3354/meps120029</t>
  </si>
  <si>
    <t>QY537</t>
  </si>
  <si>
    <t>WOS:A1995QY53700003</t>
  </si>
  <si>
    <t>VANEIJDEN, AJM; GANSSEN, GM</t>
  </si>
  <si>
    <t>AN OLIGOCENE MULTISPECIES FORAMINIFERAL OXYGEN AND CARBON-ISOTOPE RECORD FROM ODP HOLE 758A (INDIAN-OCEAN) - PALEOCEANOGRAPHIC AND PALEO-ECOLOGIC IMPLICATIONS</t>
  </si>
  <si>
    <t>MARINE MICROPALEONTOLOGY</t>
  </si>
  <si>
    <t>RECENT PLANKTONIC-FORAMINIFERA; DEEP-SEA CARBONATES; EQUATORIAL PACIFIC; TERTIARY; ATLANTIC; EOCENE; DEPTH; SEDIMENTS; MODEL</t>
  </si>
  <si>
    <t>An Oligocene-basal Miocene (Zones P19-P22/N4) oxygen and carbon isotope stratigraphy is presented based on mixed benthic foraminiferal faunas and different species of planktic foraminifers from Eastern Indian Ocean ODP Hole 758A. Lack of covariance in planktic and benthic delta(18)O ratios indicates that many Oligocene sea level fluctuations, including the major fall at 30 Ma, are not of glacio-eustatic origin. delta(18)O values suggest that test morphology is a poor indicator of preferred depth habitat of Oligocene planktic foraminifers. Also, some groups show considerable shifts in preferred depth habitat. Reconstructed surface water temperature was nearly constant during the investigated period, but even assuming a large Antarctic icecap, values are unrealistically low, 18 degrees-20 degrees C. Most likely, water masses with markedly different oxygen isotopic composition existed, this poses great problems for quantitative temperature reconstructions. Planktic foraminiferal species show similar delta(13)C ratios, indicating well-mixed surface waters. This contrasts with the strong oxygen isotopic gradient, which suggests well-stratified surface waters. During the Oligocene the difference in delta(13)C ratio between the average ratio of planktic foraminiferal species and the benthic foraminifers ('Delta delta(13)C P-B') shows an inverse relation with the known circulation intensity record and thus with productivity. This Delta delta(13)C pattern is interpreted as being caused by the presence of younger bottom waters at this site during periods with lower temperatures and/or larger Antarctic ice sheets.</t>
  </si>
  <si>
    <t>VANEIJDEN, AJM (corresponding author), VRIJE UNIV AMSTERDAM,INST EARTH SCI,CTR GEOMARINE,DE BOELELAAN 1085,1081 HV AMSTERDAM,NETHERLANDS.</t>
  </si>
  <si>
    <t>0377-8398</t>
  </si>
  <si>
    <t>MAR MICROPALEONTOL</t>
  </si>
  <si>
    <t>Mar. Micropaleontol.</t>
  </si>
  <si>
    <t>10.1016/0377-8398(94)00028-L</t>
  </si>
  <si>
    <t>RC492</t>
  </si>
  <si>
    <t>WOS:A1995RC49200003</t>
  </si>
  <si>
    <t>Simpson, RD; Smith, SDA; Pople, AR</t>
  </si>
  <si>
    <t>The effects of a spillage of diesel fuel on a rocky shore in the sub-Antarctic region (Macquarie Island)</t>
  </si>
  <si>
    <t>MARINE POLLUTION BULLETIN</t>
  </si>
  <si>
    <t>International Conference on Marine Pollution and Ecotoxicology</t>
  </si>
  <si>
    <t>JAN 22-26, 1995</t>
  </si>
  <si>
    <t>HONG KONG, HONG KONG</t>
  </si>
  <si>
    <t>POLLUTION; COMMUNITIES; MACROFAUNA; PATTERNS</t>
  </si>
  <si>
    <t>On 3 December 1987, the supply ship Nella Dan ran aground at Macquarie Island (54 degrees 29'S, 158 degrees 58'E) releasing about 270 000 l of oil, mostly light marine diesel, into the sea. At the time of the incident, many marine invertebrates were washed up dead along 2 km of shoreline. Twelve months later, the shore community was investigated using 1. algal and invertebrate populations of the littoral and sublittoral rocky shore, and 2. the invertebrate communities living in the holdfasts of the giant kelp Durvillaea antarctica, which were collected for later examination. Investigations were undertaken at both affected and control locations. Analyses of differences in community structure involved nested ANOVA and multidimensional scaling techniques. On the rocky substrate, the effect of the spill was restricted to some biota of the lower littoral and sublittoral zones-particularly echinoderms and the patellid limpet Nacella macquariensis. There were differences in cover for some algal species between locations. Within the kelp holdfasts, communities were dominated by peracarid crustaceans at control locations and by polychaetes (particularly the opportunistic groups-capitellids, cirratulids and spionids) at oil-affected locations. The communities have recently been re-surveyed (in the summer of 1994-1995) to assist in the interpretation of the results and to gauge the extent of recovery of the affected biota.</t>
  </si>
  <si>
    <t>Simpson, RD (corresponding author), UNIV NEW ENGLAND, DEPT ZOOL, ARMIDALE, NSW 2351, AUSTRALIA.</t>
  </si>
  <si>
    <t>0025-326X</t>
  </si>
  <si>
    <t>1879-3363</t>
  </si>
  <si>
    <t>MAR POLLUT BULL</t>
  </si>
  <si>
    <t>Mar. Pollut. Bull.</t>
  </si>
  <si>
    <t>APR-DEC</t>
  </si>
  <si>
    <t>4-12</t>
  </si>
  <si>
    <t>10.1016/0025-326X(95)00196-T</t>
  </si>
  <si>
    <t>Environmental Sciences; Marine &amp; Freshwater Biology</t>
  </si>
  <si>
    <t>TM842</t>
  </si>
  <si>
    <t>WOS:A1995TM84200031</t>
  </si>
  <si>
    <t>BAKER, EK; HARRIS, PT; KENSETTSMITH, B; BAGSTER, DF; NOBBS, DM</t>
  </si>
  <si>
    <t>PHYSICAL-PROPERTIES OF SEWAGE PARTICLES IN SEAWATER</t>
  </si>
  <si>
    <t>Samples of primary-treated effluent were examined by laser particle sizer, photographic image-analysis and in settling/rinsing experiments in order to determine particle sizes and falling/rising speeds through seawater. Using a 1.7 m column and 24 h experiments, it was found that approximately 22% of the particles settle out of suspension, 3% rise to the surface and 75% remain in suspension. Between 80 and 100% of the falling particles reach the bottom in less than 6 h. A good correlation (r = 0.95) was found between the cumulative mass of particles at the base of a settling column and particle falling velocity. In contrast, a poor correlation (r = 0.57) was found between median particle size and falling velocity. The falling particle sizes did not follow a log-normal distribution as might be expected. This is probably explained by the fact that larger particles are composed of flocculated material and vary in density from the smaller particles. Particles with a diameter of &lt; 80 mu m make up 90% of the mass of material that sinks. A fairly good correlation was found between percent cumulative mass and rising velocity (r = 0.74). However, the relationship between particle size and rising velocity is more complex. There are three main categories of rising particles: &lt; 52 mu m; between 52 and 150 mu m; and those with an average size &gt; 150 mu m. The smallest class of particles (&lt; 52 mu m) are by far the most abundant, comprising on average 95% of the total number of rising particles. The small particles show a weak logarithmic relationship between size and rising velocity (r = 0.53). The mid-size particles (52-150 mu m) comprise approximately 4% of the total number of particles and are the most difficult to categorize as there appears to be no relationship between particle size and rising velocity. The large size particles, although the least abundant (similar to 1%), are the most predictable; there is a good correlation between particle size and rising velocity (r = 0.77). This is probably because the particles are fairly homogeneous and largely composed of oil and grease.</t>
  </si>
  <si>
    <t>UNIV TASMANIA, ANTARCTIC CRC, AUSTRALIAN GEOL SURVEY ORG, HOBART, TAS 7001, AUSTRALIA; UNIV SYDNEY, DEPT CHEM ENGN, SYDNEY, NSW 2006, AUSTRALIA</t>
  </si>
  <si>
    <t>University of Tasmania; Geoscience Australia; University of Sydney</t>
  </si>
  <si>
    <t>UNIV SYDNEY, INST OCEAN SCI, SYDNEY, NSW 2006, AUSTRALIA.</t>
  </si>
  <si>
    <t>Harris, Peter/AAI-7100-2020; Harris, Peter T/C-6997-2009</t>
  </si>
  <si>
    <t>baker, elaine/0000-0001-9925-4403</t>
  </si>
  <si>
    <t>10.1016/0025-326X(94)00171-5</t>
  </si>
  <si>
    <t>QX240</t>
  </si>
  <si>
    <t>WOS:A1995QX24000009</t>
  </si>
  <si>
    <t>HINES, KM; BROMWICH, DH; PARISH, TR</t>
  </si>
  <si>
    <t>A MESOSCALE MODELING STUDY OF THE ATMOSPHERIC CIRCULATION OF HIGH SOUTHERN LATITUDES</t>
  </si>
  <si>
    <t>MONTHLY WEATHER REVIEW</t>
  </si>
  <si>
    <t>ANTARCTIC KATABATIC WINDS; PLANETARY BOUNDARY-LAYER; SOUTHWESTERN ROSS SEA; CYCLOGENESIS; SENSITIVITY; CLIMATOLOGY; RESOLUTION; HEMISPHERE; REGIME; ICE</t>
  </si>
  <si>
    <t>The meteorology of high southern latitudes during winter is simulated using a cloud-free version of The Pennsylvania State University-National Center for Atmospheric Research Mesoscale Model version 4 (MM4) with a 100-km horizontal resolution. Comparisons between idealized simulations of Antarctica with MM4 and with the mesoscale model of Parish and Waight reveal that both models produce similarly realistic velocity fields in the boundary layer. The latter model tends to produce slightly faster drainage winds over East Antarctica. The intensity of the katabatic winds produced by MM4 is sensitive to parameterizations of boundary layer fluxes. Two simulations are performed with MM4 using analyses from the European Centre for Medium-Range Weather Forecasts for June 1988 as initial and boundary conditions. A simulation of the period from 0000 UTC 2 June to 0000 UTC 8 June produces realistic synoptic phenomena including ridge development over East Antarctica, frontogenesis over the Amundsen Sea, and a katabatic surge over the Ross Ice Shelf. The simulated time-averaged fields for June 1988, particularly that of a 500-hPa height, are in good agreement with time-averaged fields analyzed by the European Centre for Medium-Range Weather Forecasts. The results of the simulations provide detailed features of the Antarctic winter boundary layer along the steeply sloping terrain. Highest boundary layer wind speeds averaged over the month-long simulation are approximately 20 m s(-1). The lack of latent heating in the simulations apparently results in some bias in the results. In particular, the cloud-free version of MM4 underpredicts the intensity of lows in the sea level pressure field.</t>
  </si>
  <si>
    <t>OHIO STATE UNIV,ATMOSPHER SCI PROGRAM,COLUMBUS,OH 43210; UNIV WYOMING,DEPT ATMOSPHER SCI,LARAMIE,WY 82071</t>
  </si>
  <si>
    <t>University System of Ohio; Ohio State University; University of Wyoming</t>
  </si>
  <si>
    <t>HINES, KM (corresponding author), OHIO STATE UNIV,BYRD POLAR RES CTR,POLAR METEOROL GRP,108 SCOTT HALL,1090 CARMACK RD,COLUMBUS,OH 43210, USA.</t>
  </si>
  <si>
    <t>Bromwich, David H/C-9225-2016</t>
  </si>
  <si>
    <t>0027-0644</t>
  </si>
  <si>
    <t>MON WEATHER REV</t>
  </si>
  <si>
    <t>Mon. Weather Rev.</t>
  </si>
  <si>
    <t>10.1175/1520-0493(1995)123&lt;1146:AMMSOT&gt;2.0.CO;2</t>
  </si>
  <si>
    <t>QP163</t>
  </si>
  <si>
    <t>WOS:A1995QP16300011</t>
  </si>
  <si>
    <t>SINGER, AJ; SHEMESH, A</t>
  </si>
  <si>
    <t>CLIMATICALLY LINKED CARBON-ISOTOPE VARIATION DURING THE PAST 430,000 YEARS IN SOUTHERN-OCEAN SEDIMENTS</t>
  </si>
  <si>
    <t>ATMOSPHERIC CO2; ICE-CORE; LATE QUATERNARY; SURFACE-WATER; HIGH-LATITUDE; PRODUCTIVITY; RECORD; FRACTIONATION; DISSOLUTION; DIOXIDE</t>
  </si>
  <si>
    <t>We use the isotopic composition of carbon from organic matter enclosed within diatom frustules as a proxy for paleoproductivity and paleo-dissolved carbon dioxide concentrations in ocean surface waters. A Southern Ocean record from south of the Antarctic Polar Front and spanning 430,000 years of carbon isotopic variation in diatomaceous organic matter is presented for the first time. The most refractory diatomaceous organic matter fraction was extracted and analyzed to avoid problems associated with diagenesis. The results clearly indicate cyclic changes in organic carbon isotopic ratios, with C-13 depleted values associated with all of the last five glacial periods, reflecting changes in surface water properties and primary productivity. Changes in dissolved carbon dioxide concentrations are the most probable cause of these cycles, but the possible effect of seawater pH changes cannot be excluded.</t>
  </si>
  <si>
    <t>SINGER, AJ (corresponding author), WEIZMANN INST SCI,DEPT ENVIRONM SCI &amp; ENERGY RES,IL-76100 REHOVOT,ISRAEL.</t>
  </si>
  <si>
    <t>Lavi, Rachelle/0000-0001-7653-6774</t>
  </si>
  <si>
    <t>10.1029/94PA03319</t>
  </si>
  <si>
    <t>RD382</t>
  </si>
  <si>
    <t>WOS:A1995RD38200002</t>
  </si>
  <si>
    <t>SHEMESH, A; BURCKLE, LH; HAYS, JD</t>
  </si>
  <si>
    <t>LATE PLEISTOCENE OXYGEN-ISOTOPE RECORDS OF BIOGENIC SILICA FROM THE ATLANTIC SECTOR OF THE SOUTHERN-OCEAN</t>
  </si>
  <si>
    <t>ANTARCTICA; DIATOMS; DISSOLUTION; SEDIMENT</t>
  </si>
  <si>
    <t>We determined the isotopic composition of oxygen in marine diatoms in eight deepsea cores recovered from the Atlantic sector of the Southern Ocean. The analytical reproducibility and core-to-core consistency of the isotopic signal suggests that diatom delta(18)O can be used as a new paleocenographic tool to reconstruct past variations in surface water characteristics and to generate O-18 -isotope-based stratigraphy for the Southern Ocean. The data indicate that diatom delta(18)O reflects sea surface temperature and seawater isotopic composition and that diatoms retain their isotopic signal on timescales of a least 430 ka. The delta(18)O analyses of different diatom assemblages reveal that the isotopic signal is free of species effects and that the common Antarctic species have the same water-opal fractionation. The transition from the last glacial maximum (LGM) to the Holocene is fully recorded in high sedimentation rate cores. An O-18 enrichment during the LGM, a post-LGM meltwater spike and an input of meltwater during the late Holocene are the main isotopic features observed in down core records. The origin of this meltwater was very likely melting icebergs and/or continental ice or by melting sea ice that had accumulated snow. The most pronounced meltwater effects are recorded in cores that are associated with the Weddel gyre. Our results provide the basis for extending isotope studies to oceanic regions devoid of carbonate; further, isotopic stratigraphies may be constructed for records and regions where they were previously not possible.</t>
  </si>
  <si>
    <t>COLUMBIA UNIV,LAMONT DOHERTY EARTH OBSERV,PALISADES,NY 10964</t>
  </si>
  <si>
    <t>Columbia University</t>
  </si>
  <si>
    <t>SHEMESH, A (corresponding author), WEIZMANN INST SCI,DEPT ENVIRONM SCI &amp; ENERGY RES,IL-76100 REHOVOT,ISRAEL.</t>
  </si>
  <si>
    <t>10.1029/94PA03060</t>
  </si>
  <si>
    <t>WOS:A1995RD38200003</t>
  </si>
  <si>
    <t>MEAD, GA; HODELL, DA</t>
  </si>
  <si>
    <t>CONTROLS ON THE SR-87/SR-86 COMPOSITION OF SEAWATER FROM THE MIDDLE EOCENE TO OLIGOCENE - HOLE-689B, MAUD RISE, ANTARCTICA</t>
  </si>
  <si>
    <t>CALCAREOUS NANNOFOSSIL MAGNETOBIOCHRONOLOGY; STRONTIUM ISOTOPE STRATIGRAPHY; SOUTH-ATLANTIC; SEA-WATER; SEDIMENTOLOGICAL EVIDENCE; GLOBAL CLIMATE; ICE-SHEET; OCEAN; SR; EVOLUTION</t>
  </si>
  <si>
    <t>A Sr-87/Sr-86 isotope curve of the middle Eocene to Oligocene was produced from analysis of foraminifera in Ocean Drilling Program Hole 689B, Maud Rise, near the coast of Antarctica. Sediments from the hole are well preserved with no evidence of diagenetic alteration. The sequence is nearly complete from 46.3 to 24.8 Ma, with an average sampling interval of 166 kyr. Excellent magnetostratigraphy in Hole 689B allows calibration to the geomagnetic polarity time scale of Cande and Kent (1992). Marine strontium isotopic ratios were nearly stable from 46.3 to 35.5 Ma, averaging near 0.70773, after which they began to increase. A slow increase began after 40.4 Ma, rising at a rate of only about 8x10(-6)/m.y. from base values of 0.707707. From 35.5 Ma to 24.8 Ma the average slope increased to 40x10(-6)/m.y. The slope remained constant at least until 24.8 Ma, when the record becomes discontinuous owing to unconformities. We evaluate several possible controls on the marine strontium isotope curve that could have led to the observed growth in Sr-87/Sr-86 ratios near the Eocene/Oligocene boundary. Three mechanisms are considered, including the onset of Antarctic glaciation, increased mountain building in the Himalayan-Tibetan region, and decreased hydrothermal activity. None of the mechanisms alone seems to adequately explain the increased Sr-87/Sr-86 ratios during the Oligocene. Glaciation as a weathering agent was too episodic and probably began too late to explain the upturn in marine Sr-87/Sr-86 ratios. There is evidence that uplift in the Himalayan-Tibetan region began in the Miocene, much too late to control Oligocene strontium isotope ratios. Lastly, hydrothermal flux changes since the Eocene were apparently not great enough alone to account for the rise in marine Sr-87/Sr-86 ratios. We suggest that a combination of causes, such as decreased hydrothermal activity perhaps followed by increased glaciation and mountain building, might best explain the growth of the marine Sr-87/Sr-86 curve during the Oligocene.</t>
  </si>
  <si>
    <t>MEAD, GA (corresponding author), UNIV FLORIDA,DEPT GEOL,1112 TURLINGTON HALL,GAINESVILLE,FL 32611, USA.</t>
  </si>
  <si>
    <t>10.1029/94PA03069</t>
  </si>
  <si>
    <t>WOS:A1995RD38200012</t>
  </si>
  <si>
    <t>MULLER, HK; LUGG, DJ; URSIN, H; QUINN, D; DONOVAN, K</t>
  </si>
  <si>
    <t>IMMUNE-RESPONSES DURING AN ANTARCTIC SUMMER</t>
  </si>
  <si>
    <t>PATHOLOGY</t>
  </si>
  <si>
    <t>ANTARCTICA; IMMUNE RESPONSES; CELL MEDIATED IMMUNITY (CMI); ANXIETY; ISOLATION</t>
  </si>
  <si>
    <t>CELL-MEDIATED-IMMUNITY</t>
  </si>
  <si>
    <t>The immune status of 29 members of the Australian National Antarctic Research Expeditions (ANARE) was investigated before, during, and after a 56 day summer voyage to Antarctica and correlated with psychological and physiological parameters. All subjects were healthy. Expedition personnel demonstrated decreased cell mediated immune responses (CMI) assessed by the CMI Multi-test; 21% were hypoergic. The major associated observation was a significant negative correlation with anxiety in Antarctica. However, perceived anxiety was greater before and after the voyage. No significant changes were found in T and B lymphocyte subsets, immunoglobulin and complement components and cutaneous blood flow, nor was there any clinical evidence of illness. Of the hormones examined only cortisol was low predeparture which may reflect increased perceived anxiety at that time. Changes in immune control mechanism were apparent as shown by reduced CMI responses and lowered tetanus antibody levels. Stress factors are postulated to induce depression of the immune response in Antarctica. The association with anxiety suggests that brain peptides or associated cytokines may have a role in mediating these immune events. Such alterations in immune status have implications for health management in isolated and extreme conditions.</t>
  </si>
  <si>
    <t>AUSTRALIAN ANTARCTIC DIV, KINGSTON, TAS, AUSTRALIA; UNIV BERGEN, DEPT BIOL &amp; MED PSYCHOL, BERGEN, NORWAY</t>
  </si>
  <si>
    <t>Australian Antarctic Division; University of Bergen</t>
  </si>
  <si>
    <t>UNIV TASMANIA, DEPT PATHOL, 43 COLLINS ST, HOBART, TAS 7000, AUSTRALIA.</t>
  </si>
  <si>
    <t>0031-3025</t>
  </si>
  <si>
    <t>1465-3931</t>
  </si>
  <si>
    <t>Pathology</t>
  </si>
  <si>
    <t>RE431</t>
  </si>
  <si>
    <t>WOS:A1995RE43100019</t>
  </si>
  <si>
    <t>CRIPPS, GC</t>
  </si>
  <si>
    <t>THE OCCURRENCE OF MONOUNSATURATED N-C-21 AND POLYUNSATURATED C-25 SEDIMENTARY HYDROCARBONS IN THE LIPIDS OF ANTARCTIC MARINE ORGANISMS</t>
  </si>
  <si>
    <t>Antarctic zooplankton have been found to be a potential source of sedimentary hydrocarbons. Monounsaturated C-21 n-alkenes and highly branched polyunsaturated C-25 n-alkenes were analysed in the aliphatic fraction of the lipids of Antarctic pelagic and inshore marine organisms. Cluster analysis of the species-based data set produced four main groups: phytoplankton, epipelagic herbivores, epipelagic carnivores and mesopelagic omnivores. The detailed pattern of alkenes exhibited differences within the groups and also with tissue type (krill, Euphausia superba). The origin of alkenes in Antarctic biota appeared to be either synthesis de novo or due to the condensation of smaller molecules. Formation of alkenes by the decarboxylation of fatty acids was not consistent with the hydrocarbon and fatty acid composition of Antarctic zooplankton. There was no evidence for direct assimilation of C-21 and C-25 alkenes by zooplankton or higher predators from their diet. Zooplankton C-25 alkenes are probably transported unaltered directly to the sediment as detritus or via predators in faecal material. Sedimentary C-25 alkenes are proposed as biomarkers of recent zooplankton activity in the water column.</t>
  </si>
  <si>
    <t>QV570</t>
  </si>
  <si>
    <t>WOS:A1995QV57000003</t>
  </si>
  <si>
    <t>NORDOY, ES; FOLKOW, L; BLIX, AS</t>
  </si>
  <si>
    <t>DISTRIBUTION AND DIVING BEHAVIOR OF CRAB-EATER SEALS (LOBODON CARCINOPHAGUS) OFF QUEEN-MAUD-LAND</t>
  </si>
  <si>
    <t>KRILL EUPHAUSIA-SUPERBA; NORTHERN WEDDELL SEA; CRAB-EATER SEALS; ANTARCTIC KRILL; PACK-ICE; FUR; ELEPHANT; LEOPARD</t>
  </si>
  <si>
    <t>Eight crabeater seals (Lobodon carcinophagus) (three females, five males), ranging in body mass between 125 and 220 kg, were captured off Queen Maud Land (70-72 degrees S, 7-16 degrees W) during the last week of February, just after moulting, and tagged with Argos satellite-linked dive recorders to provide data on location and diving depth and duration. During the first few weeks of March the seals were moving in the pack ice along the continental shelf edge, close to the coast of Queen Maud Land. In April and May, when the pack ice extended northwards, most of the seals moved north, one reaching 63 degrees S in late May. In the first half of June the two remaining seals turned south and moved back deep into the pack ice. The seals made about 150 dives per day each throughout the study period. Ninety percent of these were made to depths of less than 52 m. Individual maximum diving depths varied between 288 and 528 m. In March the seals were most active at night, when the dive depth was shallower than during the day. In April and May the seals were more active during day-time, with an absence of any diurnal change in diving depth. These results support the notion that crabeater seals predominantly feed on krill in Antarctic pack ice, even when winter returns to the waters off Queen Maud Land.</t>
  </si>
  <si>
    <t>UNIV TROMSO,MED BIOL INST,TROMSO,NORWAY</t>
  </si>
  <si>
    <t>UiT The Arctic University of Tromso</t>
  </si>
  <si>
    <t>NORDOY, ES (corresponding author), UNIV TROMSO,DEPT ARCTIC BIOL,TROMSO,NORWAY.</t>
  </si>
  <si>
    <t>WOS:A1995QV57000004</t>
  </si>
  <si>
    <t>MCMINN, A; GIBSON, J; HODGSON, D; ASCHMAN, J</t>
  </si>
  <si>
    <t>NUTRIENT LIMITATION IN ELLIS FJORD, EASTERN ANTARCTICA</t>
  </si>
  <si>
    <t>SEA ICE-EDGE; WEDDELL SEA; SOUTHERN-OCEAN; ROSS SEA; MARINE-PHYTOPLANKTON; PRIMARY PRODUCTIVITY; COASTAL SITE; DIATOMS; SUMMER; ALGAE</t>
  </si>
  <si>
    <t>The occurrence of high chlorophyll-a concentrations (up to 11.6 mu g l(-1)) at shallow depths within Ellis Fjord, eastern Antarctica, during spring and summer, coincided with the development of a stratified water column. Macronutrient concentrations during periods of high chlorophyll-a levels were very low. Phosphate concentrations decreased to 0.2 mu M, nitrate to 0.4 mu M and silicate to 3.9 mu M. High rates of nutrient depletion early in the season can be explained by strong sea-ice algal mat development. An Si:N:P uptake ratio of 25.5:13.8:1 indicates a strong demand for silicate. Minimum silicate levels were below those necessary for maximum diatom growth and probably contributed to the successional shift from diatoms to phytoflagellates.</t>
  </si>
  <si>
    <t>UNIV TASMANIA,INST ANTARCTIC &amp; SO OCEAN STUDIES,HOBART,TAS 7001,AUSTRALIA; UNIV TASMANIA,DEPT PLANT SCI,HOBART,TAS 7001,AUSTRALIA</t>
  </si>
  <si>
    <t>University of Tasmania; University of Tasmania</t>
  </si>
  <si>
    <t>MCMINN, A (corresponding author), UNIV TASMANIA,ANTARTIC CRC,BOX 252C,HOBART,TAS 7001,AUSTRALIA.</t>
  </si>
  <si>
    <t>McMinn, Andrew/A-9910-2008</t>
  </si>
  <si>
    <t>WOS:A1995QV57000005</t>
  </si>
  <si>
    <t>LOCARNINI, SJP; PRESLEY, BJ</t>
  </si>
  <si>
    <t>TRACE-ELEMENT CONCENTRATIONS IN ANTARCTIC KRILL, EUPHAUSIA-SUPERBA</t>
  </si>
  <si>
    <t>Whole Antarctic krill, Euphausia superba collected along the Western Antarctic Peninsula, were analyzed for 14 elements. Average element abundances (in parentheses) in mu/g, in descending order, were as follows: P(9940), Cu (80.5), Zn (43.5), Fe (28.0), Se (5.80), Ba (3.78), Mn (1.98), As (1.92), Ag (1.71), Ni (0.54), Cr (0.30), Cd (0.29), Pb (0.22), and Hg (0.025). Inverse relationships were found between krill length and Hg concentration as well as between As and P levels. A geographic trend of increasing Mn and P levels from southwest to northeast along the Antarctic Peninsula was found. Results were compared to earlier data for evidence of metal concentration changes due to anthropogenic activity over the last 15 years.</t>
  </si>
  <si>
    <t>WOS:A1995QV57000007</t>
  </si>
  <si>
    <t>JACKSON, JE</t>
  </si>
  <si>
    <t>NOTES ON THE BIOLOGY OF EUDONIA-MAWSONI (LEPIDOPTERA, PYRALIDAE) ON SUB-ANTARCTIC MACQUARIE ISLAND</t>
  </si>
  <si>
    <t>COLOR; NOCTUIDAE</t>
  </si>
  <si>
    <t>Eudonia mawsoni, the only moth breeding on subantarctic Macquarie Island, was sampled to measure density and sex ratios in different habitats and at different altitudes, and to investigate the distribution of colour morphs. Sites sampled ranged in altitude from 20 to 433 m above sea level, and included mire, short grassland, herbfield, feldmark and moss. Adult moths were widespread, occurring from sea level to the highest mountain (433 m a.s.l.). Mean density ranged from 0 to 2.3 m(-2). Frequencies of males and females differed significantly for only 6 of the 24 sampling events, with males predominant at 5 of those 6. Females predominated only in collections from a pure moss site, where they appeared to gather to oviposit. In some vegetation types, moth sex proportions differed significantly from average proportions, with the proportion of females elevated in feldmark and moss, and depressed in mire. Colour morph distribution was significantly affected by both sex and altitude, with females darker than males and both sexes with a greater proportion of darker individuals at higher altitudes. Larvae occurred at sites ranging from sea level to 370 m a.s.l., usually in mosses. Their diet included mosses and some non-moss plant material.</t>
  </si>
  <si>
    <t>CSIRO,DIV ENTOMOL,CANBERRA,ACT 2601,AUSTRALIA</t>
  </si>
  <si>
    <t>WOS:A1995QV57000008</t>
  </si>
  <si>
    <t>CHRISTIANSEN, JS; CHERNITSKY, AG; KARAMUSHKO, OV</t>
  </si>
  <si>
    <t>AN ARCTIC TELEOST FISH WITH A NOTICEABLY HIGH BODY-FLUID OSMOLALITY - A NOTE ON THE NAVAGA, ELEGINUS-NAVAGA (PALLAS 1811), FROM THE WHITE-SEA</t>
  </si>
  <si>
    <t>ANTARCTIC FISHES; IONIC REGULATION; ANTIFREEZE; GLYCOPROTEINS; TEMPERATURES; SERUM</t>
  </si>
  <si>
    <t>Navaga (Eleginus navaga), an Arctic gadoid fish, were sampled in the White Sea in spring and body fluid osmolality analysed. At the time of capture the water in the White Sea was close to freezing (similar to - 1 degrees C) and salinity was about 20 ppt. Navaga serum was found to be isosmotic (approximately 590 mosmol/l) with that of the surrounding water. Thus, the osmotic concentration in the body fluids of navaga is one of the highest reported for teleost fish and is comparable to that of the strictly marine Nototheniids from the Antarctic.</t>
  </si>
  <si>
    <t>MURMANSK MARINE BIOL INST, MURMANSK 183023, RUSSIA</t>
  </si>
  <si>
    <t>Russian Academy of Sciences</t>
  </si>
  <si>
    <t>CHRISTIANSEN, JS (corresponding author), NORWEGIAN INST FISHERIES &amp; AQUACULTURE, POB 2511, N-9002 TROMSO, NORWAY.</t>
  </si>
  <si>
    <t>Karamushko, Oleg V./J-1216-2018</t>
  </si>
  <si>
    <t>WOS:A1995QV57000010</t>
  </si>
  <si>
    <t>HARRIES, JE; RUSSELL, JM; PARK, J; TUCK, AF; DRAYSON, SR</t>
  </si>
  <si>
    <t>OBSERVATIONS OF ABSORBING LAYERS IN THE ANTARCTIC STRATOSPHERE IN OCTOBER 1991</t>
  </si>
  <si>
    <t>QUARTERLY JOURNAL OF THE ROYAL METEOROLOGICAL SOCIETY</t>
  </si>
  <si>
    <t>LIDAR OBSERVATIONS; AEROSOL; CLOUDS</t>
  </si>
  <si>
    <t>Measurements of the transmission of solar infrared radiation through the earth's atmosphere, by the HALOE experiment on the UARS spacecraft, were made at high southern latitudes during October 1991. These observations are direct measurements of atmospheric transmission, and do not need to be passed through a composition or temperature retrieval process; they are, therefore, amenable to direct interpretation. During October 1991 the profiles of transmittance versus height in the atmosphere show clear evidence for the arrival (from more northerly latitudes) of layers of some material which absorbs infrared radiation, at heights of up to 28 km. The spatial structure of the absorbing material shows considerable variability with longitude at a given latitude. The spectral properties of the detected absorption, measured at the various HALOE wavelengths, are consistent with absorption by sulphate aerosol, and clearly implicate the volcanic eruptions from Mts Pinatubo and Hudson during 1991. These results provide direct and detailed evidence for the arrival of layers of what appears to be sulphate aerosol during the 1991 southern spring, at latitudes as high as 80 degrees south.</t>
  </si>
  <si>
    <t>NASA,LANGLEY RES CTR,HAMPTON,VA 23665; UNIV MICHIGAN,ANN ARBOR,MI 48109</t>
  </si>
  <si>
    <t>National Aeronautics &amp; Space Administration (NASA); NASA Langley Research Center; University of Michigan System; University of Michigan</t>
  </si>
  <si>
    <t>HARRIES, JE (corresponding author), UNIV LONDON IMPERIAL COLL SCI TECHNOL &amp; MED,BLACKETT LAB,EXHIBIT RD,LONDON SW7 2BX,ENGLAND.</t>
  </si>
  <si>
    <t>Tuck, Adrian/F-6024-2011</t>
  </si>
  <si>
    <t>ROYAL METEOROLOGICAL SOC</t>
  </si>
  <si>
    <t>READING</t>
  </si>
  <si>
    <t>104 OXFORD ROAD, READING, BERKS, ENGLAND RG1 7LJ</t>
  </si>
  <si>
    <t>0035-9009</t>
  </si>
  <si>
    <t>Q J ROY METEOR SOC</t>
  </si>
  <si>
    <t>Q. J. R. Meteorol. Soc.</t>
  </si>
  <si>
    <t>A</t>
  </si>
  <si>
    <t>10.1002/qj.49712152310</t>
  </si>
  <si>
    <t>QZ800</t>
  </si>
  <si>
    <t>WOS:A1995QZ80000009</t>
  </si>
  <si>
    <t>JEYASINGH, DEP; KUMARASAMY, D</t>
  </si>
  <si>
    <t>AN UNUSUAL PYCNOXYLIC WOOD FROM A NEW UPPER GONDWANA LOCALITY IN TAMIL-NADU, INDIA</t>
  </si>
  <si>
    <t>Though fossil woods assignable to the form-genus Dadoxylon or Araucarioxylon are rather common in the Upper Gondwana sediments of the Indian Peninsula, a species of Araucarioxylon collected from a hitherto unreported locality in Tamil Nadu, India, is shown to possess unusual characteristics reminiscent of ephedroid anatomy. The wood is compared with the palaeotaxon Cretaceous clusteredpits previously reported from Williams Point beds, Livingston Island, Antarctic Peninsula, to which it shows remarkable similarities. Comparisons are also made with other Araucarioxylon species mainly to emphasise the unusual features of the new wood which is designated A. mosurense Jeyasingh and Kumarasamy, sp. nov. The fact that the wood comes from a locality from where no other megafossils have been reported so far, adds colour to the report while giving clues to the age of the new fossiliferous site.</t>
  </si>
  <si>
    <t>JEYASINGH, DEP (corresponding author), MADRAS CHRISTIAN COLL, DEPT BOT, PALAEOPHYTOL INCORPORATING PALYNOL LAB, MADRAS 600059, TAMIL NADU, INDIA.</t>
  </si>
  <si>
    <t>D, Kumarasamy/0000-0002-7911-2341</t>
  </si>
  <si>
    <t>1879-0615</t>
  </si>
  <si>
    <t>10.1016/0034-6667(94)00114-Y</t>
  </si>
  <si>
    <t>QV344</t>
  </si>
  <si>
    <t>WOS:A1995QV34400014</t>
  </si>
  <si>
    <t>EITTREIM, SL; COOPER, AK; WANNESSON, J</t>
  </si>
  <si>
    <t>SEISMIC STRATIGRAPHIC EVIDENCE OF ICE-SHEET ADVANCES ON THE WILKES LAND MARGIN OF ANTARCTICA</t>
  </si>
  <si>
    <t>SEDIMENTARY GEOLOGY</t>
  </si>
  <si>
    <t>STREAM-B; CONTINENTAL-MARGIN; SEA-LEVEL; BENEATH; AUSTRALIA; SEDIMENTS; BREAKUP; RECORD; SHELF</t>
  </si>
  <si>
    <t>The Wilkes Land continental shelf, similar to other Antarctic shelves, is underlain by thick sequences of steeply prograded glacial diamictons. On the outer shelf, banks that are shallower than 400 m are separated by broad outer-shelf troughs that deepen landward. The prograded sequences are found preferentially in these broad outer-shelf troughs. We propose that these outer-shelf prograding wedges were deposited by fallout from deforming till-layer transport beneath ice streams at times of ice expansion onto the continental shelf. Such deforming till-layer transport has recently been proposed to explain seismic observations beneath ice stream B of the Ross Embayment. Two prominent erosional unconformities with stratal truncations of more than 500 m indicate erosional events that overdeepened the shelf and provided the accommodation space to allow the deposition of these prograding sequences in front of advancing ice streams at times of past glacial maxima. The erosional events that produced these extraordinary downcuts were caused by erosion by ice that expanded onto a shelf with water depths far too shallow for flotation. These two particular erosional surfaces developed either on an initially shallow shelf, or from an extraordinarily high flux of ice, or both.</t>
  </si>
  <si>
    <t>INST FRANCAIS PETR,F-92506 RUEIL MALMAISON,FRANCE</t>
  </si>
  <si>
    <t>IFP Energies Nouvelles</t>
  </si>
  <si>
    <t>EITTREIM, SL (corresponding author), US GEOL SURVEY,BRANCH PACIFIC MARINE GEOL,345 MIDDLEFIELD RD,MENLO PK,CA 94025, USA.</t>
  </si>
  <si>
    <t>0037-0738</t>
  </si>
  <si>
    <t>SEDIMENT GEOL</t>
  </si>
  <si>
    <t>Sediment. Geol.</t>
  </si>
  <si>
    <t>10.1016/0037-0738(94)00130-M</t>
  </si>
  <si>
    <t>QT753</t>
  </si>
  <si>
    <t>WOS:A1995QT75300007</t>
  </si>
  <si>
    <t>DAVIES, TA; KIDD, RB; RAMSAY, ATS</t>
  </si>
  <si>
    <t>A TIME-SLICE APPROACH TO THE HISTORY OF CENOZOIC SEDIMENTATION IN THE INDIAN-OCEAN</t>
  </si>
  <si>
    <t>STRATIGRAPHY; PALEOCENE; EVOLUTION; DEPTH; FAN</t>
  </si>
  <si>
    <t>Results from drilling at over 100 sites have been combined with a new plate tectonic model to produce a series of palinspastic maps which represent ''snap-shots'' of the changing patterns of sediment accumulation in the Indian Ocean through the Cenozoic. The maps clearly delineate the main sedimentary depocenters and show how the sedimentary record has responded on an oceanwide scale to major changes in paleogeography (tectonics), paleocirculation and/or climate. Paleogene sediment accumulation rates were generally low, with significant accumulation in only limited areas, suggesting weak ocean circulation and stable, well-stratified conditions. By contrast, the vigorous thermohaline circulation of the Neogene resulted in substantial widespread sedimentation. Accumulation rates were generally high and displayed a wide range of values. Following rapid growth of the East Antarctic ice sheet in the Mid-Miocene. carbonate sedimentation has been progressively restricted to the shallow ridges and plateaus of the western Indian Ocean, but accumulates there with locally high rates. The link between tectonics and terrigenous sedimentation is exemplified by the major deep-sea fans off East Africa (Zambezi fan) and India (Indus and Bengal fans) which developed in response to uplift and erosion beginning in Late Oligocene time in the East African Rift System and the Himalayas, respectively. Although maps from only five widely spaced times are shown, the methodology is such that a continuous series of maps, at intervals as close as 1 m.y. can readily be generated. Ultimately the combination of such time-slice maps with the results of detailed time series studies will provide a powerful tool for understanding past oceanic environments.</t>
  </si>
  <si>
    <t>UNIV WALES COLL CARDIFF,DEPT GEOL,CARDIFF CF1 3YE,S GLAM,WALES</t>
  </si>
  <si>
    <t>Cardiff University</t>
  </si>
  <si>
    <t>DAVIES, TA (corresponding author), UNIV TEXAS,INST GEOPHYS,AUSTIN,TX 78759, USA.</t>
  </si>
  <si>
    <t>10.1016/0037-0738(94)00131-D</t>
  </si>
  <si>
    <t>WOS:A1995QT75300008</t>
  </si>
  <si>
    <t>WILSON, TJ</t>
  </si>
  <si>
    <t>CENOZOIC TRANSTENSION ALONG THE TRANSANTARCTIC MOUNTAINS WEST ANTARCTIC RIFT BOUNDARY, SOUTHERN VICTORIA-LAND, ANTARCTICA</t>
  </si>
  <si>
    <t>TECTONICS</t>
  </si>
  <si>
    <t>DRY VALLEYS AREA; FLEXURAL UPLIFT; PLATE MOTION; EAST-AFRICA; MALAWI RIFT; DEFORMATION; EXTENSION; SEA; GRANITOIDS; TECTONICS</t>
  </si>
  <si>
    <t>Brittle fault arrays mapped along the structural boundary between the Transantarctic Mountains and the West Antarctic rift system are oriented obliquely to the axis of the mountains and offshore rift basins. The north to northwest trending regional rift boundary is thus not controlled by continuous rift border faults. Instead, the rift margin trend must be imposed by inherited lithospheric weaknesses along the ancestral East Antarctic craton margin. Fault kinematic solutions indicate that a dextral transtensional regime characterized the rift boundary in the Cenozoic and that dominantly transcurrent motion occurred during the most recent faulting episode. The Transantarctic Mountains are considered to be a rift-flank uplift, yet no substantial isostatic uplift is expected in a transtensional setting, and the mechanism of large-magnitude Cenozoic uplift of the mountains remains problematical. Regional deformation patterns in Victoria Land and the Ross Sea can be explained by a transtensional model and are not compatible with large-magnitude crustal stretching within the West Antarctic rift system in the Cenozoic. The crustal thinning across the rift system more likely took place in the Mesozoic, when major West Antarctic crustal block motions occurred. The Cenozoic intracontinental deformation can be related to plate interaction resulting from the global Eocene plate reorganization, prior to the final separation between Antarctica and a narrow salient of the southeastern Australian margin. Displacement magnitude was probably minor, and thus early Tertiary east-west Antarctic motion is unlikely to account for discrepancies in global plate motion circuits.</t>
  </si>
  <si>
    <t>OHIO STATE UNIV,BYRD POLAR RES CTR,COLUMBUS,OH 43210</t>
  </si>
  <si>
    <t>WILSON, TJ (corresponding author), OHIO STATE UNIV,DEPT GEOL SCI,COLUMBUS,OH 43210, USA.</t>
  </si>
  <si>
    <t>0278-7407</t>
  </si>
  <si>
    <t>Tectonics</t>
  </si>
  <si>
    <t>10.1029/94TC02441</t>
  </si>
  <si>
    <t>QV361</t>
  </si>
  <si>
    <t>WOS:A1995QV36100020</t>
  </si>
  <si>
    <t>MARTI, K; KIM, JS; THAKUR, AN; MCCOY, TJ; KEIL, K</t>
  </si>
  <si>
    <t>SIGNATURES OF THE MARTIAN ATMOSPHERE IN GLASS OF THE ZAGAMI METEORITE</t>
  </si>
  <si>
    <t>NOBLE-GASES; SHERGOTTITE METEORITES; SNC METEORITES; ORIGIN; NITROGEN; MARS; PETROGENESIS; EETA-79001; ABUNDANCES; XENON</t>
  </si>
  <si>
    <t>Isotopic signatures of nitrogen, argon, and xenon have been determined in separated millimeter-sized pockets of shock-melted glass in a recently identified lithology of the meteorite Zagami, a shergottite. The ratio of nitrogen-15 to nitrogen-14, which is at least 282 per mil larger than the terrestrial value, the ratio of xenon-129 to xenon-132 = 2.40, and the argon isotopic abundances match the signatures previously observed in the glassy lithology of the Antarctic shergottite EETA 79001. These results show that the signatures in EETA 79001 are not unique but characterize the trapped gas component in shock-melted glass of shergottites. The isotopic and elemental ratios of nitrogen, argon, and xenon closely resemble the Viking spacecraft data for the martian atmosphere and provide compelling evidence for a martian origin of the two shergottites and, by extension, of the meteorites in the shergottites-nakhlites-chassignites (SNC) group.</t>
  </si>
  <si>
    <t>UNIV HAWAII MANOA, HAWAII CTR VOLCANOL, HONOLULU, HI 96822 USA; UNIV CALIF SAN DIEGO, SCRIPPS INST OCEANOG, CALIF SPACE INST, LA JOLLA, CA 92093 USA; UNIV HAWAII MANOA, SCH OCEAN &amp; EARTH SCI &amp; TECHNOL, HAWAII INST GEOPHYS &amp; PLANETOL, HONOLULU, HI 96822 USA</t>
  </si>
  <si>
    <t>University of Hawaii System; University of Hawaii Manoa; University of California System; University of California San Diego; Scripps Institution of Oceanography; University of Hawaii System; University of Hawaii Manoa</t>
  </si>
  <si>
    <t>UNIV CALIF SAN DIEGO, DEPT CHEM &amp; BIOCHEM, LA JOLLA, CA 92093 USA.</t>
  </si>
  <si>
    <t>McCoy, Timothy/0000-0002-4573-3553</t>
  </si>
  <si>
    <t>MAR 31</t>
  </si>
  <si>
    <t>10.1126/science.7701319</t>
  </si>
  <si>
    <t>QQ068</t>
  </si>
  <si>
    <t>WOS:A1995QQ06800040</t>
  </si>
  <si>
    <t>LINSKENS, HF</t>
  </si>
  <si>
    <t>POLLEN DEPOSITION IN MOSSES FROM NORTHWEST GREENLAND</t>
  </si>
  <si>
    <t>PROCEEDINGS OF THE KONINKLIJKE NEDERLANDSE AKADEMIE VAN WETENSCHAPPEN-BIOLOGICAL CHEMICAL GEOLOGICAL PHYSICAL AND MEDICAL SCIENCES</t>
  </si>
  <si>
    <t>Moss turfs were collected from five different sites along the coastal region of northwest Greenland, north of 77 degrees latitude around the Murchison Sound. Twelve samples from these turfs were analysed and contained pollen grains of 15 woody species and more than 20 herbaceous species of plants. Samples of mosses from the North West Territory, Canada, from sites at Resolute Bay, Grise Fjord and Beechey Island, exhibited an even richer pollen spectrum. Most of the pollen species identified are derived from more southern vegetation zones and must have been subjected to long-distance transport by air. A high fraction of poorly preserved, destroyed and thus, unidentified pollen grains, suggests less favourable conditions for preservation of pollen in Arctic conditions, compared with conditions in the Antarctic.</t>
  </si>
  <si>
    <t>LINSKENS, HF (corresponding author), CATHOLIC UNIV NIJMEGEN,DEPT ECOL,TOERNOOIVELD,6525 ED NIJMEGEN,NETHERLANDS.</t>
  </si>
  <si>
    <t>P K NED AKAD WETENSC</t>
  </si>
  <si>
    <t>Proc. K. Ned. Akad. Wet.-Biol. Chem. Geol. Phys. Med. Sci.</t>
  </si>
  <si>
    <t>MAR 27</t>
  </si>
  <si>
    <t>QR921</t>
  </si>
  <si>
    <t>WOS:A1995QR92100004</t>
  </si>
  <si>
    <t>TREIMAN, AH</t>
  </si>
  <si>
    <t>S-NOT-EQUAL-NC - MULTIPLE SOURCE AREAS FOR MARTIAN METEORITES</t>
  </si>
  <si>
    <t>JOURNAL OF GEOPHYSICAL RESEARCH-PLANETS</t>
  </si>
  <si>
    <t>SNC METEORITES; ANTARCTIC SHERGOTTITE; ISOTOPIC SYSTEMATICS; SHOCK METAMORPHISM; AQUEOUS ALTERATION; PARENT MAGMA; PETROGENESIS; ORIGIN; MARS; CRYSTALLIZATION</t>
  </si>
  <si>
    <t>The Shergottite, Nakhlite, and Chassigny (SNC) meteorites are igneous rocks from Mars, inferred previously to have been propelled into space (and to Earth) by a single impact event. However, the sum of petrologic, chemical, and chronological data suggests two distinct sites of origin: S from one, NC from another. Differences between the S and NC include distributions of terrestrial residence ages, cosmic ray exposure ages, impact shock effects, preterrestrial aqueous alteration products, bulk magma compositions, trace element magma chemistries, and mantle source compositions. if the S and NC did not come from the same site on Mars, selection criteria for determining source craters are relaxed, and a number of craters become candidate sources. Formation of two meteorite source craters on young Martian surfaces (less than or equal to 1300 Ma) within the last 20 m.y. (spanning the cosmic ray exposure ages) seems to require either smaller source craters or greater cratering rates than allowed in current theories. Both of these options suggest that meteorites from nonvolcanic and ancient Martian surfaces ought to be more common than the known types of Martian meteorites. The absence of such meteorites may reflect the physical properties of nonvolcanic and ancient surfaces, or a failure to recognize these rock types as meteorites. The ALH84001 meteorite, long classified as a diogenite, may be such a sample of the ancient Martian crust.</t>
  </si>
  <si>
    <t>LUNAR &amp; PLANETARY INST, 3600 BAY AREA BLVD, HOUSTON, TX 77058 USA.</t>
  </si>
  <si>
    <t>2169-9097</t>
  </si>
  <si>
    <t>2169-9100</t>
  </si>
  <si>
    <t>J GEOPHYS RES-PLANET</t>
  </si>
  <si>
    <t>J. Geophys. Res.-Planets</t>
  </si>
  <si>
    <t>MAR 25</t>
  </si>
  <si>
    <t>E3</t>
  </si>
  <si>
    <t>10.1029/94JE02184</t>
  </si>
  <si>
    <t>QN877</t>
  </si>
  <si>
    <t>WOS:A1995QN87700010</t>
  </si>
  <si>
    <t>PRICE, PB</t>
  </si>
  <si>
    <t>KINETICS OF CONVERSION OF AIR BUBBLES TO AIR HYDRATE CRYSTALS IN ANTARCTIC ICE</t>
  </si>
  <si>
    <t>INCLUSIONS; SHEET</t>
  </si>
  <si>
    <t>The depth dependence of bubble concentration at pressures above the transition to the air hydrate phase and the optical scattering length due to bubbles in deep ice at the South Pole are modeled with diffusion-growth data from the laboratory, taking into account the dependence of age and temperature on depth in the ice. The model fits the available data on bubbles in cores from Vostok and Byrd and on scattering length in deep ice at the South Pole. It explains why bubbles and air hydrate crystals coexist in deep ice over a range of depths as great as 800 meters and predicts that at depths below similar to 1400 meters the AMANDA neutrino observatory at the South Pole will operate unimpaired by light scattering from bubbles.</t>
  </si>
  <si>
    <t>UNIV CALIF BERKELEY, DEPT PHYS, BERKELEY, CA 94720 USA.</t>
  </si>
  <si>
    <t>MAR 24</t>
  </si>
  <si>
    <t>10.1126/science.267.5205.1802</t>
  </si>
  <si>
    <t>QN702</t>
  </si>
  <si>
    <t>WOS:A1995QN70200033</t>
  </si>
  <si>
    <t>HUDER, KJ; DEMORE, WB</t>
  </si>
  <si>
    <t>ABSORPTION CROSS-SECTIONS OF THE CLO DIMER</t>
  </si>
  <si>
    <t>PHOTODISSOCIATION; SPECTRUM; CL2O2; NM</t>
  </si>
  <si>
    <t>The absorption cross sections of the ClO dimer, ClOOCl, are important to the photochemistry of ozone depletion in the Antarctic. In this work new measurements were made of the dimer cross sections at 195 K. The results yield somewhat lower values in the long wavelength region, compared to those currently recommended in the NASA data evaluation (JPL 94-26). The corresponding solar photodissociation rates in the Antarctic are reduced by about 40%.</t>
  </si>
  <si>
    <t>CALTECH,JET PROP LAB,PASADENA,CA 91109</t>
  </si>
  <si>
    <t>National Aeronautics &amp; Space Administration (NASA); NASA Jet Propulsion Laboratory (JPL); California Institute of Technology</t>
  </si>
  <si>
    <t>MAR 23</t>
  </si>
  <si>
    <t>10.1021/j100012a007</t>
  </si>
  <si>
    <t>QN632</t>
  </si>
  <si>
    <t>WOS:A1995QN63200007</t>
  </si>
  <si>
    <t>KOPKEN, C; HEINEMANN, G; CHEDIN, A; CLAUD, C; SCOTT, NA</t>
  </si>
  <si>
    <t>ASSESSMENT OF THE QUALITY OF TOVS RETRIEVALS OBTAINED WITH THE 3I ALGORITHM FOR ANTARCTIC CONDITIONS</t>
  </si>
  <si>
    <t>INITIALIZATION INVERSION METHOD; OPERATIONAL VERTICAL SOUNDER; TIROS-N SERIES; TEMPERATURE RETRIEVALS; SEA; ASSIMILATION; SATELLITES; PARAMETERS; SYSTEM</t>
  </si>
  <si>
    <t>The quality of layer-mean temperatures and humidities retrieved with the improved initialization inversion (31) (version 2) algorithm from measurements of the TIROS operational vertical sounder (TOVS) radiometer has been studied for two summer periods in 1987 and 1990 in the Weddell Sea region (Antarctica) by means of collocations with radiosoundings, European Centre for Medium-Range Weather Forecasts (ECMWF) analyses and special sensor microwave / imager (SSM/I) retrievals. Appropriate corrections of the atmospheric transmission functions have been used for the two periods. A significant influence on the accuracy of the retrievals has been observed. Collocation statistics with radiosoundings for layer-mean temperatures based on 160 cases show very satisfying results. The standard deviation is very close to the deviations expected from collocation errors alone, but an overall negative bias of the retrieved temperatures is observed, Considerably smaller biases in clear conditions suggest that the frequent cloudy situations are one reason. The atmospheric stability index derived from the retrievals corresponds well to the observations. However, surface inversions and inversions capping the boundary layer (being characteristics of the polar environment) cannot be resolved by the TOVS. Layer-mean humidities and integrated water vapor content are calculated by the 31 algorithm with a good absolute accuracy and errors are comparable to those occurring at lower latitudes. But problems have been found in the ability to correctly retrieve varying water vapor co?tents in different situations which is caused by weak signals in the very dry Antarctic conditions. Comparisons of the total water vapor content to results based on SSM/I measurements show a good agreement between the two different instruments and retrieval methods. Comparisons of temperature and humidity retrievals to ECMWF analyses show a better correspondence between retrievals and analyses for 1990, related probably to model and assimilation system changes. The ECMWF analyses show deviations from radiosoundings comparable to those of the retrievals emphasizing the value of TOVS retrievals as an important source of information in this data-sparse region.</t>
  </si>
  <si>
    <t>ECOLE POLYTECH, CNRS, METEOROL DYNAM LAB, F-91128 PALAISEAU, FRANCE</t>
  </si>
  <si>
    <t>Sorbonne Universite; Institut Polytechnique de Paris; Centre National de la Recherche Scientifique (CNRS)</t>
  </si>
  <si>
    <t>KOPKEN, C (corresponding author), UNIV BONN, INST METEOROL, HUGEL 20, D-53121 BONN, GERMANY.</t>
  </si>
  <si>
    <t>chedin, alain P./E-6705-2011</t>
  </si>
  <si>
    <t>Heinemann, Gunther/0000-0002-4831-9016; Claud, Chantal/0000-0001-7613-9525</t>
  </si>
  <si>
    <t>MAR 20</t>
  </si>
  <si>
    <t>D3</t>
  </si>
  <si>
    <t>10.1029/94JD02960</t>
  </si>
  <si>
    <t>QN544</t>
  </si>
  <si>
    <t>WOS:A1995QN54400011</t>
  </si>
  <si>
    <t>SCHOEBERL, MR; LU, MZ; ROSENFIELD, JE</t>
  </si>
  <si>
    <t>AN ANALYSIS OF THE ANTARCTIC HALOGEN OCCULTATION EXPERIMENT TRACE GAS OBSERVATIONS</t>
  </si>
  <si>
    <t>STRATOSPHERIC POLAR VORTEX; OZONE; TRANSPORT; TRENDS</t>
  </si>
  <si>
    <t>Analysis of the version 16 Halogen Occultation Experiment (HALOE) CH4 data shows that this long-lived trace gas is well correlated with potential vorticity (PV) computed from National Meteorological Center balanced winds. Analyzing late September and October 1992 data, we show that very low CH4 values are confined to the interior of a vortex edge defined by the maximum gradient in PV. The CH4 and HF time tendency is used to estimate the descent rate in the Antarctic vortex. After removing a component of the trend correlated with the HALOE sampling pattern, we compute the lower stratosphere vertical descent rates and net heating rates in the spring Antarctic vortex. Our computations of the spring Antarctic vortex heating rates give -0.5 to -0.1 K/day. Over the winter season, the overall lower stratospheric descent rate averages about 1.8-1.5 km/month. These computations are in line with radiative transfer estimates of the heating and descent rate. The HALOE data thus appear to be consistent with the picture of an isolated lower stratospheric Antarctic vortex.</t>
  </si>
  <si>
    <t>UNIV CALIF IRVINE, DEPT EARTH SYST SCI, IRVINE, CA 92717 USA; APPL RES CORP, LANDOVER, MD 20375 USA</t>
  </si>
  <si>
    <t>University of California System; University of California Irvine</t>
  </si>
  <si>
    <t>SCHOEBERL, MR (corresponding author), NASA, GODDARD SPACE FLIGHT CTR, ATMOSPHER CHEM &amp; DYNAM BRANCH, MAIL CODE 916, GREENBELT, MD 20771 USA.</t>
  </si>
  <si>
    <t>10.1029/94JD02749</t>
  </si>
  <si>
    <t>WOS:A1995QN54400012</t>
  </si>
  <si>
    <t>ZHAO, JX; TOON, OB; TURCO, RP</t>
  </si>
  <si>
    <t>ORIGIN OF CONDENSATION NUCLEI IN THE SPRINGTIME POLAR STRATOSPHERE</t>
  </si>
  <si>
    <t>BALLOON-BORNE MEASUREMENTS; ANTARCTIC OBSERVATIONS; CHLORINE MONOXIDE; LOW ALTITUDES; EL-CHICHON; AEROSOL; VORTEX; PARTICLES; ERUPTION; ANALOGS</t>
  </si>
  <si>
    <t>An enhanced sulfate aerosol layer has been observed near 25 km accompanying springtime ozone depletion in the Antarctic stratosphere. We use a one-dimensional aerosol model that includes photochemistry, particle nucleation, condensational growth, coagulation, and sedimentation to study the origin of the layer. Annual cycles of sunlight, temperature, and ozone are incorporated into the model. Our results indicate that binary homogeneous nucleation leads to the formation of very small droplets of sulfuric acid and water under conditions of low temperature and production of H2SO4 following polar sunrise. Photodissociation of carbonyl sulfide (OCS)alone, however, cannot provide sufficient SO2 to create the observed condensation nuclei (CN) layer. When subsidence of SO2 from very high altitudes in the polar night vortex is incorporated into the model, the CN layer is reasonably reproduced. The model predictions, based on the subsidence in polar vortex, agree with in situ measurements of particle concentration, vertical distribution, and persistence during polar spring.</t>
  </si>
  <si>
    <t>UNIV CALIF LOS ANGELES, DEPT ATMOSPHER SCI, LOS ANGELES, CA 90024 USA; NASA, AMES RES CTR, MOFFETT FIELD, CA 94035 USA</t>
  </si>
  <si>
    <t>University of California System; University of California Los Angeles; National Aeronautics &amp; Space Administration (NASA); NASA Ames Research Center</t>
  </si>
  <si>
    <t>10.1029/94JD03110</t>
  </si>
  <si>
    <t>WOS:A1995QN54400016</t>
  </si>
  <si>
    <t>ANTIFREEZE PEPTIDE HETEROGENEITY IN AN ANTARCTIC EEL POUT INCLUDES AN UNUSUALLY LARGE MAJOR VARIANT COMPRISED OF 2 7-KDA TYPE-III AFPS LINKED IN TANDEM</t>
  </si>
  <si>
    <t>ANTARCTIC EEL POUT; TYPE III ANTIFREEZE PEPTIDE; PEPTIDE HETEROGENEITY; LARGE SIZE VARIANT; AMINO ACID SEQUENCE; STRUCTURE-FUNCTION RELATIONSHIP; (L-DEARBORNI)</t>
  </si>
  <si>
    <t>MOLECULAR-WEIGHT; PROTEIN GENES; POLAR FISHES; GLYCOPEPTIDES; ADSORPTION; ICE; GLYCOPROTEIN; POLYPEPTIDE; INHIBITION; MECHANISM</t>
  </si>
  <si>
    <t>The structural heterogeneity of the major antifreeze peptides (AFPs) from the antarctic eel pout, Lycodichthys dearborni (formerly classified as Rhigophila dearborni) was characterized. Three major AFPs designated as RD1, RD2 and RD3, and five minor ones were isolated from the fish plasma. RD1 and RD2 are both 64 residues in length, about 7 kDa, and thus similar in size to all characterized type III AFPs, while RD3 is twice as large, about 14 kDa, and represents the first example of a disparately large size variant within the same fish for the three known types of antifreeze peptides. RD3 was found to be 134 residues in length, arranged as a 64-residue N-terminal half and a 61-residue C-terminal half of similar sequence to each other and to the 7 kDa type III AFPs, linked by a 9-residue connector of unmatched sequence. RD3 has slightly lower antifreeze activity than its 7 kDa counterparts, with a melting-freezing point difference of about 0.81 degrees C at 10 mg/ml versus 0.95 degrees C and 0.90 degrees C for RD1 and RD2, respectively. RD1 and RD2 are 94% identical in sequence to each other. They are 98% and 94%, respectively identical to N-terninal half of RD3, and 85% and 77%, respectively, identical to C-terminal half of RD3. By sequence comparison, a previously characterized AFP from this fish [1] was identified to be RD2.</t>
  </si>
  <si>
    <t>NCRR NIH HHS [RR 07141, RR 01575] Funding Source: Medline; NIGMS NIH HHS [GM 27029] Funding Source: Medline</t>
  </si>
  <si>
    <t>NCRR NIH HHS(United States Department of Health &amp; Human ServicesNational Institutes of Health (NIH) - USANIH National Center for Research Resources (NCRR)); NIGMS NIH HHS(United States Department of Health &amp; Human ServicesNational Institutes of Health (NIH) - USANIH National Institute of General Medical Sciences (NIGMS))</t>
  </si>
  <si>
    <t>MAR 15</t>
  </si>
  <si>
    <t>10.1016/0167-4838(94)00205-U</t>
  </si>
  <si>
    <t>QN215</t>
  </si>
  <si>
    <t>WOS:A1995QN21500001</t>
  </si>
  <si>
    <t>SESSLER, J; CHIPPERFIELD, MP; PYLE, JA; TOUMI, R</t>
  </si>
  <si>
    <t>STRATOSPHERIC OCLO MEASUREMENTS AS A POOR QUANTITATIVE INDICATOR OF CHLORINE ACTIVATION</t>
  </si>
  <si>
    <t>NEAR-ULTRAVIOLET SPECTROSCOPY; MCMURDO-STATION; ANTARCTICA; JANUARY; COLUMN; OZONE; OCIO</t>
  </si>
  <si>
    <t>In the past measurements of OClO have been used to determine the degree of chlorine activation in the Arctic and Antarctic lower stratospheres. In this study we have carried out box model calculations to investigate the behaviour of OClO concentrations at 50hPa for cold denoxified conditions, typical of the polar winter. The dependence of the OClO abundance on ClOx (ClO+2Cl(2)O(2)) and BrOx (BrO+BrCl), as well as the sensitivity to nitrogen species, latitude and temperature is investigated. The net production of OClO from the reaction ClO+BrO --&gt; OClO+Br, the major source of OClO, is found to be first order in BrO for BrOx values from 0 to 22 pptv, whereas it becomes pseudo zero order in ClO for ClOx greater than similar to 400 pptv. This behaviour is due to the rate at which BrOx is tied up as BrCl at sunset. The insensitivity of the OClO concentration to high levels of CIO makes OClO a poor indicator for distinguishing between medium and high levels of ClO. OClO is only a qualitatively good indicator of chlorine activation but is a good quantitative indicator of BrO.</t>
  </si>
  <si>
    <t>SESSLER, J (corresponding author), UNIV CAMBRIDGE,CTR ATMOSPHER SCI,DEPT CHEM,LENSFIELD RD,CAMBRIDGE CB2 1EW,ENGLAND.</t>
  </si>
  <si>
    <t>Chipperfield, Martyn/H-6359-2013</t>
  </si>
  <si>
    <t>Chipperfield, Martyn/0000-0002-6803-4149</t>
  </si>
  <si>
    <t>10.1029/95GL00202</t>
  </si>
  <si>
    <t>QN566</t>
  </si>
  <si>
    <t>WOS:A1995QN56600007</t>
  </si>
  <si>
    <t>MARKUS, T; BURNS, BA</t>
  </si>
  <si>
    <t>A METHOD TO ESTIMATE SUBPIXEL-SCALE COASTAL POLYNYAS WITH SATELLITE PASSIVE MICROWAVE DATA</t>
  </si>
  <si>
    <t>SEA ICE; WEDDELL SEA; MODEL; LEADS; EXCHANGE; SHELF; OCEAN; WATER</t>
  </si>
  <si>
    <t>The importance of Antarctic coastal polynyas for heat exchange between ocean and atmosphere, for high ice production, and thus, with the resultant brine rejection, for a large amount of the Antarctic bottom water is widely recognized. To obtain full understanding of their influence, continuous measurement of even small polynyas is necessary. Only passive microwave sensors, with their global coverage and their ability to penetrate cloud cover, can provide this information. However, because of their coarse resolution, a special method to estimate the area of subpixel-scale coastal polynyas has been developed. It uses 85- and 37-GHz data successively in order to take full advantage of the higher resolution at 85 GHz while compensating for its sensitivity to atmospheric effects with the 37-GHz data. This method is based on simulating microwave images of polynya events by convolving an assumed brightness temperature distribution with the satellite antenna pattern. These images are compared with measured microwave data and the polynya area iteratively modified until best agreement is found. Application of the method to synthetic images produces a maximum error of 200 km(2) but a mean error of 80 km(2). The method shows distinct improvement over the more traditional, i.e., ice concentration, methods. Analysis of coincident infrared data indicate that ice with a thickness up to 0.06 m is included in the estimated open water area. Area time series derived with the method for a coastal polynya near Halley Bay show day-to-day changes from 50 km(2) to 450 km(2) during austral spring. Interpretation of these results in terms of wind forcing and ice growth in polynyas is aided by comparison with a one-dimensional model of polynya development.</t>
  </si>
  <si>
    <t>UNIV WISCONSIN, CTR SPACE SCI &amp; ENGN, COOPERAT INST METEOROL SATELLITE STUDIES, MADISON, WI 53706 USA</t>
  </si>
  <si>
    <t>UNIV BREMEN, INST ENVIRONM PHYS, D-28334 BREMEN, GERMANY.</t>
  </si>
  <si>
    <t>Markus, Thorsten/D-5365-2012</t>
  </si>
  <si>
    <t>C3</t>
  </si>
  <si>
    <t>10.1029/94JC02278</t>
  </si>
  <si>
    <t>QN009</t>
  </si>
  <si>
    <t>WOS:A1995QN00900016</t>
  </si>
  <si>
    <t>MELNIKOV, I</t>
  </si>
  <si>
    <t>AN IN-SITU EXPERIMENTAL-STUDY OF YOUNG SEA-ICE FORMATION ON AN ANTARCTIC LEAD</t>
  </si>
  <si>
    <t>Three series of experimental results were obtained in situ during the U.S. Russian Ice Station Weddell 1 Expedition 1992 in the western Weddell Sea. Changes in salinity, silicate, and chlorophyll a concentrations were examined over sampling scales of hours, days, and months as microalgal populations grew in young sea ice. Sea ice growth rates were 0.38 cm h(-1) for ice up to 9 cm (May 19-20), 0.13 cm h(-1) for ice growth to 28 cm over the next 8 days, and 0.03 cm h(-1) during 81 days of observations on ice 42-97 cm thick (March 18-June 7). It was shown that at the initial stage of ice formation, salt and nutrient accumulation occurred, then ice desalination intensified with increasing ice thickness. Brine within the ice showed a 12-hour period of oscillatory motion during the first day of ice growth and a 1.5- to 2-hour oscillation in the skeletal layer of 28-cm ice. Small numbers of diatoms were entrapped from seawater during the initial ice formation. Their reproduction (in terms of chlorophyll a concentration) markedly increased after the third day of ice formation. The highest concentrations of chlorophyll a (100 to 1000 times higher than the underlying seawater) were recorded within the bottom, brown-colored layer of all young ice cores studied during the 81-day experiment. The species composition of ice algal populations (99 species) was more diverse and rich than observed for phytoplankton (18 species) in surface seawater. The temporal and spatial distribution of all parameters studied were controlled by meteorological factors and brine drainage mechanisms.</t>
  </si>
  <si>
    <t>MELNIKOV, I (corresponding author), RUSSIAN ACAD SCI, INST OCEANOL, KRASIKOVA 23, MOSCOW 117218, RUSSIA.</t>
  </si>
  <si>
    <t>10.1029/94JC02354</t>
  </si>
  <si>
    <t>WOS:A1995QN00900031</t>
  </si>
  <si>
    <t>MURRAY, RJ; SIMMONDS, I</t>
  </si>
  <si>
    <t>RESPONSES OF CLIMATE AND CYCLONES TO REDUCTIONS IN ARCTIC WINTER SEA-ICE</t>
  </si>
  <si>
    <t>GENERAL-CIRCULATION MODEL; NUMERICAL EXPERIMENT; ANTARCTIC WINTER; DIGITAL DATA; SENSITIVITY; SIMULATIONS; ATMOSPHERE; CENTERS; JANUARY; SCHEME</t>
  </si>
  <si>
    <t>A perpetual January simulation of the global atmosphere has been used to study the climatology of the northern hemisphere winter, with particular reference to its synoptic characteristics and to changes induced by reductions in the concentration of Arctic sea ice. Lows were tracked using an objective scheme and were analyzed for a number measures of cyclone behavior. The qualitative features of the cyclone density and flux distributions compare well with observations, except in certain respects noted. Cyclone velocities and intensities are also presented and discussed. Decreases in sea ice concentration produced a monotonic but nonlinear warming in the lower troposphere and weakening and southward contraction of the midlatitude westerlies. Mean sea level pressure reductions were biased toward the western Arctic. There was a significant decrease in the speeds and intensities of cyclonic systems north of 45 degrees N but little overall change in areal densities or in the arrangement of the major storm tracks. Some density maxima were displaced toward regions of opened up sea ice or in response to circulation changes. A number of aspects of the response are interpreted as being due to changes in thermal steering and baroclinicity or to nonlinear effects. Surprisingly, no significant expansion of cyclonic activity occurred in the central Arctic. The relative constancy of cyclone numbers and storm tracks is a response very different from that found in a similar study of the southern hemisphere.</t>
  </si>
  <si>
    <t>UNIV MELBOURNE, SCH EARTH SCI, PARKVILLE, VIC 3052, AUSTRALIA.</t>
  </si>
  <si>
    <t>Simmonds, Ian/0000-0002-4479-3255</t>
  </si>
  <si>
    <t>10.1029/94JC02206</t>
  </si>
  <si>
    <t>WOS:A1995QN00900040</t>
  </si>
  <si>
    <t>ANDREAS, EL; CLAFFEY, KJ</t>
  </si>
  <si>
    <t>AIR-ICE DRAG COEFFICIENTS IN THE WESTERN WEDDELL SEA .1. VALUES DEDUCED FROM PROFILE MEASUREMENTS</t>
  </si>
  <si>
    <t>ANTARCTIC PACK ICE; WIND STRESS; SURFACE; SNOW; ROUGHNESS; MOMENTUM; LAYER; HEAT; FLUX</t>
  </si>
  <si>
    <t>From 197 hourly averaged, four-level wind speed profiles collected on Ice Station Weddell (ISW) in February and March 1992, we compute the neutral stability, 10-m, air-ice drag coefficient, C-DN10. Values range from 1.3 x 10(-3) to 2.5 x 10(-3) for the multiyear ice floe that was ISW. Individual C-DN10 values depend critically on how well the mean wind is aligned with the dominant snowdrift patterns. On ISW, 20% of the time, we experienced drifting or blowing snow; when the wind speed at 5 m exceeded 8 m s(-1), such wind-driven snow was a virtual certainty. Consequently, the surface was continually changing, drifts were building, drifts were eroding. As the wind continued from a constant direction and the building drifts streamlined the surface, C-DN10 could decrease by as much as 30% in 12 hours. If the wind direction then shifted by as little as 20 degrees, C-DN10 would immediately increase significantly. The implications are that snow-covered sea ice does not present an isotropic surface; it has a preferred direction dictated by the wind's history. Consequently, computing surface stress using an average value for C-DN10 will produce errors of up to 30%.</t>
  </si>
  <si>
    <t>USA, COLD REG RES &amp; ENGN LAB, SNOW &amp; ICE BRANCH, 72 LYME RD, HANOVER, NH 03755 USA.</t>
  </si>
  <si>
    <t>10.1029/94JC02015</t>
  </si>
  <si>
    <t>WOS:A1995QN00900042</t>
  </si>
  <si>
    <t>FERON, RCV</t>
  </si>
  <si>
    <t>THE SOUTHERN-OCEAN WESTERN BOUNDARY CURRENTS - COMPARISON OF FINE RESOLUTION ANTARCTIC MODEL RESULTS WITH GEOSAT ALTIMETER DATA</t>
  </si>
  <si>
    <t>EAST AUSTRALIAN CURRENT; AGULHAS CURRENT SYSTEM; ROSSBY WAVES; VOLUME TRANSPORT; INDIAN-OCEAN; VARIABILITY; SATELLITE; TIDES; CIRCULATION; ATLANTIC</t>
  </si>
  <si>
    <t>Variability in the major western boundary current systems of the Southern Ocean is studied by comparing results from the United Kingdom fine resolution Antarctic model (FRAM) to 3 years of Geosat altimeter data. Several analysis techniques (harmonic analysis, principal component, and principal oscillating pattern analysis) are applied to both model results and the ''real ocean'' altimeter data. The analysis results from the very complex altimeter observations were verified, and the interpretation of Geosat data in the three Southern Ocean western boundary systems was improved. This could be achieved by testing a basic hypothesis underlying the analysis of the partially known sea surface topographies from Geosat with the completely known FRAM model results. The hypothesis that ring formations can be catalogued and studied from variations in the decorrelation time of successive sea level anomaly fields (Feron et al., 1992) is confirmed by FRAM. Applying the technique to altimeter data of the Agulhas, Brazil/Malvinas, and East Australian Currents showed that quasi-periodic ring formations take place, roughly every 100, 150, and 130 days, respectively. The FRAM model only generated periodic ring formations in the Agulhas and East Australian Currents, both with a very regular 125 to 130 day period. This period is clearly a model-favored harmonic (1/3 year) which is, however, close to the observations.</t>
  </si>
  <si>
    <t>UNIV UTRECHT, INST MARINE &amp; ATMOSPHER RES, PRINCETONPLEIN 5, 3584 CC UTRECHT, NETHERLANDS.</t>
  </si>
  <si>
    <t>10.1029/94JC03131</t>
  </si>
  <si>
    <t>WOS:A1995QN00900050</t>
  </si>
  <si>
    <t>WATER, ICE AND STONE - SCIENCE AND MEMORY ON THE ANTARCTIC LAKES - GREEN,B</t>
  </si>
  <si>
    <t>QL362</t>
  </si>
  <si>
    <t>WOS:A1995QL36200163</t>
  </si>
  <si>
    <t>COCCA, E; RATNAYAKELECAMWASAM, M; PARKER, SK; CAMARDELLA, L; CIARAMELLA, M; DIPRISCO, G; DETRICH, HW</t>
  </si>
  <si>
    <t>GENOMIC REMNANTS OF ALPHA-GLOBIN GENES IN THE HEMOGLOBINLESS ANTARCTIC ICEFISHES</t>
  </si>
  <si>
    <t>PROCEEDINGS OF THE NATIONAL ACADEMY OF SCIENCES OF THE UNITED STATES OF AMERICA</t>
  </si>
  <si>
    <t>NOTOTHENIOID FISHES; ROCKCODS; DRAGONFISHES; BETA-GLOBIN GENE DELETION OR DIVERGENCE</t>
  </si>
  <si>
    <t>NOTOTHENIA-CORIICEPS-NEGLECTA; PHENOL-CHLOROFORM EXTRACTION; AMINO-ACID SEQUENCE; SINGLE-STEP METHOD; MESSENGER-RNA; NUCLEOTIDE-SEQUENCE; TEMPERATE FISH; FRAGMENTS; TUBULINS; LAEVIS</t>
  </si>
  <si>
    <t>Alone among piscine taxa, the antarctic icefishes (family Channichthyidae, suborder Notothenioidei) have evolved compensatory adaptations that maintain normal metabolic functions in the absence of erythrocytes and the respiratory oxygen transporter hemoglobin. Although the uniquely ''colorless'' or ''white'' condition of the blood of icefishes has been recognized since the early 20th century, the status of globin genes in the icefish genomes has, surprisingly, remained unexplored. Using alpha- and beta-globin cDNAs from the antarctic rockcod Notothenia coriiceps (family Nototheniidae, suborder Notothenioidei), we have probed the genomes of three white blooded icefishes and four red-blooded notothenioid relatives (three antarctic, one temperate) for globin-related DNA sequences. We detect specific, high-stringency hybridization of the alpha-globin probe to genomic DNAs of both white- and red blooded species, whereas the beta-globin cDNA hybridizes only to the genomes of the red-blooded fishes. Our results suggest that icefishes retain inactive genomic remnants of alpha-globin genes but have lost, either through deletion or through rapid mutation, the gene that encodes beta-globin. We propose that the hemoglobinless phenotype of extant icefishes is the result of deletion of the single adult beta-globin locus prior to the diversification of the clade.</t>
  </si>
  <si>
    <t>NORTHEASTERN UNIV,DEPT BIOL,BOSTON,MA 02115; CNR,IST BIOCHIM PROT &amp; ENZIMOL,I-80125 NAPLES,ITALY</t>
  </si>
  <si>
    <t>Northeastern University; Consiglio Nazionale delle Ricerche (CNR); Istituto di Biochimica delle Proteine (IBP-CNR)</t>
  </si>
  <si>
    <t>Cocca, Ennio/AAY-3817-2020; Ciaramella, Maria/O-1152-2015</t>
  </si>
  <si>
    <t>Cocca, Ennio/0000-0003-2432-9663; Ciaramella, Maria/0000-0003-1583-1694</t>
  </si>
  <si>
    <t>NATL ACAD SCIENCES</t>
  </si>
  <si>
    <t>2101 CONSTITUTION AVE NW, WASHINGTON, DC 20418</t>
  </si>
  <si>
    <t>0027-8424</t>
  </si>
  <si>
    <t>P NATL ACAD SCI USA</t>
  </si>
  <si>
    <t>Proc. Natl. Acad. Sci. U. S. A.</t>
  </si>
  <si>
    <t>MAR 14</t>
  </si>
  <si>
    <t>10.1073/pnas.92.6.1817</t>
  </si>
  <si>
    <t>QM408</t>
  </si>
  <si>
    <t>WOS:A1995QM40800007</t>
  </si>
  <si>
    <t>MOERLAND, TS; EGGINTON, S</t>
  </si>
  <si>
    <t>INTRACELLULAR PH OF SKELETAL-MUSCLE FROM THE ANTARCTIC TELEOST HARPAGIFER ANTARCTICUS</t>
  </si>
  <si>
    <t>FASEB JOURNAL</t>
  </si>
  <si>
    <t>FLORIDA STATE UNIV,DEPT BIOL SCI,TALLAHASSEE,FL 32306; UNIV BIRMINGHAM,SCH MED,DEPT PHYSIOL,BIRMINGHAM B15 2TT,W MIDLANDS,ENGLAND</t>
  </si>
  <si>
    <t>State University System of Florida; Florida State University; University of Birmingham</t>
  </si>
  <si>
    <t>FEDERATION AMER SOC EXP BIOL</t>
  </si>
  <si>
    <t>9650 ROCKVILLE PIKE, BETHESDA, MD 20814-3998</t>
  </si>
  <si>
    <t>0892-6638</t>
  </si>
  <si>
    <t>FASEB J</t>
  </si>
  <si>
    <t>Faseb J.</t>
  </si>
  <si>
    <t>MAR 10</t>
  </si>
  <si>
    <t>A641</t>
  </si>
  <si>
    <t>Biochemistry &amp; Molecular Biology; Biology; Cell Biology</t>
  </si>
  <si>
    <t>Biochemistry &amp; Molecular Biology; Life Sciences &amp; Biomedicine - Other Topics; Cell Biology</t>
  </si>
  <si>
    <t>QM406</t>
  </si>
  <si>
    <t>WOS:A1995QM40600095</t>
  </si>
  <si>
    <t>FARLEY, KA; MAIERREIMER, E; SCHLOSSER, P; BROECKER, WS</t>
  </si>
  <si>
    <t>CONSTRAINTS ON MANTLE HE-3 FLUXES AND DEEP-SEA CIRCULATION FROM AN OCEANIC GENERAL-CIRCULATION MODEL</t>
  </si>
  <si>
    <t>MID-ATLANTIC RIDGE; EAST PACIFIC RISE; NORTH-ATLANTIC; EXCESS HE-3; FUCA RIDGE; HELIUM; PLUMES; WATER; ANOMALIES; METHANE</t>
  </si>
  <si>
    <t>We have simulated the steady-state distribution of helium in the deep sea to investigate the magnitude and spatial and temporal variability of mantle degassing and to characterize deep-sea circulation and ventilation. The simulation was produced by linking a simple source function for helium injected at mid-ocean ridges with an oceanic general circulation model (GCM). By assuming that the flux of mantle helium is linearly proportional to the seafloor spreading rate and by using previous estimates for the total flux of mantle helium into the oceans, the GCM yields an oceanic He-3 distribution which is in qualitative agreement with observations both in overall magnitude and in general distribution. This provides new evidence that the flux of mantle He-3 into the oceans is about 1000 mol/yr and that mid-ocean ridges are the dominant source of mantle helium. Although the match with observations is good in the Pacific and Indian Oceans, the simulated He-3 anomalies throughout the Atlantic Ocean are much higher than has been measured. Because the GCM is thought to reproduce Atlantic circulation reasonably well, this discrepancy suggests an error in the helium source function. Either helium injection is not a linear function of seafloor emplacement rate, or eruption and concomitant degassing are highly episodic at the slow spreading rates characteristic of the Mid-Atlantic Ridge (MAR). The latter explanation would imply minimal volcanic activity along the entire length of the MAR over the last few centuries. In addition to constraints on the degassing nux, our work provides information on the transport and ventilation of deep ocean waters and constrains the degree to which current GCMs can reproduce deep-water circulation patterns. While the results generally support the GCM's abyssal circulation, our simulation reveals regions of overly-intense lateral diffusion and upwelling in the model, particularly in the equatorial Pacific. Similarly, there appears to be insufficient production of He-ventilated bottom waters in the model Antarctic. These observations suggest that further refinement of the GCM abyssal circulation is required.</t>
  </si>
  <si>
    <t>COLUMBIA UNIV, LAMONT DOHERTY EARTH OBSERV, PALISADES, NY USA; MAX PLANCK INST METEOROL, HAMBURG, GERMANY</t>
  </si>
  <si>
    <t>Columbia University; Max Planck Society</t>
  </si>
  <si>
    <t>Farley, Kenneth/AAE-7735-2020; Schlosser, Peter/C-6416-2012</t>
  </si>
  <si>
    <t>Farley, Kenneth/0000-0002-7846-7546</t>
  </si>
  <si>
    <t>B3</t>
  </si>
  <si>
    <t>10.1029/94JB02913</t>
  </si>
  <si>
    <t>QM547</t>
  </si>
  <si>
    <t>Green Published, Green Accepted</t>
  </si>
  <si>
    <t>WOS:A1995QM54700006</t>
  </si>
  <si>
    <t>MARQUEZ, M; CASAUX, R; MAZZOTTA, A</t>
  </si>
  <si>
    <t>ANNUAL VARIATION IN CHEMICAL-COMPOSITION OF SOME TISSUES OF THE ANTARCTIC COD HOTOTHENIA-CORIICENS</t>
  </si>
  <si>
    <t>ARGENTINE ANTARCTIC INST,RA-1010 BUENOS AIRES,DF,ARGENTINA; UNIV BUENOS AIRES,SCH PHARM &amp; BIOCHEM,RA-1113 BUENOS AIRES,DF,ARGENTINA</t>
  </si>
  <si>
    <t>University of Buenos Aires</t>
  </si>
  <si>
    <t>MAR 9</t>
  </si>
  <si>
    <t>QL987</t>
  </si>
  <si>
    <t>WOS:A1995QL98700993</t>
  </si>
  <si>
    <t>GONZALEZCABRERA, PJ; PETZEL, D</t>
  </si>
  <si>
    <t>HYPO-OSMOREGULATION INDUCED BY WARM ACCLIMATION IN ANTARCTIC FISH IS MEDIATED BY INCREASED NA/K-ATPASE ACTIVITY IN THE GILL AND KIDNEY</t>
  </si>
  <si>
    <t>CREIGHTON UNIV,SCH MED,DEPT BIOMED SCI,OMAHA,NE 68132</t>
  </si>
  <si>
    <t>Creighton University</t>
  </si>
  <si>
    <t>A78</t>
  </si>
  <si>
    <t>WOS:A1995QL98700460</t>
  </si>
  <si>
    <t>MALIK, MM; DALESANDRO, MM; REED, HL; LOPEZ, A; HARFORD, R; HOMER, L</t>
  </si>
  <si>
    <t>MONONUCLEAR LEUKOCYTE NUCLEAR THYROID-HORMONE RECEPTORS - EFFECTS OF PROLONGED ANTARCTIC RESIDENCE ON RECEPTOR KINETICS</t>
  </si>
  <si>
    <t>USN,MED RES INST,BETHESDA,MD 20889</t>
  </si>
  <si>
    <t>United States Department of Defense; United States Navy; Naval Medical Research Center (NMRC)</t>
  </si>
  <si>
    <t>A362</t>
  </si>
  <si>
    <t>WOS:A1995QL98702125</t>
  </si>
  <si>
    <t>HOWARDWILLIAMS, C</t>
  </si>
  <si>
    <t>A CASE FOR STRUCTURED INTERNATIONAL RESEARCH IN ANTARCTIC ECOLOGY</t>
  </si>
  <si>
    <t>Howard-Williams, Clive/0000-0002-8323-6806</t>
  </si>
  <si>
    <t>MAR</t>
  </si>
  <si>
    <t>RA552</t>
  </si>
  <si>
    <t>WOS:A1995RA55200001</t>
  </si>
  <si>
    <t>BEYENS, L; CHARDEZ, D; DEBAERE, D; VERBRUGGEN, C</t>
  </si>
  <si>
    <t>THE AQUATIC TESTATE AMEBAS FAUNA OF THE STROMNESS BAY AREA, SOUTH-GEORGIA</t>
  </si>
  <si>
    <t>TESTATE AMEBAS; ECOLOGY; SUB-ANTARCTIC; PROTISTA</t>
  </si>
  <si>
    <t>AMEBAS</t>
  </si>
  <si>
    <t>Fortysix taxa of testate amoebae were found in 45 samples of aquatic environments ranging from small pools to lakes. Four assemblages were distinguished which, to some degree, can be related ecologically to different pH ranges, and to differences in the habitat structure. The Nebela collaris assemblage occurs in acid pools mostly vegetated with mosses. The Centropyxis gibba gibbosa-Euglypha tuberculata-Difflugia globularis/globulus assemblage is found in the sediments of circumneutral to slightly alkaline lakes. Both of the other assemblages are mainly found in pools, which are more (for the Trinema assemblage) or less vegetated with mosses, in slightly acid (the Difflugia penardi-Centropyxis aerophila assemblage) or circumneutral to slightly alkaline (the Trinema lineare assemblage) conditions. A generic comparison with the Arctic fauna indicates differences, especially in the role of Difflugia as a dominant genus in aquatic habitats.</t>
  </si>
  <si>
    <t>FAC SCI AGRON ETAT, ZOOL GEN &amp; FAUNIST LAB, B-5800 GEMBLOUX, BELGIUM; STATE UNIV GHENT, INST GEOL, B-9000 GHENT, BELGIUM</t>
  </si>
  <si>
    <t>Ghent University</t>
  </si>
  <si>
    <t>UNIV ANTWERP, RUCA, DEPT BIOL, GROENENBORGERLAAN 171, B-2020 ANTWERP, BELGIUM.</t>
  </si>
  <si>
    <t>10.1017/S0954102095000022</t>
  </si>
  <si>
    <t>WOS:A1995RA55200002</t>
  </si>
  <si>
    <t>CLARIDGE, GGC; CAMPBELL, IB; POWELL, HKJ; AMIN, ZH; BALKS, MR</t>
  </si>
  <si>
    <t>HEAVY-METAL CONTAMINATION IN SOME SOILS OF THE MCMURDO SOUND REGION, ANTARCTICA</t>
  </si>
  <si>
    <t>COPPER; ZINC; LEAD; SOIL; POLLUTION</t>
  </si>
  <si>
    <t>Soil samples from eight sites at Marble Point and Pram Point, McMurdo Sound region, contaminated by human activities were examined for heavy metal content, using sequential extraction methods. The redistribution of lead, zinc and copper arising from point sources of these metals was demonstrated. The levels found are not considered to represent serious pollution but do indicate that human activities can change the chemistry of the Antarctic environment in localized areas.</t>
  </si>
  <si>
    <t>UNIV CANTERBURY, DEPT CHEM, CHRISTCHURCH, NEW ZEALAND; UNIV WAIKATO, DEPT EARTH SCI, HAMILTON, NEW ZEALAND</t>
  </si>
  <si>
    <t>University of Canterbury; University of Waikato</t>
  </si>
  <si>
    <t>CLARIDGE, GGC (corresponding author), LAND &amp; SOIL CONSULTANCY SERV, 23 VIEWMOUNT, NELSON, NEW ZEALAND.</t>
  </si>
  <si>
    <t>10.1017/S0954102095000034</t>
  </si>
  <si>
    <t>WOS:A1995RA55200003</t>
  </si>
  <si>
    <t>COOPER, J; KLAGES, NTW</t>
  </si>
  <si>
    <t>THE DIETS AND DIETARY SEGREGATION OF SOOTY ALBATROSSES (PHOEBETRIA SPP) AT SUB-ANTARCTIC MARION ISLAND</t>
  </si>
  <si>
    <t>PHOEBETRIA; ALBATROSS; DIET; CEPHALOPODS; SYMPATRY; SUB-ANTARCTIC</t>
  </si>
  <si>
    <t>SOUTH GEORGIA; SEABIRDS; ECOLOGY</t>
  </si>
  <si>
    <t>Subantarctic Marion Island is one of the few localities where the congeneric albatrosses Phoebetriafusca and P. palpebrata breed sympatrically. Chicks of both species at Marion Island were induced to regurgitate their stomach contents after being fed. Liquid formed over half the diet by mass. Cephalopods occurred most frequently in both species' diets. In terms of mass, cephalopods formed the larger part of the diet of sooty albatrosses, whereas fish was more important to light-mantled sooty albatrosses. Crustaceans and birds were also recorded for both species. Squid of the families Onychoteuthidae, Histioteuthidae, Chiroteuthidae and Cranchiidae occurred most abundantly in both species. Most squid taken by both albatrosses were of species known to neat after death, suggesting that scavenging plays an important role in the species' foraging behaviour. Light-mantled sooty albatrosses consumed more squid restricted to the south of the Antarctic Polar Front than did sooty albatrosses, supporting a trend to latitudinal segregation of the two species while foraging.</t>
  </si>
  <si>
    <t>PORT ELIZABETH MUSEUM, HUMEWOOD 6013, SOUTH AFRICA</t>
  </si>
  <si>
    <t>UNIV CAPE TOWN, PERCY FITZPATRICK INST AFRICAN ORNITHOL, RONDEBOSCH 7700, SOUTH AFRICA.</t>
  </si>
  <si>
    <t>10.1017/S0954102095000046</t>
  </si>
  <si>
    <t>WOS:A1995RA55200004</t>
  </si>
  <si>
    <t>NICOL, S; DELAMARE, WK; STOLP, M</t>
  </si>
  <si>
    <t>THE ENERGETIC COST OF EGG-PRODUCTION IN ANTARCTIC KRILL (EUPHAUSIA-SUPERBA DANA)</t>
  </si>
  <si>
    <t>KRILL; EUPHAUSIA SUPERBA; ENERGETICS; REPRODUCTION</t>
  </si>
  <si>
    <t>PHYTOPLANKTON; FECUNDITY; HISTORY</t>
  </si>
  <si>
    <t>A female Antarctic krill loses 34% of its body mass when it lays a batch of eggs. This represents a considerable input of energy which was estimated using a combination of measured mass and energy differences in female krill and from the measured energetic content of ovarian tissue. Large (c. 50 mm) female krill lose 2.9-3.8 kJ each time a batch of eggs is laid. Calculations using this figure indicate that multiple spawning by Antarctic krill in a season would require above average phytoplankton concentrations (&gt; 0.5 mu g chl a 1(-1)) and filtration rates which are close to the maximum reported (&gt; 101 h(-1)).</t>
  </si>
  <si>
    <t>AUSTRALIAN ANTARCTIC DIV, CHANNEL HIGHWAY, KINGSTON, TAS 7050, AUSTRALIA.</t>
  </si>
  <si>
    <t>10.1017/S0954102095000058</t>
  </si>
  <si>
    <t>WOS:A1995RA55200005</t>
  </si>
  <si>
    <t>FOCARDI, S; BARGAGLI, R; CORSOLINI, S</t>
  </si>
  <si>
    <t>ISOMER-SPECIFIC ANALYSIS AND TOXIC POTENTIAL EVALUATION OF POLYCHLORINATED-BIPHENYLS IN ANTARCTIC FISH, SEABIRDS AND WEDDELL SEALS FROM TERRA-NOVA BAY (ROSS SEA)</t>
  </si>
  <si>
    <t>ORGANOCHLORINES; PCB CONGENERS; COPLANAR PCB; TEF; ROSS SEA</t>
  </si>
  <si>
    <t>PCBS; CONGENERS; DDTS</t>
  </si>
  <si>
    <t>To provide data on the degree of contamination of the marine ecosystem isomer-specific concentrations of polychlorinated biphenyls, including planar, mono- and di-ortho congeners, were measured in the Weddell seal, the Adelie penguin, the south polar skua, and in two species of Antarctic fish (Trematomus bernacchii and Chionodraco hamatus) from Terra Nova Bay, Antarctica. The results show a clear relation between PCB concentrations and trophic level, in the order fish &lt; Adelie penguin &lt; Weddell seal. The higher values found in the skua appear to be related to its migration to more contaminated lower latitudes. The data for the various PCB congeners were used to calculate toxic potential in the different animals. The 2,3,7,8-TCDD toxic equivalents of coplanar congeners were estimated by the ''toxic equivalent factors'' (TEFs) approach. The highest values of TEFs were found in the south polar skua and Weddell seal. Values in the other species were considerably lower.</t>
  </si>
  <si>
    <t>UNIV SIENA, DIPARTIMENTO BIOL AMBIENTALE, VIA CERCHIA 3, I-53100 SIENA, ITALY.</t>
  </si>
  <si>
    <t>Corsolini, Simonetta/B-9460-2012</t>
  </si>
  <si>
    <t>Corsolini, Simonetta/0000-0002-9772-2362</t>
  </si>
  <si>
    <t>10.1017/S095410209500006X</t>
  </si>
  <si>
    <t>WOS:A1995RA55200006</t>
  </si>
  <si>
    <t>VACCHI, M; LA MESA, M</t>
  </si>
  <si>
    <t>THE DIET OF THE ANTARCTIC FISH TREMATOMUS-NEWNESI BOULENGER, 1902 (NOTOTHENIIDAE) FROM TERRA-NOVA BAY, ROSS SEA</t>
  </si>
  <si>
    <t>ECOLOGY</t>
  </si>
  <si>
    <t>VACCHI, M (corresponding author), ICRAM, CENT INST MARINE RES, VIA L RESPIGHI 5, I-00197 ROME, ITALY.</t>
  </si>
  <si>
    <t>10.1017/S0954102095000071</t>
  </si>
  <si>
    <t>WOS:A1995RA55200007</t>
  </si>
  <si>
    <t>BARBER, M; CRANE, D</t>
  </si>
  <si>
    <t>CURRENT FLOW IN THE NORTH-WEST WEDDELL SEA</t>
  </si>
  <si>
    <t>CURRENT METERS; INERTIAL OSCILLATIONS; OCEANOGRAPHY; SEA-ICE MOTION; TIDES; BOTTOM WATER</t>
  </si>
  <si>
    <t>BOTTOM WATER FORMATION; DRAKE-PASSAGE; ICE; CIRCULATION; VARIABILITY; TIDES; SHELF</t>
  </si>
  <si>
    <t>Properties of the surface and bottom circulation in the north-west Weddell and south Scotia seas in the region 59-66 degrees S, 36-46 degrees W are examined. The bottom currents have been recorded at different heights from 5-800 m above the seabed, and surface velocities have been obtained from the drift tracks of ARGOS buoys deployed in ice flees. The tidal regime is mixed and the power of motions at inertial frequencies is very variable and most dominant in the Scotia Sea. Flow is influenced by topography, effects of which are seen in eddy features and the damping of inertial motions in some areas. The sea ice motion is shown to be influenced by the bottom topography at very low frequencies whilst tidal periodicities observed in the north-western Weddell Sea are below the level of the noise in the region of the study. In this area the higher frequency ice motion is mainly wind driven with little of the energy being transferred to the underlying deep water.</t>
  </si>
  <si>
    <t>UNIV CAMBRIDGE, SCOTT POLAR RES INST, CAMBRIDGE CB2 1EG, ENGLAND</t>
  </si>
  <si>
    <t>BARBER, M (corresponding author), BRITISH ANTARCTIC SURVEY, NERC, HIGH CROSS, MADINGLEY RD, CAMBRIDGE CB3 0ET, ENGLAND.</t>
  </si>
  <si>
    <t>10.1017/S0954102095000083</t>
  </si>
  <si>
    <t>WOS:A1995RA55200008</t>
  </si>
  <si>
    <t>CANTRILL, DJ; DRINNAN, AN; WEBB, JA</t>
  </si>
  <si>
    <t>LATE TRIASSIC PLANT FOSSILS FROM THE PRINCE-CHARLES MOUNTAINS, EAST ANTARCTICA</t>
  </si>
  <si>
    <t>EAST ANTARCTICA; TRIASSIC; DICROIDIUM; PTERUCHUS; PAGIOPHYLLUM</t>
  </si>
  <si>
    <t>LIVINGSTON-ISLAND; WILLIAMS POINT; GEN-NOV; FLORA; FERN; AREA</t>
  </si>
  <si>
    <t>Megafloral remains recovered from the Jetty Member and the upper part of the Flagstone Bench Formation, Amery Group include Dicroidium and Pagiophyllum. Dicroidium zuberi and D. crassinervis forma stelznerianum occur with Pieruchus dubius and support a Mid to Late Triassic age. A new species of conifer, Pagiophyllum papillatus, is recognized along with an undetermined conifer pollen cone.</t>
  </si>
  <si>
    <t>UNIV MELBOURNE, SCH BOT, PARKVILLE, VIC 3052, AUSTRALIA; LA TROBE UNIV, DEPT GEOL, BUNDOORA, VIC 3083, AUSTRALIA</t>
  </si>
  <si>
    <t>University of Melbourne; La Trobe University</t>
  </si>
  <si>
    <t>Cantrill, David/R-1415-2019; Webb, John/B-2479-2012</t>
  </si>
  <si>
    <t>Cantrill, David/0000-0002-1185-4015; Webb, John/0000-0002-6357-5966</t>
  </si>
  <si>
    <t>10.1017/S0954102095000095</t>
  </si>
  <si>
    <t>WOS:A1995RA55200009</t>
  </si>
  <si>
    <t>SO, CS; YUN, ST; PARK, ME</t>
  </si>
  <si>
    <t>GEOCHEMISTRY OF A FOSSIL HYDROTHERMAL SYSTEM AT BARTON PENINSULA, KING-GEORGE ISLAND</t>
  </si>
  <si>
    <t>BARTON PENINSULA; FOSSIL HYDROTHERMAL SYSTEM; MINERAL EQUILIBRIA; GEOCHEMISTRY; ANTARCTICA</t>
  </si>
  <si>
    <t>ORE DEPOSITION; OXYGEN; MINERALIZATION; FRACTIONATION; MARYSVALE; DISTRICTS; ISOTOPE; WATERS; UTAH</t>
  </si>
  <si>
    <t>A fossil hydrothermal system on Barton Peninsula, King George Island, Antarctica, formed a series of lead-zinc- and pyrite + native sulphur-bearing epithermal quartz +/- calcite veins, filling fault-related fractures in hydrothermally altered volcanic rocks of Eocene age. The lead-zinc veins occur within argillic hydrothermal alteration zones, whereas the pyrite + native sulphur veins are found within advanced argillic alteration zones. Fluid inclusion data indicate that the vein formation occurred at temperatures between about 125 degrees and 370 degrees C (sphalerite deposition formed at 123-211 degrees C) from fluids with salinities of 0.5-4.6 wt. % eq. NaCl. Equilibrium thermodynamic interpretation of mineral assemblages indicates that the deposition of native sulphur in the upper and central portions of the hydrothermal system was a result of the mixing of condensates of ascending magmatic gases and meteoric water giving rise to fluids which had lower pH (&lt;3.5) and higher fugacities of oxygen and sulphur than the lead-zinc-depositing fluids at depth. The delta(34)S values of sulphide minerals from the lead-zinc veins (delta(34)S = -4.6 to 0.7 parts per thousand are much higher than the values of pyrite and native sulphur from the pyrite + native sulphur veins (delta(34)S = -12.9 to -20.1 parts per thousand. This indicates that the fluids depositing native sulphur had higher sulphate/H2S ratios under higher fo(2) conditions. Sulphur isotope compositions indicate an igneous source of sulphur with a delta(34)S(Sigma S) value near 0 parts per thousand probably the Noel Hill Granodiorite. Measured and calculated delta(18)O and delta D values of the epithermal fluids (delta(18)O(water) = -6.0 to 2 7 parts per thousand) delta D-water = -87 to -75 parts per thousand) indicate that local meteoric water played an important role for formation of lead-zinc and native sulphur-bearing quartz veins.</t>
  </si>
  <si>
    <t>SEMYUNG UNIV, DEPT MINERAL &amp; ENERGY RESOURCES ENGN, JECHEON 390230, SOUTH KOREA; PUSAN NATL FISHERIES UNIV, DEPT APPL GEOL, PUSAN 608737, SOUTH KOREA</t>
  </si>
  <si>
    <t>Semyung University; Pukyong National University</t>
  </si>
  <si>
    <t>SO, CS (corresponding author), KOREA UNIV, DEPT EARTH &amp; ENVIRONM SCI, SEOUL 136701, SOUTH KOREA.</t>
  </si>
  <si>
    <t>Yun, Seong-Taek/0000-0001-9443-2872</t>
  </si>
  <si>
    <t>10.1017/S0954102095000101</t>
  </si>
  <si>
    <t>WOS:A1995RA55200010</t>
  </si>
  <si>
    <t>MORRISON, AD; REAY, A</t>
  </si>
  <si>
    <t>GEOCHEMISTRY OF FERRAR DOLERITE SILLS AND DYKES AT TERRA-COTTA MOUNTAIN, SOUTH VICTORIA LAND, ANTARCTICA</t>
  </si>
  <si>
    <t>DOLERITE; FERRAR MAGMATIC PROVINCE; FLOOD BASALT; SOUTH VICTORIA LAND</t>
  </si>
  <si>
    <t>TRACE-ELEMENT GEOCHEMISTRY; KIRKPATRICK-BASALT; FLOOD BASALTS; WEST ANTARCTICA; CONTINENTAL THOLEIITES; JURASSIC DOLERITES; BREAK-UP; GONDWANALAND; PETROGENESIS; SUBDUCTION</t>
  </si>
  <si>
    <t>At Terra Cotta Mountain, in the Taylor Glacier region of south Victoria Land, a 237 m thick Ferrar Dolerite sill is intruded along the unconformity between basement granitoids and overlying Beacon Supergroup sedimentary rocks. Numerous Ferrar Dolerite dykes intrude the Beacon Supergroup and represent later phases of intrusion. Major and trace element data indicate variation both within and between the separate intrusions. Crystal fractionation accounts for much of the geochemical variation between the intrusive events. However, poor correlations between many trace elements require the additional involvement of open system processes. Chromium is decoupled from highly incompatible elements consistent with behaviour predicted for a periodically replenished, tapped and fractionating magma chamber. Large ion lithophile element-enrichment and depletion in Nb, Sr, P and Ti suggests the addition of a crustal component or an enriched mantle source. The trace element characteristics of the Dolerites from Terra Cotta Mountain are similar to those of other Ferrar Group rocks from the central Transantarctic Mountains and north Victoria Land, as well as with the Tasmanian Dolerites. This supports current ideas that the trace element signature of the Ferrar Group is inherited from a uniformly enriched mantle source region.</t>
  </si>
  <si>
    <t>UNIV OTAGO, DEPT GEOL, POB 56, DUNEDIN, NEW ZEALAND.</t>
  </si>
  <si>
    <t>10.1017/S0954102095000113</t>
  </si>
  <si>
    <t>WOS:A1995RA55200011</t>
  </si>
  <si>
    <t>MOYES, AB; KRYNAUW, JR; BARTON, JM</t>
  </si>
  <si>
    <t>THE AGE OF THE RITSCHERFLYA SUPERGROUP AND BORGMASSIVET INTRUSIONS, DRONNING-MAUD-LAND, ANTARCTICA</t>
  </si>
  <si>
    <t>RB-SR; SM-ND; ISOTOPIC SYSTEMS; RADIOMETRIC DATING; CONTAMINATION; GONDWANA CORRELATIONS</t>
  </si>
  <si>
    <t>FRACTIONAL CRYSTALLIZATION; CONTINENTAL-CRUST; TRACE-ELEMENT; ASSIMILATION; EVOLUTION; MANTLE; ND</t>
  </si>
  <si>
    <t>The Ahlmannryggen-Borgmassivet area of western Dronning Maud Land comprises a relatively undeformed, unmetamorphosed sequence of sedimentary-volcanogenic rocks, the Ritscherflya Supergroup, intruded by a suite of continental tholeiites, the Borgmassivet Intrusions. New Rb-Sr and Sm-Nd whole rock data from the Hogfonna Format ion at Grunehogna indicate a depositional age of approximate to 1080 Ma, the first reported direct dating of any member of the Ritscherflya Supergroup. These rocks are interpreted as a molasse-type deposit following the Kibaran orogeny at 1200-1100 Ma, and correlation is made with the Umkondo and Koras groups of southern Africa. The Ritscherflya Supergroup is intruded by the Grunehogna and Kullen sills; the approximate to 1000 Ma Grunehogna sill intruded unconsolidated sediments, causing partial melting of the sediments. Rb-Sr data from the Kullen sill yield an age of 1429 Ma, clearly inconsistent with these data. Combined Sr and Nd data are compatible with crustal contamination of this sill, producing a Rb-Sr pseudo-isochron with no geological age significance. By comparison with other outcrops of the Borgmassivet Intrusions at Robertskollen and Annandagstoppane, it is concluded that contamination and pseudo-isochrons may be responsible for the wide range in reported ages older than 1000 Ma. Thus the intrusive age of the Borgmassivet Intrusions is concluded to be approximate to 1000 Ma old. Nd model age data indicate that all rock types were ultimately derived from material separated from a depleted mantle source at approximate to 2200 Ma.</t>
  </si>
  <si>
    <t>UNIV NATAL, DEPT GEOL &amp; MINERAL, PIETERMARITZBURG 3200, SOUTH AFRICA; RAND AFRIKAANS UNIV, DEPT GEOL, JOHANNESBURG 2000, SOUTH AFRICA</t>
  </si>
  <si>
    <t>University of Kwazulu Natal; University of Johannesburg</t>
  </si>
  <si>
    <t>UNIV WITWATERSRAND, HUGH ALLSOPP LAB, BPI BLDG, PRIVATE BAG 3, Johannesburg 2050, SOUTH AFRICA.</t>
  </si>
  <si>
    <t>Moyes, Andrew B/J-3339-2016</t>
  </si>
  <si>
    <t>10.1017/S0954102095000125</t>
  </si>
  <si>
    <t>WOS:A1995RA55200012</t>
  </si>
  <si>
    <t>SMELLIE, JL; LIESA, M; MUNOZ, JA; SABAT, F; PALLAS, R; WILLAN, RCR</t>
  </si>
  <si>
    <t>LITHOSTRATIGRAPHY OF VOLCANIC AND SEDIMENTARY SEQUENCES IN CENTRAL LIVINGSTON ISLAND, SOUTH-SHETLAND ISLANDS</t>
  </si>
  <si>
    <t>LIVINGSTON ISLAND; LITHOSTRATIGRAPHY; GEOLOGICAL EVOLUTION; MAGMATIC ARC; ANTARCTICA</t>
  </si>
  <si>
    <t>ANTARCTIC PENINSULA; ALEXANDER ISLAND; MECHANISMS; DEPOSITS</t>
  </si>
  <si>
    <t>Livingston Island contains several, distinctive sedimentary and volcanic sequences, which document the history and evolution of an important part of the South Shetland Islands magmatic are. The turbiditic, late Palaeozoic-early Mesozoic Miers Bluff Formation (MBF) is divided into the Johnsons Dock and Napier Peak members, which may represent sedimentation in upper and lower mid-fan settings, respectively, prior to pre-late Jurassic polyphase deformation (dominated by open folding). The Moores Peak breccias are formed largely of coarse clasts reworked from the MBF. The breccias may be part of the MBF, a separate unit, or part of the Mount Bowles Formation. The structural position is similar to the terrigenous Lower Jurassic Botany Bay Group in the northern Antarctic Peninsula, but the precise stratigraphical relationships and age are unknown. The (?) Cretaceous Mount Bowles Formation is largely volcanic. Detritus in the volcaniclastic rocks was formed mainly during phreatomagmatic eruptions and redeposited by debris flows (lahars), whereas rare sandstone interbeds are arkosic and reflect a local provenance rooted in the MBF. The Pleistocene-Recent Inott Point Formation is dominated by multiple, basaltic tuff cone relicts in which distinctive vent and flank sequences are recognized. The geographical distribution of the Edinburgh Hill Formation is closely associated with faults, which may have been reactivated as dip-slip structures during Late Cenozoic extension (are splitting).</t>
  </si>
  <si>
    <t>UNIV BARCELONA, FAC GEOL, E-08028 BARCELONA, SPAIN</t>
  </si>
  <si>
    <t>BRITISH ANTARCTIC SURVEY, NERC, MADINGLEY RD, HIGH CROSS, CAMBRIDGE CB3 0ET, ENGLAND.</t>
  </si>
  <si>
    <t>Pallas Serra, Raimon/N-6895-2013; Munoz, Josep Anton/L-4413-2014</t>
  </si>
  <si>
    <t>Pallas Serra, Raimon/0000-0002-2768-6466; Sabat, Francesc/0000-0002-9188-2234; Munoz, Josep Anton/0000-0003-0740-879X; Liesa Torre-Marin, Montserrat/0000-0003-2830-3065</t>
  </si>
  <si>
    <t>10.1017/S0954102095000137</t>
  </si>
  <si>
    <t>WOS:A1995RA55200013</t>
  </si>
  <si>
    <t>MCMINN, A; HARWOOD, D</t>
  </si>
  <si>
    <t>BIOSTRATIGRAPHY AND PALEOECOLOGY OF EARLY PLIOCENE DIATOM ASSEMBLAGES FROM THE LARSEMANN HILLS, EASTERN ANTARCTICA</t>
  </si>
  <si>
    <t>UNIV TASMANIA, IASOS, HOBART, TAS 7001, AUSTRALIA; UNIV NEBRASKA, DEPT GEOL, LINCOLN, NE USA</t>
  </si>
  <si>
    <t>University of Tasmania; University of Nebraska System; University of Nebraska Lincoln</t>
  </si>
  <si>
    <t>UNIV TASMANIA, ANTARCT CRC, BOX 252C, HOBART, TAS 7001, AUSTRALIA.</t>
  </si>
  <si>
    <t>10.1017/S0954102095000149</t>
  </si>
  <si>
    <t>WOS:A1995RA55200014</t>
  </si>
  <si>
    <t>PERRIN, G; SIMMONDS, I</t>
  </si>
  <si>
    <t>THE ORIGIN AND CHARACTERISTICS OF COLD-AIR OUTBREAKS OVER MELBOURNE</t>
  </si>
  <si>
    <t>AUSTRALIAN METEOROLOGICAL MAGAZINE</t>
  </si>
  <si>
    <t>MARINE BOUNDARY-LAYER; MODEL; EAST</t>
  </si>
  <si>
    <t>Cold air outbreaks, characterised by unseasonably low maximum temperatures, occurring over Melbourne between May 1972 and June 1991 have been identified and examined using an air parcel trajectory model and data from observations during the period of the outbreak events. Using a definition based on the long-term climatology of the region, thirteen outbreaks were identified during the study period. The cold air pool source regions for each outbreak were examined via the use of the air parcel trajectory model using the assumption of travel along isobaric surfaces. Mean sea-level pressure patterns, the temporal behaviour of the maximum temperature surrounding an outbreak, three-hourly basic observational data and the determined isobaric trajectories were used to analyse the nature of each Melbourne outbreak. It has emerged that air of recent Antarctic origin is not a feature common to the majority of outbreaks examined. It is also apparent that characteristic synoptic patterns are associated with cold outbreaks over the Melbourne region. These have been grouped into three categories, 'classic', warm front, and blocking anticyclone type. In the mean there is identifiable atmospheric organisation around the Antarctic continent associated with the events.</t>
  </si>
  <si>
    <t>PERRIN, G (corresponding author), UNIV MELBOURNE,SCH EARTH SCI,PARKVILLE,VIC 3052,AUSTRALIA.</t>
  </si>
  <si>
    <t>AUSTRALIAN GOVT PUBL SERV</t>
  </si>
  <si>
    <t>CANBERRA</t>
  </si>
  <si>
    <t>PO BOX 84, CANBERRA 2601, AUSTRALIA</t>
  </si>
  <si>
    <t>0004-9743</t>
  </si>
  <si>
    <t>AUST METEOROL MAG</t>
  </si>
  <si>
    <t>Aust. Meteorol. Mag.</t>
  </si>
  <si>
    <t>RB272</t>
  </si>
  <si>
    <t>WOS:A1995RB27200003</t>
  </si>
  <si>
    <t>STEVENS, JE</t>
  </si>
  <si>
    <t>THE ANTARCTIC PACK ICE ECOSYSTEM</t>
  </si>
  <si>
    <t>BIOSCIENCE</t>
  </si>
  <si>
    <t>AMER INST BIOL SCI</t>
  </si>
  <si>
    <t>730 11TH STREET, NW, WASHINGTON, DC 20001-4521</t>
  </si>
  <si>
    <t>0006-3568</t>
  </si>
  <si>
    <t>Bioscience</t>
  </si>
  <si>
    <t>10.2307/1312550</t>
  </si>
  <si>
    <t>QH756</t>
  </si>
  <si>
    <t>WOS:A1995QH75600004</t>
  </si>
  <si>
    <t>HAYNES, VM</t>
  </si>
  <si>
    <t>ALPINE VALLEY HEADS ON THE ANTARCTIC PENINSULA</t>
  </si>
  <si>
    <t>BOREAS</t>
  </si>
  <si>
    <t>ICE-SHEET; HISTORY; PLIOCENE; ATLANTIC; FLUCTUATIONS; GLACIATION; QUATERNARY; CHRONOLOGY; VOLCANISM; BENEATH</t>
  </si>
  <si>
    <t>Landform assemblages may be useful for elucidating glaciological changes in West Antarctica. Numerous nunataks in the Antarctic Peninsula are highly dissected by alpine valley heads (corries, cirque-headed valleys, etc.). It is believed that these have been cut by wet-based mountain glaciation before and during the build up of the ice-sheet, though the smallest ones may have formed later at limes when the ice-sheet was insufficiently thick to submerge them. Dimensions of the features suggest that the main alpine glaciation was in the Miocene. Morphometric analysis of 1663 alpine valley heads has been based on satellite imagery, concentrating on regional variations in frequency, size and orientation. Length of alpine glaciation is believed to be an important control of size. Orientation is believed to have been influenced by palaeoclimate as well as topography. During early, more marginal glaciations poleward and lee-side sites were occupied by corrie glaciers, with more windward sites being added as glaciation intensified, followed by northerly orientations under more recent polar conditions. Comparisons have also been made with other morphometric studies of corries in Antarctica and elsewhere.</t>
  </si>
  <si>
    <t>HAYNES, VM (corresponding author), UNIV STIRLING, DEPT ENVIRONM SCI, STIRLING FK9 4LA, SCOTLAND.</t>
  </si>
  <si>
    <t>0300-9483</t>
  </si>
  <si>
    <t>1502-3885</t>
  </si>
  <si>
    <t>Boreas</t>
  </si>
  <si>
    <t>QY305</t>
  </si>
  <si>
    <t>WOS:A1995QY30500008</t>
  </si>
  <si>
    <t>GOMEZ, I; THOMAS, DN; WIENCKE, C</t>
  </si>
  <si>
    <t>LONGITUDINAL PROFILES OF GROWTH, PHOTOSYNTHESIS AND LIGHT-INDEPENDENT CARBON FIXATION IN THE ANTARCTIC BROWN ALGA ASCOSEIRA-MIRABILIS</t>
  </si>
  <si>
    <t>MACROCYSTIS-PYRIFERA; MARINE MACROALGAE; PHAEOPHYCEAE; RESPIRATION; PERFORMANCE</t>
  </si>
  <si>
    <t>Thallus growth, photosynthetic oxygen evolution and rates of carbon fixation were determined along the lamina of the endemic Antarctic brown alga Ascoseira mirabilis (Ascoseirales), grown under simulated Antarctic conditions. The meristem is basally located and forms new blade tissue under spring-conditions. Light saturated net photosynthesis (P-max), measured as O-2 production, was higher in the intermediate region of the plant (9.8 mu mol O-2 g(-1) fw h(-1)). In general, photosynthetic parameters such as dark respiration, gross photosynthesis, photosynthetic efficiency (a) and photosynthetic light compensation (I-c) increased significantly towards the distal region. Carbon-fixation in A. mirabilis also showed thallus-dependent variation. Rates of light and light independent (dark) carbon fixation increased towards the distal regions ranging between 7.6-9.5 and 1.2-2.0 mu mol C g(-1) fw h(-1) respectively. The percentage of light independent carbon fixation (in relation to light C-14-fixation) also increased from the basal to the distal parts reaching 24% in the distal region of the thallus. The contents of Chl a and Chl c, were close to 0.37 and 0.14 mg g(-1) fw respectively and were notably uniform along the lamina. The results indicate that the formation of the blade by a basal meristem and the increase of light carbon fixation rates from base to the distal regions in A. mirabilis are similar compared with certain Laminariales, especially members of the genus Laminaria. However, light independent carbon fixation is highest in the meristems of Laminaria, opposite to the results obtained here for A. mirabilis.</t>
  </si>
  <si>
    <t>UNIV OLDENBURG,ICBM,D-26111 OLDENBURG,GERMANY</t>
  </si>
  <si>
    <t>Carl von Ossietzky Universitat Oldenburg</t>
  </si>
  <si>
    <t>Thomas, David Neville/B-1448-2010</t>
  </si>
  <si>
    <t>Thomas, David Neville/0000-0001-8832-5907; Gomez, Ivan/0000-0001-8381-3792</t>
  </si>
  <si>
    <t>10.1515/botm.1995.38.1-6.157</t>
  </si>
  <si>
    <t>QU790</t>
  </si>
  <si>
    <t>WOS:A1995QU79000009</t>
  </si>
  <si>
    <t>[Anonymous]</t>
  </si>
  <si>
    <t>EXTENDING INFO HIGHWAY TO THE ANTARCTIC</t>
  </si>
  <si>
    <t>COMMUNICATIONS NEWS</t>
  </si>
  <si>
    <t>NELSON PUBLISHING</t>
  </si>
  <si>
    <t>NOKOMIS</t>
  </si>
  <si>
    <t>2504 NORTH TAMIAMI TRAIL, NOKOMIS, FL 34275-3482</t>
  </si>
  <si>
    <t>0010-3632</t>
  </si>
  <si>
    <t>COMMUN NEWS</t>
  </si>
  <si>
    <t>Commun. News</t>
  </si>
  <si>
    <t>Telecommunications</t>
  </si>
  <si>
    <t>QK805</t>
  </si>
  <si>
    <t>WOS:A1995QK80500003</t>
  </si>
  <si>
    <t>DAVIS, TA; NGUYEN, HV; COSTA, DP; REEDS, PJ</t>
  </si>
  <si>
    <t>AMINO-ACID-COMPOSITION OF PINNIPED MILK</t>
  </si>
  <si>
    <t>AMINO ACIDS; DIET; LACTATION; MILK; NUTRITION; OTARIID; PHOCID; PINNIPED; PROTEIN</t>
  </si>
  <si>
    <t>PROTEIN</t>
  </si>
  <si>
    <t>The total amino acid concentration and the amino acid pattern, i.e. the relative proportion of each amino acid (protein-bound plus free) to the total amino acids, in the milks of the Northern elephant seal, Antarctic fur seal, California sea lion, and Australian sea lion were determined. Total amino acid concentration was 10% (w/v) or greater and did not vary significantly among species. The most abundant amino acids in the milks of all species were glutamate, proline and leucine, Essential amino acids were 40%, branched-chain amino acids were 20%, and sulfur amino acids were 4% of the total milk amino acids in all species. There were differences among the pinnipeds in some of the individual amino acids; the milk of the Northern elephant seal was the most distinct among the pinnipeds with higher histidine, serine and cystine contents and a lower methionine content than that of other pinnipeds. There was little effect of stage of lactation on total amino acid concentration or amino acid pattern in pinniped milk. Comparison of milk from the four pinniped species with that of 14 other mammalian species suggests commonality in milk amino acid pattern despite the wide variation in total amino acid concentration among the species.</t>
  </si>
  <si>
    <t>LONG MARINE LAB,SANTA CRUZ,CA 95060</t>
  </si>
  <si>
    <t>DAVIS, TA (corresponding author), BAYLOR COLL MED,CHILDRENS NUTR RES CTR,DEPT PEDIAT,USDA ARS,1100 BATES ST,HOUSTON,TX 77030, USA.</t>
  </si>
  <si>
    <t>Carlos, Universidade Federal de São/W-8832-2019; Costa, Daniel Paul/E-2616-2013</t>
  </si>
  <si>
    <t>Carlos, Universidade Federal de São/0000-0002-0334-3899; Costa, Daniel Paul/0000-0002-0233-5782</t>
  </si>
  <si>
    <t>10.1016/0305-0491(94)00162-N</t>
  </si>
  <si>
    <t>QM156</t>
  </si>
  <si>
    <t>WOS:A1995QM15600022</t>
  </si>
  <si>
    <t>BLOCK, W; LI, HC; WORLAND, R</t>
  </si>
  <si>
    <t>PARAMETERS OF COLD RESISTANCE IN EGGS OF 3 SPECIES OF GRASSHOPPERS FROM INNER-MONGOLIA</t>
  </si>
  <si>
    <t>CRYOLETTERS</t>
  </si>
  <si>
    <t>EGG; ACRIDOIDEA; WATER CONTENT; SUPERCOOLING; OVERWINTERING STRATEGY</t>
  </si>
  <si>
    <t>NORTHERN FENNOSCANDIA; EPIRRITA-AUTUMNATA; WINTER SURVIVAL; HARDINESS</t>
  </si>
  <si>
    <t>Eggs of Myrmeleotettix palpalis, Aeropedellus varigatus minutus and Dasyhippus barbipes (Orthoptera, Acridoidea) comprised c.42% fresh weight of water, and their mean individual egg fresh weight was 3.4mg. Eggs of M. palpalis had the lowest water content (28% of fresh weight), whereas the other two species ranged from 46 to 52%. These were equivalent to 0.3, 1.1 and 1.1g.g(-1) dry weight. Mean supercooling points of eggs varied little between species and ranged from -22.8 to -25.9 degrees C although individual eggs had supercooling points of between -30.5 and -35.0 degrees C. Three compounds (glycerol, mannitol and trehalose) occurred in the eggs in concentrations of c.0.1% of fresh weight, insufficient to influence their supercooling potential. Thermal conditions close to the soil surface of their steppe grassland habitat are very severe as temperatures below -30 degrees C occur each year in January and there is only a 3-month active period (mid-May to mid-August) for these species. The overwintering survival strategy of such eggs may be based an an increased capacity for supercooling enhanced by natural dehydration in their soil surface habitat.</t>
  </si>
  <si>
    <t>CHINESE ACAD SCI, INST ZOOL, BEIJING 100080, PEOPLES R CHINA</t>
  </si>
  <si>
    <t>Chinese Academy of Sciences; Institute of Zoology, CAS</t>
  </si>
  <si>
    <t>BRITISH ANTARCTIC SURVEY, NAT ENVIRONM RES COUNCIL, HIGH CROSS, MADINGLEY RD, CAMBRIDGE CB3 0ET, ENGLAND.</t>
  </si>
  <si>
    <t>C/O ROYAL VETERINARY COLLEGE, ROYAL COLLEGE ST, LONDON NW1 0TU, ENGLAND</t>
  </si>
  <si>
    <t>1742-0644</t>
  </si>
  <si>
    <t>CryoLetters</t>
  </si>
  <si>
    <t>MAR-APR</t>
  </si>
  <si>
    <t>QU540</t>
  </si>
  <si>
    <t>WOS:A1995QU54000002</t>
  </si>
  <si>
    <t>GROSE, TJ; JOHNSON, JA; BIGG, GR</t>
  </si>
  <si>
    <t>A COMPARISON BETWEEN THE FRAM (FINE RESOLUTION ANTARCTIC MODEL) RESULTS AND OBSERVATIONS IN THE DRAKE PASSAGE</t>
  </si>
  <si>
    <t>CIRCUMPOLAR CURRENT; CYCLONIC RING; TRANSPORT; OCEAN; CIRCULATION</t>
  </si>
  <si>
    <t>The velocity and density fields generated by the Fine Resolution Antarctic Model (FRAM) are compared with observations made in the neighbourhood of the Drake Passage. Detailed comparisons are presented for the jets along the Subantarctic Front, the Polar Front and the Continental Water Boundary. As the position of the Antarctic Circumpolar Current is mainly topographically controlled, the consequences of smoothing the topography in numerical models are discussed. The transport through the Drake Passage in FRAM is about 180 Sv, about 50 Sv higher than the most recent observations. Reasons for this discrepancy between observations and primitive equation models are discussed. The smoothed topography has forced the Polar Front to divide and merge with the Subantarctic Front and the Continental Water Boundary Front, but cold core current rings are still shed from the Polar Front meander as in the observations.</t>
  </si>
  <si>
    <t>UNIV E ANGLIA,SCH ENVIRONM SCI,NORWICH NR4 7TJ,NORFOLK,ENGLAND</t>
  </si>
  <si>
    <t>University of East Anglia</t>
  </si>
  <si>
    <t>GROSE, TJ (corresponding author), UNIV E ANGLIA,SCH MATH,NORWICH NR4 7TJ,NORFOLK,ENGLAND.</t>
  </si>
  <si>
    <t>Bigg, Grant/GXW-2219-2022</t>
  </si>
  <si>
    <t>10.1016/0967-0637(95)00009-U</t>
  </si>
  <si>
    <t>RE720</t>
  </si>
  <si>
    <t>WOS:A1995RE72000005</t>
  </si>
  <si>
    <t>BROOK, EJ; KURZ, MD; ACKERT, RP; RAISBECK, G; YIOU, F</t>
  </si>
  <si>
    <t>COSMOGENIC NUCLIDE EXPOSURE AGES AND GLACIAL HISTORY OF LATE QUATERNARY ROSS SEA DRIFT IN MCMURDO SOUND, ANTARCTICA</t>
  </si>
  <si>
    <t>ICE-SHEET; BE-10; HE-3; CHRONOLOGY; AL-26; VALLEY; QUARTZ; HELIUM; WISCONSIN; SURFACES</t>
  </si>
  <si>
    <t>He-3, Be-10 and Al-26 surface exposure ages were determined for rock samples from late Quaternary drift sheets deposited on the coast of McMurdo Sound, Antarctica, by the Ross Sea Ice Sheet. The youngest drift, previously believed to be Late Wisconsin in age, has exposure ages of 8-106 kyr (19 samples). These results suggest that the apparent 'Late Wisconsin' ice margin may represent a number of ice sheet advances during the last glacial period. He-3 exposure ages from analogous, stratigraphically older drift range from 104 to 567 kyr (seven samples), and clearly distinguish the youngest drift from older deposits. Comparison of Be-10 and He-3 concentrations in Ross Sea Drift quartz samples indicates significant He-3 loss in only one sample, suggesting that cosmogenic He-3 is generally retained in young Antarctic quartz samples (exposure age &lt; 100 kyr) of appropriate grain size. In two of the five quartz samples analyzed, significant excesses of Al-26 relative to Be-10 preclude meaningful Al-26 exposure age calculations. These excesses may be due to nucleogenic Al-26 produced as a byproduct of uranium and thorium decay.</t>
  </si>
  <si>
    <t>WOODS HOLE OCEANOG INST,DEPT MARINE CHEM &amp; GEOCHEM,WOODS HOLE,MA 02543; CTR SPECTROMETRIE NUCL &amp; SPECTROMETRIE MASSE,F-91405 ORSAY,FRANCE</t>
  </si>
  <si>
    <t>Woods Hole Oceanographic Institution; Universite Paris Saclay</t>
  </si>
  <si>
    <t>Brook, Edward/AAB-7807-2021</t>
  </si>
  <si>
    <t>Kurz, Mark/0000-0003-1745-2356</t>
  </si>
  <si>
    <t>10.1016/0012-821X(95)00006-X</t>
  </si>
  <si>
    <t>QP499</t>
  </si>
  <si>
    <t>WOS:A1995QP49900004</t>
  </si>
  <si>
    <t>LIMA, ID; CASTELLO, JP</t>
  </si>
  <si>
    <t>DISTRIBUTION AND ABUNDANCE OF SOUTH-WEST ATLANTIC ANCHOVY SPAWNERS (ENGRAULIS-ANCHOITA) IN RELATION TO OCEANOGRAPHIC PROCESSES IN THE SOUTHERN BRAZILIAN SHELF</t>
  </si>
  <si>
    <t>FISHERIES OCEANOGRAPHY</t>
  </si>
  <si>
    <t>DISTRIBUTION; ABUNDANCE; OCEANOGRAPHIC PROCESSES; FISHERIES OCEANOGRAPHY; RECRUITMENT ENGRAULIS ANCHOITA; SOUTHERN BRAZIL</t>
  </si>
  <si>
    <t>CURRENTS; FISH</t>
  </si>
  <si>
    <t>The reproductive environment of the South-west Atlantic anchovy, Engraulis anchoita, in the southern Brazilian coast was investigated using maritime weather reports from the US National Climatic Center. These reports were summarized to yield seasonal distributions of sea surface temperature, wind stress and Ekman transport for 2-month segments of the seasonal cycle. The vertical oceanographic structure and dynamics were studied using temperature and salinity data collected from oceanographic cruises. The seasonal distribution and biomass of South-west Atlantic anchovy spawners were estimated by acoustic surveys. Anchoita spawns intensively off southern Brazil during winter and early spring when the Ekman transport is directed onshore, and the combined effects of freshwater run-off and the flow of cold water near the bottom result in a strong vertical stability over the continental shelf. During this season, primary production peaks due to nutrient input from Sub-Antarctic waters and freshwater run-off. These conditions would avoid dispersal of eggs and larvae offshore and favour the production and maintenance of fine scale food particle aggregations required for successful first feeding of newly hatched larvae. In summer, the conditions are almost reversed and anchoita spawners are virtually absent from the area. Thus, the spawning strategy of anchoita in southern Brazil seems to be tuned in a way to optimize larval retention, minimize exposure to turbulent mixing and take advantage of enhanced plankton productivity.</t>
  </si>
  <si>
    <t>UNIV RIO GRANDE,DEPT OCEANOG,BR-96201900 RIO GRANDE,RS,BRAZIL</t>
  </si>
  <si>
    <t>Universidade Federal do Rio Grande</t>
  </si>
  <si>
    <t>LIMA, ID (corresponding author), UNIV MIAMI,ROSENSTIEL SCH MARINE &amp; ATMOSPHER SCI,DIV MARINE BIOL &amp; FISHERIES,MIAMI,FL 33149, USA.</t>
  </si>
  <si>
    <t>Lima, Ivan/A-6823-2016</t>
  </si>
  <si>
    <t>Lima, Ivan/0000-0001-5345-0652</t>
  </si>
  <si>
    <t>1054-6006</t>
  </si>
  <si>
    <t>FISH OCEANOGR</t>
  </si>
  <si>
    <t>Fish Oceanogr.</t>
  </si>
  <si>
    <t>10.1111/j.1365-2419.1995.tb00057.x</t>
  </si>
  <si>
    <t>Fisheries; Oceanography</t>
  </si>
  <si>
    <t>TD349</t>
  </si>
  <si>
    <t>WOS:A1995TD34900001</t>
  </si>
  <si>
    <t>MCDONALD, GD; BADA, JL</t>
  </si>
  <si>
    <t>A SEARCH FOR ENDOGENOUS AMINO-ACIDS IN THE MARTIAN METEORITE EETA79001</t>
  </si>
  <si>
    <t>CARBONACEOUS CHONDRITES; ORGANIC-MATTER; EETA-79001; ANTARCTICA; SEDIMENTS; MURCHISON; NITROGEN; CALCITE; ORIGIN; GASES</t>
  </si>
  <si>
    <t>The Antarctic shergottite EETA 79001 is believed to be an impact-ejected fragment of the planet Mars. Samples of the carbonate (white druse) and the basaltic (lithology A) components from this meteorite have been found to contain amino acids at a level of approximately 1 ppm and 0.4 ppm, respectively. The detected amino acids consist almost exclusively of the L-enantiomers of the amino acids commonly found in proteins, and are thus terrestrial contaminants. There is no indication of the presence of alpha-aminoisobutyric acid, one of the most abundant amino acids in several carbonaceous chondrites. The relative abundances of amino acids in the druse material resemble those in Antarctic ice, suggesting that the source of the amino acids may be ice meltwater. The level of amino acids in EETA79001 druse is not by itself sufficient to account for the 600-700 ppm of volatile C reported in druse samples and suggested to be from endogenous martian organic material. However, estimates of total terrestrial organic C present in the druse material based on our amino acid analyses and the organic C content of polar ice can account for most of the reported putative organic C in EETA 79001 druse.</t>
  </si>
  <si>
    <t>10.1016/0016-7037(95)00033-V</t>
  </si>
  <si>
    <t>QP130</t>
  </si>
  <si>
    <t>WOS:A1995QP13000013</t>
  </si>
  <si>
    <t>KHODZHAAKHMEDOV, CL</t>
  </si>
  <si>
    <t>RESULTS OF RESEARCH ON THE FIELD-STRENGTH OF SW-RADIO SIGNALS ON THE LINE FROM MOSCOW TO THE ATLANTIC-OCEAN</t>
  </si>
  <si>
    <t>KHODZHAAKHMEDOV, CL (corresponding author), ARCTIC &amp; ANTARCTIC RES INST,ST PETERSBURG 199226,RUSSIA.</t>
  </si>
  <si>
    <t>RJ505</t>
  </si>
  <si>
    <t>WOS:A1995RJ50500014</t>
  </si>
  <si>
    <t>SYTINSKII, AD; POSTNIKOV, AN</t>
  </si>
  <si>
    <t>SOLAR-ACTIVITY, ATMOSPHERIC CIRCULATION AND THE FLOW OF THE VOLGA</t>
  </si>
  <si>
    <t>SYTINSKII, AD (corresponding author), ARCTIC &amp; ANTARCTIC RES INST,ST PETERSBURG 199226,RUSSIA.</t>
  </si>
  <si>
    <t>WOS:A1995RJ50500015</t>
  </si>
  <si>
    <t>ELISEEV, AY; BESPROZVANNAYA, AS; SHCHUKA, TI</t>
  </si>
  <si>
    <t>EMPIRICAL MODELING OF THE BEHAVIOR OF THE IONOSPHERE DURING GLOBAL MAGNETIC STORMS</t>
  </si>
  <si>
    <t>LATITUDE</t>
  </si>
  <si>
    <t>ELISEEV, AY (corresponding author), ARCTIC &amp; ANTARCTIC RES INST,ST PETERSBURG 199226,RUSSIA.</t>
  </si>
  <si>
    <t>WOS:A1995RJ50500022</t>
  </si>
  <si>
    <t>LAW, P</t>
  </si>
  <si>
    <t>MOMENTS OF TERROR, THE STORY OF ANTARCTIC AVIATION - BURKE,D</t>
  </si>
  <si>
    <t>INTERDISCIPLINARY SCIENCE REVIEWS</t>
  </si>
  <si>
    <t>INST MATERIALS</t>
  </si>
  <si>
    <t>1 CARLTON HOUSE TERRACE, LONDON, ENGLAND SW1Y 5DB</t>
  </si>
  <si>
    <t>0308-0188</t>
  </si>
  <si>
    <t>INTERDISCIPL SCI REV</t>
  </si>
  <si>
    <t>Interdiscip. Sci. Rev.</t>
  </si>
  <si>
    <t>Multidisciplinary Sciences; Social Sciences, Interdisciplinary</t>
  </si>
  <si>
    <t>Science &amp; Technology - Other Topics; Social Sciences - Other Topics</t>
  </si>
  <si>
    <t>RX076</t>
  </si>
  <si>
    <t>WOS:A1995RX07600013</t>
  </si>
  <si>
    <t>NOAKES, TJ</t>
  </si>
  <si>
    <t>CFCS, THEIR REPLACEMENTS, AND THE OZONE-LAYER</t>
  </si>
  <si>
    <t>JOURNAL OF AEROSOL MEDICINE-DEPOSITION CLEARANCE AND EFFECTS IN THE LUNG</t>
  </si>
  <si>
    <t>Symposium on Continuing Patient Care with MDIs Following CFC Phase Out, at the ISAM International Congress on Aerosols in Medicine, in Health and Disease</t>
  </si>
  <si>
    <t>NOV 24, 1994</t>
  </si>
  <si>
    <t>CAIRO, EGYPT</t>
  </si>
  <si>
    <t>CFC; HFA; OZONE CHEMISTRY; OZONE DEPLETION; OZONE HOLE</t>
  </si>
  <si>
    <t>Chlorofluorocarbons (CFCs) have become widely used in a variety of applications, ranging from aerosols to refrigeration, through their unique combination of the properties of nonflammability and general inertness. However, their chemical stability, which makes CFCs relatively safe and non-toxic, is also responsible for their potential to damage the environment. From 1974 opinion developed that CFCs might indirectly affect the stratospheric 'ozone layer' through their ability to transport halogens, particularly chlorine, to this level. By the mid 1980s a consensus emerged that atmospheric CFCs could contribute significantly to ozone depletion and an annual thinning (a 'hole') in the ozone layer over the Antarctic was reported. Some of the atmospheric chemistry which is believed to occur, and some of the measurements made on the ozone 'layer' are reviewed together with the environmental regulatory actions that have been taken. These are leading to a controlled rapid phase out of a number of industrial chemicals, including CFCs. The pharmaceutical industry uses significant quantities of CFCs as propellants in metered dose inhalers (MDIs). Two suitable alternative molecules, the hydrofluoroalkanes (HFAs) HFA134a and HFA227, which have the required properties but are not ozone depleting, are introduced.</t>
  </si>
  <si>
    <t>NOAKES, TJ (corresponding author), ICI KLEA,POB 13,RUNCORN WA7 4QF,CHESHIRE,ENGLAND.</t>
  </si>
  <si>
    <t>MARY ANN LIEBERT INC PUBL</t>
  </si>
  <si>
    <t>LARCHMONT</t>
  </si>
  <si>
    <t>2 MADISON AVENUE, LARCHMONT, NY 10538</t>
  </si>
  <si>
    <t>0894-2684</t>
  </si>
  <si>
    <t>J AEROSOL MED</t>
  </si>
  <si>
    <t>J. Aerosol Med.-Depos. Clear. Eff. Lung</t>
  </si>
  <si>
    <t>SPR</t>
  </si>
  <si>
    <t>S3</t>
  </si>
  <si>
    <t>S7</t>
  </si>
  <si>
    <t>10.1089/jam.1995.8.Suppl_1.S-3</t>
  </si>
  <si>
    <t>Public, Environmental &amp; Occupational Health; Respiratory System</t>
  </si>
  <si>
    <t>QX077</t>
  </si>
  <si>
    <t>WOS:A1995QX07700002</t>
  </si>
  <si>
    <t>ELLIOTT, S; ZHAO, XP; TURCO, RP; KAO, CYJ; SHEN, M</t>
  </si>
  <si>
    <t>PHOTOCHEMICAL NUMERICS FOR GLOBAL-SCALE MODELING - FIDELITY AND GCM TESTING</t>
  </si>
  <si>
    <t>1993 Specialty Conference on the Role of Meteorology in Managing the Environment in the 90s</t>
  </si>
  <si>
    <t>JAN, 1993</t>
  </si>
  <si>
    <t>SCOTTSDALE, AZ</t>
  </si>
  <si>
    <t>ACID DEPOSITION MODEL; 2ND-GENERATION MATHEMATICAL-MODEL; TROPOSPHERIC OZONE PRODUCTION; CHEMICAL TRACER MODEL; URBAN AIR-POLLUTION; NITROGEN-OXIDES; ANTARCTIC OZONE; ATMOSPHERIC CHEMISTRY; STRATOSPHERIC OZONE; 3-DIMENSIONAL MODEL</t>
  </si>
  <si>
    <t>Atmospheric photochemistry lies at the heart of global-scale pollution problems, but it is a nonlinear system embedded in nonlinear transport and so must be modeled in three dimensions. Total earth grids are massive and kinetics require dozens of interacting tracers, taxing supercomputers to their limits in global calculations. A matrix-free and noniterative family scheme is described that permits chemical step sizes an order of magnitude or more larger than time constants for molecular groupings, in the 1-h range used for transport. Families are partitioned through linearized implicit integrations that produce stabilizing species concentrations for a mass-conserving forward solver. The kinetics are also parallelized by moving geographic loops innermost and changes in the continuity equations are automated through list reading. The combination of speed, parallelization, and automation renders the programs naturally modular. Accuracy lies within 1% for all species in week-long fidelity tests. A 50-species, 150-reaction stratospheric module tested in a spectral GCM benchmarks at 10 min CPU time per day and agrees with lower-dimensionality simulations. Tropospheric nonmethane hydrocarbon chemistry will soon be added, and inherently three-dimensional phenomena will be investigated both decoupled from dynamics and in a complete chemical GCM.</t>
  </si>
  <si>
    <t>UNIV CALIF LOS ANGELES, DEPT ATMOSPHER SCI, LOS ANGELES, CA 90024 USA</t>
  </si>
  <si>
    <t>University of California System; University of California Los Angeles</t>
  </si>
  <si>
    <t>ELLIOTT, S (corresponding author), LOS ALAMOS NATL LAB, DIV EARTH &amp; ENVIRONM SCI, GEOANAL GRP, LOS ALAMOS, NM 87545 USA.</t>
  </si>
  <si>
    <t>10.1175/1520-0450(1995)034&lt;0694:PNFGSM&gt;2.0.CO;2</t>
  </si>
  <si>
    <t>QK452</t>
  </si>
  <si>
    <t>WOS:A1995QK45200009</t>
  </si>
  <si>
    <t>FRASER, GJ; PORTNYAGIN, YI; FORBES, JM; VINCENT, RA; LYSENKO, IA; MAKAROV, NA</t>
  </si>
  <si>
    <t>DIURNAL TIDE IN THE ANTARCTIC AND ARCTIC MESOSPHERE LOWER THERMOSPHERE REGIONS</t>
  </si>
  <si>
    <t>ATMOSPHERIC TIDES; MEAN WINDS; DYNAMICS</t>
  </si>
  <si>
    <t>The behaviour of the diurnal tide at 95 km over various years between 1965 and 1986 is studied using radar data from Heiss island (81 degrees N), Mawson (67 degrees S), Molodezhnaya (68 degrees S) and Scott Base (78 degrees S). The observations are also compared with the model results of FORBES and HAGAN [(1988) Planet, Space Sci. 36, 579] for the same latitudes. There are substantial fluctuations in amplitude and phase at all stations, particularly in winter. Phase fluctuations can be as large as a uniform random distribution over the 24-h cycle. In summer the phases of the meridional components are well defined and suggest the presence of a dominant symmetric mode. The meridional amplitudes are larger in summer whereas the zonal components have a greater variation and show no significant variation with season.</t>
  </si>
  <si>
    <t>SCI PROD ASSOC TYPHOON,OBNINSK,RUSSIA; BOSTON UNIV,CTR SPACE PHYS,BOSTON,MA 02215; BOSTON UNIV,DEPT ELECT &amp; COMP SYST ENGN,BOSTON,MA; UNIV ADELAIDE,DEPT PHYS &amp; MATH PHYS,ADELAIDE,SA,AUSTRALIA</t>
  </si>
  <si>
    <t>Boston University; Boston University; University of Adelaide</t>
  </si>
  <si>
    <t>FRASER, GJ (corresponding author), UNIV CANTERBURY,DEPT PHYS &amp; ASTRON,CHRISTCHURCH 1,NEW ZEALAND.</t>
  </si>
  <si>
    <t>Forbes, Jeffrey M/B-7234-2016; Vincent, Robert A/E-5450-2013</t>
  </si>
  <si>
    <t>Forbes, Jeffrey M/0000-0001-6937-0796; Vincent, Robert A/0000-0001-6559-6544</t>
  </si>
  <si>
    <t>10.1016/0021-9169(94)E0010-K</t>
  </si>
  <si>
    <t>QB579</t>
  </si>
  <si>
    <t>WOS:A1995QB57900005</t>
  </si>
  <si>
    <t>NOTHOLT, J; MEIER, A; PEIL, S</t>
  </si>
  <si>
    <t>TOTAL COLUMN DENSITIES OF TROPOSPHERIC AND STRATOSPHERIC TRACE GASES IN THE UNDISTURBED ARCTIC SUMMER ATMOSPHERE</t>
  </si>
  <si>
    <t>INFRARED SOLAR OBSERVATION; ATMOSPHERIC COMPOSITION; ARCTIC SUMMER</t>
  </si>
  <si>
    <t>INFRARED SPECTROSCOPIC MEASUREMENTS; LONG-TERM TRENDS; JUNGFRAUJOCH STATION; SULFUR-HEXAFLUORIDE; HYDROGEN-CHLORIDE; FLUORIDE; SPECTRA; HCL; HF; ABUNDANCES</t>
  </si>
  <si>
    <t>Ground-based FTIR measurements have been performed in the Arctic summer in July 1993 and June 1994 at 79 degrees N to study the zenith column densities of several trace gases in the undisturbed Arctic summer atmosphere. Zenith column densities of H2O, N2O, HNO3, NO2, NO, ClONO2, ClO, HCl, HF, COF2, OCS, SF6, HCN, CH4, C2H6, C2H2, CO, O-3, CFC-12, CFC-22, and CO2 were retrieved by line-by-line calculations. The results are compared with winter and springtime observations measured at the same site, with column densities obtained in the Antarctic summer atmosphere, and with measurements at midlatitudes. For HCl the spectra give lower total zenith columns than expected, but the ratio HF/HCl agrees well with midlatitude literature data. Measurements of ClONO2 give low total columns in agreement with observations at midlatitudes. In the undisturbed atmosphere HCl was found to be in excess of ClONO2. The total columns of HNO3, N2O and the sum of NO and NO2 agree with summer observations in Antarctica. Results for the tropospheric trace gas C2H6 are higher by 250% when compared with Antarctic observations. Contrary to N2O and CH4 the seasonal cycle of C2H6 and C2H2 give much higher total columns in winter/spring compared to the summer observations. This is assigned to transport of polluted airmasses from mid-latitudes into the Arctic.</t>
  </si>
  <si>
    <t>NOTHOLT, J (corresponding author), ALFRED WEGENER INST POLAR &amp; MARINE RES,FORSCH STELLE POTSDAM,POSTFACH 600149,D-14401 POTSDAM,GERMANY.</t>
  </si>
  <si>
    <t>Notholt, Justus/P-4520-2016</t>
  </si>
  <si>
    <t>Notholt, Justus/0000-0002-3324-885X</t>
  </si>
  <si>
    <t>10.1007/BF00694500</t>
  </si>
  <si>
    <t>RJ175</t>
  </si>
  <si>
    <t>WOS:A1995RJ17500007</t>
  </si>
  <si>
    <t>MURPHY, JM</t>
  </si>
  <si>
    <t>TRANSIENT-RESPONSE OF THE HADLEY CENTER COUPLED OCEAN-ATMOSPHERE MODEL TO INCREASING CARBON-DIOXIDE .3. ANALYSIS OF GLOBAL-MEAN RESPONSE USING SIMPLE-MODELS</t>
  </si>
  <si>
    <t>GENERAL-CIRCULATION MODEL; GRADUAL CHANGES; SULFUR-OXIDES; CLIMATE; CO2; PARAMETERIZATION; REPRESENTATION; TEMPERATURE; EMISSIONS; AEROSOLS</t>
  </si>
  <si>
    <t>The roles of surface, atmospheric, and oceanic feedbacks in controlling the global-mean transient response of a coupled ocean-atmosphere general circulation model to increasing carbon dioxide are investigated. The analysis employs a four-box energy balance model and an oceanic box-diffusion model, both tuned to the simulated general circulation model response. The land-sea contrast in the surface warming is explained almost entirely by the shortwave radiative feedbacks associated with changes in cloud and surface albedo. The oceanic thermal inertia delays the response; however, the initial delay is enhanced by increases in Antarctic sea-ice cover, which substantially reduce the effective climate sensitivity of the model in the first half of the 75-year experiment. When driven by the observed anthropogenic greenhouse forcing from the pre-industrial period to present day, the energy balance model overestimates the warming observed over land. However, inclusion of the direct forcing due to anthropogenic tropospheric sulphate aerosol eliminates the land/sea contrast in the response at 1990, leaving the simulated warming over land slightly below the observed value, although the rapid warming observed during the 1980s is well reproduced. The vertical penetration of the oceanic response is small below 1000 m. Within the top 1000 m the effective diffusivities are substantially enhanced by reduced convection and thermohaline overturning, driven by increased precipitation minus evaporation at high latitudes. These changes in ocean heat transport become significant after year 30, whereupon the effective oceanic heat capacity increases substantially, although this increase is partially offset by the effect of changes in the sea-ice margin.</t>
  </si>
  <si>
    <t>MURPHY, JM (corresponding author), HADLEY CTR CLIMATE PREDICT &amp; RES,METEOROL OFF,ROOM H216,LONDON RD,BRACKNELL RG12 2SY,BERKS,ENGLAND.</t>
  </si>
  <si>
    <t>10.1175/1520-0442(1995)008&lt;0496:TROTHC&gt;2.0.CO;2</t>
  </si>
  <si>
    <t>QP483</t>
  </si>
  <si>
    <t>WOS:A1995QP48300010</t>
  </si>
  <si>
    <t>SIMMONDS, I; JACKA, TH</t>
  </si>
  <si>
    <t>RELATIONSHIPS BETWEEN THE INTERANNUAL VARIABILITY OF ANTARCTIC SEA-ICE AND THE SOUTHERN OSCILLATION</t>
  </si>
  <si>
    <t>SURFACE TEMPERATURE; HEMISPHERE CIRCULATION; ANOMALIES; WINTER; OCEAN; SENSITIVITY; PREDICTION; PATTERNS; PRESSURE; CYCLONE</t>
  </si>
  <si>
    <t>A climatology of Antarctic sea ice extent based on 20 years of data (1973-1992) is presented, including measures of interannual variability and extrema. In the first half of the year the greatest variability is found in the Western Hemisphere, particularly in the Weddell and Ross Sea regions, while in the second semester the variability displays a considerable degree of zonal symmetry. We have used this dataset to explore the possible links between Antarctic sea ice extent and the Southern Oscillation Index (SOI). To do this we have calculated their correlation for all pairings of calendar months, as well as with the SOI taken from the year before and subsequent to that of the time of the sea ice data. Most of the correlations assume their Largest magnitude when the SOI leads the anomalies in the sea ice, but these differ considerably between the three ocean basins. The extent of Indian Ocean sea ice in the months April through July is positively correlated with the SOI during most of the previous 12 months. The correlations over the Pacific are sizable only for spring sea ice correlated with the SOI in most of that same year. There appears to be no relation between previous SOI and Atlantic ice in any month. The evidence of sea ice conditions preceding SOI values is not as clearly marked but is present. Guided by the results and hypotheses of earlier authors, we examined the possibility of links between the SOI and sea ice in four key sectors around the Antarctic coast, namely, the southwest,Indian Ocean, the southwest and southeast Pacific Ocean, and a sector to the west of the Ross Sea. In general, the correlations for these domains are stronger that those found over the entire ocean basins, supporting suggestions that there are important key regions over which the Antarctic sea ice influences, and is influenced by, the Southern Oscillation. One of the strongest relationships is between ice extent in the southeast Indian Ocean in the months April through October and the SOI in the previous 12 months.</t>
  </si>
  <si>
    <t>ANTARCTIC CRC,HOBART,TAS,AUSTRALIA; AUSTRALIAN ANTARCTIC DIV,HOBART,TAS,AUSTRALIA</t>
  </si>
  <si>
    <t>10.1175/1520-0442(1995)008&lt;0637:RBTIVO&gt;2.0.CO;2</t>
  </si>
  <si>
    <t>WOS:A1995QP48300021</t>
  </si>
  <si>
    <t>APPLEBY, PG; JONES, VJ; ELLISEVANS, JC</t>
  </si>
  <si>
    <t>RADIOMETRIC DATING OF LAKE-SEDIMENTS FROM SIGNY ISLAND (MARITIME ANTARCTIC) - EVIDENCE OF RECENT CLIMATIC-CHANGE</t>
  </si>
  <si>
    <t>JOURNAL OF PALEOLIMNOLOGY</t>
  </si>
  <si>
    <t>MARITIME ANTARCTIC; SIGNY ISLAND; LAKES; SEDIMENTS; PB-210; CS-137; RADIONUCLIDE FLUXES; CLIMATE CHANGE</t>
  </si>
  <si>
    <t>Sediment cores from three lakes (Moss, Sombre and Heywood) in the maritime Antarctic (Signy Island, South Orkney Islands) have been successfully dated radiometrically by Pb-210 and Cs-137. Th,,,, inventories of both fallout radionuclides are an order of magnitude higher than that which can be supported by the direct atmospheric flux at this latitude. The elevated values may be explained by fallout onto the catchment during the winter being delivered directly to the lakes during the annual thaw. Two of the lakes (Sombre and Heywood) show marked increases in sediment accumulation after c. 1950. This appears to be associated with a documented rise in temperature in the South Orkney Islands, which has caused extensive deglaciation at Signy Island.</t>
  </si>
  <si>
    <t>UCL, DEPT GEOG, ENVIRONM CHANGE RES CTR, LONDON WC1H 0AP, ENGLAND; BRITISH ANTARCTIC SURVEY, CAMBRIDGE CB3 0ET, ENGLAND</t>
  </si>
  <si>
    <t>University of London; University College London; UK Research &amp; Innovation (UKRI); Natural Environment Research Council (NERC); NERC British Antarctic Survey</t>
  </si>
  <si>
    <t>APPLEBY, PG (corresponding author), UNIV LIVERPOOL, DEPT APPL MATH &amp; THEORET PHYS, POB 147, LIVERPOOL L69 3BX, MERSEYSIDE, ENGLAND.</t>
  </si>
  <si>
    <t>Appleby, Peter/0000-0002-6945-1841</t>
  </si>
  <si>
    <t>0921-2728</t>
  </si>
  <si>
    <t>J PALEOLIMNOL</t>
  </si>
  <si>
    <t>J. Paleolimn.</t>
  </si>
  <si>
    <t>10.1007/BF00678106</t>
  </si>
  <si>
    <t>Environmental Sciences; Geosciences, Multidisciplinary; Limnology</t>
  </si>
  <si>
    <t>Environmental Sciences &amp; Ecology; Geology; Marine &amp; Freshwater Biology</t>
  </si>
  <si>
    <t>RP372</t>
  </si>
  <si>
    <t>WOS:A1995RP37200006</t>
  </si>
  <si>
    <t>KELLY, SRA</t>
  </si>
  <si>
    <t>NEW TRIGONIOID BIVALVES FROM THE ALBIAN (EARLY CRETACEOUS) OF ALEXANDER ISLAND, ANTARCTIC PENINSULA - SYSTEMATICS, PALEOECOLOGY, AND AUSTRAL CRETACEOUS PALEOBIOGEOGRAPHY</t>
  </si>
  <si>
    <t>JOURNAL OF PALEONTOLOGY</t>
  </si>
  <si>
    <t>STRATIGRAPHY; CONSTRAINTS; REGION</t>
  </si>
  <si>
    <t>Newly discovered trigonioid bivalves are systematically described from the Late Albian of the Fossil Bluff Group of Alexander Island, Antarctic Peninsula. The fauna includes Nototrigonia (Nototrigonia) ponticula Skwarko, N. (Callitrigonia) offsetensis n. sp., Eselaevitrigonia macdonaldi n. sp., Pterotrigonia (Pisotrigonia) capricornia (Skwarko), and Pacitrigonia praenuntians n. sp. It represents the first Albian trigonioid fauna described from the Antarctic. It is also the first published record of the Nototrigoniinae (excluding Pacitrigonia) outside Australasia. Paleoecologically, this fauna represents the shallowest and highest energy molluscan assemblage from the Fossil Bluff Group and occurs near the base of a significant transgressive unit, the Mars Glacier Member of the Neptune Glacier Formation. The paleogeography of Austral Cretaceous trigonioids is reviewed. Endemic centers are identified in India-east Africa, southern South America, and Australasia. Only one trigonioid genus, Pacitrigonia, had its origin in the Antarctic. During the earliest Cretaceous, cosmopolitan trigonioid genera occurred in Antarctica. In the mid-Cretaceous faunal similarity of Antarctica with Australasia was strong, and in the latest Cretaceous affinity with southern South America increased.</t>
  </si>
  <si>
    <t>PALEONTOLOGICAL SOC INC</t>
  </si>
  <si>
    <t>810 EAST 10TH ST, LAWRENCE, KS 66044 USA</t>
  </si>
  <si>
    <t>0022-3360</t>
  </si>
  <si>
    <t>1937-2337</t>
  </si>
  <si>
    <t>J PALEONTOL</t>
  </si>
  <si>
    <t>J. Paleontol.</t>
  </si>
  <si>
    <t>10.1017/S0022336000034600</t>
  </si>
  <si>
    <t>QP630</t>
  </si>
  <si>
    <t>WOS:A1995QP63000006</t>
  </si>
  <si>
    <t>EVANS, JA; MILLAR, IL; NOBLE, SR</t>
  </si>
  <si>
    <t>HYDRATION DURING UPLIFT IS RECORDED BY RESET RB-SR WHOLE-ROCK AGES</t>
  </si>
  <si>
    <t>WALES; UPLIFT; ZIRCON; RB-87-SR-86; RESETTING</t>
  </si>
  <si>
    <t>PRECAMBRIAN IGNEOUS ROCKS; LOW-GRADE METAMORPHISM; PB ZIRCON AGES; U-PB; NORTH WALES; SYSTEMS</t>
  </si>
  <si>
    <t>The Garn Fadryn sub-volcanic intrusion of N Wales gives a U-Pb zircon age of 453.3 +/- 2.2 Ma. This is the first reliable emplacement age from the Welsh Caradoc volcanic province proving that the Rb-Sr whole rock age of 392 +/- 32 Ma does not date intrusion but reflects resetting during early Devonian low-grade metamorphism. Resetting in this setting is chemically controlled and is a function of disturbance during water rock interaction; it is not analogous to the predominantly thermally controlled resetting of K-Ar systems. Post-volcanism Rb-Sr whole rock secondary ages in this region have a mean age of 399 +/- 9 Ma and record a specific ''event'' which is the time of hydration. It is proposed that this event was triggered by uplift which opened fractures, increased permeability, facilitated formation of secondary hydrated minerals and reset the Rb-Sr system. This model for resetting should have widespread applicability to other volcanic provinces affected by low-grade metamorphism.</t>
  </si>
  <si>
    <t>EVANS, JA (corresponding author), NERC,ISOTOPE GEOSCI LAB,KEYWORTH NG12 5GG,NOTTS,ENGLAND.</t>
  </si>
  <si>
    <t>Millar, Ian L/F-1541-2010; Evans, Jane Alison/G-3673-2010</t>
  </si>
  <si>
    <t>Noble, Stephen/0000-0002-8966-2048</t>
  </si>
  <si>
    <t>10.1144/gsjgs.152.2.0209</t>
  </si>
  <si>
    <t>QK809</t>
  </si>
  <si>
    <t>WOS:A1995QK80900001</t>
  </si>
  <si>
    <t>VIRTUE, P; JOHANNES, RE; NICHOLS, PD; YOUNG, JW</t>
  </si>
  <si>
    <t>BIOCHEMICAL-COMPOSITION OF NYCTIPHANES AUSTRALIS AND ITS POSSIBLE USE AS AN AQUACULTURE FEED SOURCE - LIPIDS, PIGMENTS AND FLUORIDE CONTENT</t>
  </si>
  <si>
    <t>EUPHAUSIA-SUPERBA-DANA; ICE DIATOM COMMUNITIES; FATTY-ACID COMPOSITION; NORVEGICA M-SARS; ANTARCTIC KRILL; MEGANYCTIPHANES-NORVEGICA; ECOLOGICAL INVESTIGATIONS; ZOOPLANKTON COMMUNITY; THYSANOESSA-INERMIS; NORTHERN NORWAY</t>
  </si>
  <si>
    <t>Nyctiphanes australis contained, on a dry weight basis, an average of 52% crude protein and 5.0 to 9.5% lipid. The fatty acid profile of N. australis was markedly unsaturated, with a mean total omega 3 fatty acid content of 48.6+/-2.4% of total fatty acids. N. australis contained high levels of the essential long-chain polyunsaturated fatty acids eicosapentaenoic (EPA, 20:5 omega 3) and docosahexaenoic (DHA, 22:6 omega 3), ranging from 16.6 to 36.5% and 11.1 to 24.8%, respectively. The concentration of total carotenoids ranged from 137 to 302 mu g g(-1) dry wt, with no significant differences in concentrations found with season or life stage. The carotenoids were comprised of 79.5% astaxanthin and 20.5% canthaxanthin. The lipid and pigment compositions of N. australis suggest that the species could serve as a suitable feed source for cultured salmonids. Like other euphausiids, N. australis contained high levels of fluoride, with a seasonal range between 277 and 3507 mu g g(-1) dry wt. The high fluoride levels found in N. australis would not detract from its potential as a feed source for salmonids because ingested fluoride is largely absorbed by the skeleton.</t>
  </si>
  <si>
    <t>CSIRO,DIV FISHERIES,MARINE LABS,HOBART,TAS 7001,AUSTRALIA</t>
  </si>
  <si>
    <t>VIRTUE, P (corresponding author), CSIRO,DIV OCEANOG,MARINE LABS,GPO BOX 1538,HOBART,TAS 7001,AUSTRALIA.</t>
  </si>
  <si>
    <t>Nichols, Peter D/C-5128-2011; Young, jock/A-1682-2012</t>
  </si>
  <si>
    <t>Virtue, Patti/0000-0002-9870-1256</t>
  </si>
  <si>
    <t>10.1007/BF00349285</t>
  </si>
  <si>
    <t>QR413</t>
  </si>
  <si>
    <t>WOS:A1995QR41300014</t>
  </si>
  <si>
    <t>YUNKER, MB; MACDONALD, RW; VELTKAMP, DJ; CRETNEY, WJ</t>
  </si>
  <si>
    <t>TERRESTRIAL AND MARINE BIOMARKERS IN A SEASONALLY ICE-COVERED ARCTIC ESTUARY - INTEGRATION OF MULTIVARIATE AND BIOMARKER APPROACHES</t>
  </si>
  <si>
    <t>POLYCYCLIC AROMATIC-HYDROCARBONS; ANTARCTIC SEA-ICE; NORTH PACIFIC-OCEAN; ORGANIC-MATTER; BEAUFORT SEA; WAX ESTERS; DISSOLVED HYDROCARBONS; DIATOM COMMUNITIES; COASTAL SEDIMENTS; MOLECULAR MARKER</t>
  </si>
  <si>
    <t>Hydrocarbons, including alkanes, alkenes, hopane triterpenes and polycyclic aromatic hydrocarbons (PAHs), plus sterols, n-alcohols and a number of higher plant triterpenoids have been determined for suspended particulate, sediment trap and sediment samples taken from the Mackenzie River and the adjacent Mackenzie shelf in the Beaufort Sea. These biomarkers are valuable tracers of terrigenous and petrogenic inputs from the river to the shelf water column and are also useful for assessing marine production in the Mackenzie River estuary. We use Principal Component Analysis (PCA) to provide a robust classification of biomarkers according to their primary source (e.g. terrigenous, marine) and to identify which biomarkers covary. The Mackenzie River is the dominant source for n-alkanes, n-alcohols, sterols and triterpenoids from higher plants, diagenetic hopanes, petrogenic isoprenoids and parent (unsubstituted) PAHs to the Mackenzie shelf. The riverine hydrocarbon signature of these markers is modified by preferential settling out of lithic material relative to less dense higher plant debris. Seasonal marine production of a suite of alkenes, sterols and alcohols from phytoplankton and zooplankton is evident in water column and sediment trap samples, but these labile compounds tend not to be preserved in surficial sediments. Although few individual sterols provide unambiguous markers of terrestrial or marine organic matter, PCA successfully classifies sterols as either principally marine or principally terrestrial. n-Alcohols are often overlooked as biomarkers, but we find that they too reflect the relative contributions of zooplankton and terrigenous inputs in the Mackenzie estuary. To quantify dispersal of riverine material on the adjacent shelf in the context of dilution by marine production, we develop a multivariate Partial Least Squares (PLS) path model. We find that the PLS results strengthen geochemical interpretations based on individual biomarkers by providing a quantitative representation of the differences among samples. PLS successfully models the increases in terrigenous particulate on the shelf with river flow and the effect of autochthonous production.</t>
  </si>
  <si>
    <t>INST OCEAN SCI,DIV OCEAN CHEM,SIDNEY,BC V8L 4B2,CANADA; UNIV WASHINGTON,CTR PROC ANALYT CHEM,SEATTLE,WA 98195</t>
  </si>
  <si>
    <t>Fisheries &amp; Oceans Canada; University of Washington; University of Washington Seattle</t>
  </si>
  <si>
    <t>Macdonald, Robie W/A-7896-2012</t>
  </si>
  <si>
    <t>Macdonald, Robie W/0000-0002-1141-8520</t>
  </si>
  <si>
    <t>10.1016/0304-4203(94)00057-K</t>
  </si>
  <si>
    <t>QM567</t>
  </si>
  <si>
    <t>WOS:A1995QM56700001</t>
  </si>
  <si>
    <t>KASAMATSU, F; NISHIWAKI, S; ISHIKAWA, H</t>
  </si>
  <si>
    <t>BREEDING AREAS AND SOUTHBOUND MIGRATIONS OF SOUTHERN MINKE WHALES BALAENOPTERA-ACUTOROSTRATA</t>
  </si>
  <si>
    <t>SOUTHERN MINKE WHALE; BALAENOPTERA ACUTOROSTRATA; BREEDING AREA; MIGRATION; POPULATION CYCLES</t>
  </si>
  <si>
    <t>Southern minke whales Balaenoptera acutorostrata are genetically separated from Northern Hemisphere minke whales. Seasonal migrations take them from tropical latitudes in winter to high latitudes of the Antarctic in summer. Breeding takes place in warmer waters but little is known of breeding areas. Breeding areas and southbound migrations were studied using sighting data derived from the Japanese sighting surveys during 1976 to 1987. Relatively higher concentrations were observed in the waters mainly around 10 degrees to 20 degrees S in October, the end of the main conception period of this species in the Southern Hemisphere. Spatial distribution in tropical and subtropical waters during the latter half of the conception period suggests that there are 2 breeding areas in the eastern and western South Pacific and 2 others in the eastern and western Indian Ocean. It appears that breeding populations of the southern minke whale are relatively dispersed in open waters while coastal species such as right whales Eubalaena glacialis, humpback whales Megaptera novaeangliae and gray whales Eschrichtius robustus migrate along the shore and congregate in near-shore breeding areas. Latitudinal occurrences by month suggest that southern minke whales moved southward from the breeding areas by October-November, and that most of them had migrated into Antarctic waters by January. They tend to move almost directly south from the breeding areas to feeding areas, and subsequently disperse after arriving at the feeding areas. Southbound migration speeds were estimated to average 20 nautical mites (n miles) d(-1) in waters north of the subtropical convergence and 40 to 50 n miles d(-1) in waters south of the convergence.</t>
  </si>
  <si>
    <t>INST CETACEAN RES, CHUO KU, TOKYO 104, JAPAN</t>
  </si>
  <si>
    <t>10.3354/meps119001</t>
  </si>
  <si>
    <t>QR927</t>
  </si>
  <si>
    <t>WOS:A1995QR92700001</t>
  </si>
  <si>
    <t>PAKHOMOV, EA</t>
  </si>
  <si>
    <t>DEMOGRAPHIC-STUDIES OF ANTARCTIC KRILL EUPHAUSIA-SUPERBA IN THE COOPERATION AND COSMONAUT SEAS (INDIAN SECTOR OF THE SOUTHERN-OCEAN)</t>
  </si>
  <si>
    <t>EUPHAUSIA SUPERBA; KRILL; EAST ANTARCTICA; GROWTH; LIFE SPAN; MORTALITY RATES</t>
  </si>
  <si>
    <t>PRYDZ BAY REGION; POPULATION-STRUCTURE; WEDDELL SEA; GROWTH; DANA; MATURATION; CRUSTACEA; AGE; LONGEVITY; ABUNDANCE</t>
  </si>
  <si>
    <t>The reproductive state and size composition of Euphausia superba Dana collected in the Indian sector of the Southern Ocean from 1985 to 1990 were analyzed to estimate its growth, life span and mortality rates. The life span of E. superba exceeded 5 yr in the Cosmonaut Sea and 6 yr in the Cooperation Sea. Assuming growth for only 180 d per year, growth rates ranged from 0.120-0.133 mm d(-1) during the first year of life to 0.019-0.022 mm d(-1) during the fifth year. Von Bertalanify growth curves calculated for different areas are similar to those obtained by Australian researchers in the Prydz Bay region for 1981 to 1985, in mid summer, E. superba of age 2+ to 4+ were predominant in all hauls made south of the Antarctic Divergence, while north of the Divergence the krill were clearly dominated by individuals of age 4+. The coefficients of natural mortality (M) of E. superba in the Indian sector of the Southern Ocean, calculated by the methods of Alverson &amp; Carney, Richter and Efanov and Beverton and Holt, varied from 0.72 to 0.87, from 0.52 to 0.57 and from 0.76 to 2.92, respectively. The value of age-dependent natural mortality of E. superba derived using Zikov and Slepokurov's method ranged from 0.52 during the maturation period to 1.1-2.41 during the first and last years of life. Based on long-term observations, the relationship between E. superba age composition and its spawning success is examined for the coastal areas of the Cooperation and Cosmonaut Seas.</t>
  </si>
  <si>
    <t>SO SCI RES INST MARINE FISHERIES &amp; OCEANOG, KERCH 334500, UKRAINE</t>
  </si>
  <si>
    <t>10.3354/meps119045</t>
  </si>
  <si>
    <t>WOS:A1995QR92700005</t>
  </si>
  <si>
    <t>ORESLAND, V</t>
  </si>
  <si>
    <t>WINTER POPULATION-STRUCTURE AND FEEDING OF THE CHAETOGNATH EUKROHNIA-HAMATA AND THE COPEPOD EUCHAETA-ANTARCTICA IN GERLACHE STRAIT, ANTARCTIC PENINSULA</t>
  </si>
  <si>
    <t>ZOOPLANKTON; CHAETOGNATHA; COPEPODS; EUCHAETIDAE; PREDATION; FEEDING; PARASITES; CESTODES; REPRODUCTION; SOUTHERN OCEAN</t>
  </si>
  <si>
    <t>COMMUNITY STRUCTURE; SOUTH-GEORGIA; WEDDELL SEA; ABUNDANCE; WATERS</t>
  </si>
  <si>
    <t>Eukrohnia hamaia and Euchaeta antarctica are 2 dominant macrozooplankton predators in the Southern Ocean. Zooplankton samples were taken at 3 stations during July and August 1992, in waters west of the Antarctic Peninsula. E. hamata constituted up to 97% of all chaetognaths by number and up to 20% of net zooplankton by wet weight. E. hamata breeds at a low intensity and E. antarctica breeds at a high intensity during midwinter. Gut content analyses showed that Metridia gerlachei and the small copepods Oncaea spp. and Microcalanus pygmaeus were the main prey in both species. Estimated feeding rates between 0.3 and 0.5 copepods d(-1) in E. hamata and the number of prey items found in the stomach of E. antarctica (Stages CV and CVI) indicated a feeding intensity during winter that was no less than earlier summer estimates. Rough estimates of daily predation impact showed that E. hamata could eat up to 0.2% of prey standing stock by number. It is suggested that the accumulative predation impact during winter by E. hamata and other carnivorous zooplankton may be large, especially since there was little evidence of prey reproduction that could counteract such a predation impact. About 1% of the E. hamata population was parasitized or decapitated by a small ectoparasitic polychaete. At 2 stations, a and 16% of all E, hamata were infected by a cercoid cestode larvae of the order Pseudophyllidea. E. hamata may therefore be an important transport host for cestodes that infect Antarctic vertebrates.</t>
  </si>
  <si>
    <t>ORESLAND, V (corresponding author), UNIV STOCKHOLM, DEPT ZOOL, S-10691 STOCKHOLM, SWEDEN.</t>
  </si>
  <si>
    <t>10.3354/meps119077</t>
  </si>
  <si>
    <t>WOS:A1995QR92700007</t>
  </si>
  <si>
    <t>LEE, S; KANG, YC; FUHRMAN, JA</t>
  </si>
  <si>
    <t>IMPERFECT RETENTION OF NATURAL BACTERIOPLANKTON CELLS BY GLASS-FIBER FILTERS</t>
  </si>
  <si>
    <t>BACTERIOPLANKTON; GF/F FILTRATION; RETENTION EFFICIENCY; SIZE DISTRIBUTION; PARTICULATE ORGANIC MATTER</t>
  </si>
  <si>
    <t>SARGASSO SEA; BACTERIA; PHYTOPLANKTON; BIOMASS; NITROGEN; CARBON; MATTER; OCEANS</t>
  </si>
  <si>
    <t>Glass fiber filters are widely used to concentrate and collect a variety of particles suspended in seawater. The filters are particularly useful for chemical analyses of the filter-retained particles, because of the physico-chemical stability of the material the filters are made of. Despite this usefulness, very small particles, e.g. many planktonic bacteria, are known to pass the glass fiber filters, and little information is currently available on the fraction passing the filters. In this study, natural bacterioplankton cells were filtered through Whatman GF/F filters, and apparent cell size-frequency distributions were obtained by epifluorescence photomicrography before and after the filtration. Seawater samples were from a northwest Atlantic coast and an Antarctic sea. Filtrate contained 35 to 43 % of the total bacterial cell count, equivalent to 22 to 38 % of the total bacterial biomass. Size-frequency distributions showed that cells larger than 0.8 mu m diameter (volume-equivalent spherical diameter, VESD) did not pass the filters, however the filters retained substantial numbers of small (VESD &lt;0.8 mu m) bacteria. In comparisons of the different types of glass fiber filters, retention efficiency (fraction of the cells retained by a filter) ranged from ca 13 to 51 %, i.e. 49 to 87 % of the natural bacterioplankton cells passed through the tested filters. Interpretations of data obtained via filtrations through glass fiber filters must properly consider the fraction not retained by the filters.</t>
  </si>
  <si>
    <t>UNIV SO CALIF, DEPT BIOL SCI, LOS ANGELES, CA 90089 USA</t>
  </si>
  <si>
    <t>LEE, S (corresponding author), KOREA OCEAN RES &amp; DEV INST, POLAR RES CTR, POB 29, SEOUL 425600, SOUTH KOREA.</t>
  </si>
  <si>
    <t>Fuhrman, Jed A/C-6461-2013</t>
  </si>
  <si>
    <t>Fuhrman, Jed A/0000-0002-2361-1985</t>
  </si>
  <si>
    <t>10.3354/meps119285</t>
  </si>
  <si>
    <t>WOS:A1995QR92700026</t>
  </si>
  <si>
    <t>MORIARTY, DJW; ODONOHUE, MJ</t>
  </si>
  <si>
    <t>ORGANIC-CARBON TRANSPORT FROM THE SOUTHERN-OCEAN AND BACTERIAL-GROWTH IN THE ANTARCTIC INTERMEDIATE WATER MASSES OF THE TASMAN SEA</t>
  </si>
  <si>
    <t>OCEANIC CARBON CYCLING; SOUTHERN OCEAN; PACIFIC OCEAN; BACTERIA</t>
  </si>
  <si>
    <t>PACIFIC</t>
  </si>
  <si>
    <t>The concept that organic carbon is transported to the equatorial region at intermediate water depths from subantarctic frontal zones has been re-investigated using the tritiated thymidine method to determine rates of bacterial DNA synthesis in water masses of the Tasman Sea. There was a higher bacterial growth rate and thus a higher flux of organic carbon through bacteria in the Antarctic Intermediate Water (900 to 1000 m depth) than in the water masses immediately above or below in the Tasman Sea east and south of Tasmania. Values for bacterial production were 4 to 8 mu g C m(-3) d(-1), which are equivalent to a consumption of about 3 to 6 mu l O-2 l(-1) yr(-1). In the deeper layer at 1200 to 1500 m, rates were 3 to 4 times lower. These rates are compatible with other data on oxygen utilisation. Our results support the concept that organic matter sinks with downwelling water in the zone between the Subtropical Convergence and the Polar Front in the Southern Ocean and is advected towards the equator below the photic zone.</t>
  </si>
  <si>
    <t>CSIRO, DIV FISHERIES, CLEVELAND, QLD 4163, AUSTRALIA; UNIV QUEENSLAND, DEPT BOT, ST LUCIA, QLD 4072, AUSTRALIA</t>
  </si>
  <si>
    <t>Commonwealth Scientific &amp; Industrial Research Organisation (CSIRO); University of Queensland</t>
  </si>
  <si>
    <t>MORIARTY, David J.W./0000-0002-9360-5556</t>
  </si>
  <si>
    <t>10.3354/meps119291</t>
  </si>
  <si>
    <t>WOS:A1995QR92700027</t>
  </si>
  <si>
    <t>POULIN, E; FERAL, JP</t>
  </si>
  <si>
    <t>PATTERN OF SPATIAL-DISTRIBUTION OF A BROOD-PROTECTING SCHIZASTERID ECHINOID, ABATUS CORDATUS, ENDEMIC TO THE KERGUELEN ISLANDS</t>
  </si>
  <si>
    <t>ABATUS; BROODING; HABITAT LIMITS; KERGUELEN; NON-DISPERSAL STRATEGY; SCHIZASTERIDAE; SPATIAL DISTRIBUTION; SUB-ANTARCTIC</t>
  </si>
  <si>
    <t>SUBSTRATUM PREFERENCE; BURROWING BEHAVIOR; DISPERSAL; SPATANGOIDA; PREDATION; EVOLUTION; ECOLOGY; SEA</t>
  </si>
  <si>
    <t>This study examined the spatial distribution at different geographic scales of the echinoid Abatus cordatus which is endemic to the Kerguelen Islands. Special attention was paid to the nondispersal strategy of the species. It lives burrowed in the sediment and females brood their young in dorsal pouches. The dispersal of this species is therefore characterised by a limited mobility among adults and the lack of a free-swimming larval phase. Using SCUBA and dredging, A. cordatus was sampled all around Kerguelen. The spatial distribution from the island scale to the bay scale shows discontinuities at 2 levels: (1) at the island level favourable sectors (principally characterised by jagged coastline with numerous sheltered bays) are separated by linear coastline or swell exposed sectors; (2) at the bay scale A. cordatus lives in high density, isolated demes in shallow water of sheltered bays. A. cordatus was most numerous in sediments that ranged from medium to fine sand. The granulometry of the sediment and the lack of predation determine this aggregated spatial distribution pattern. Considering that the scale of larval dispersal is the consequence of spatial and temporal habitat structure, the non-dispersal strategy of A. cordatus is associated with a spatially varying but temporally constant habitat as predicted by theoretical models.</t>
  </si>
  <si>
    <t>POULIN, E (corresponding author), OBSERV OCEANOL BANYULS, CNRS, URA 117, F-66650 BANYULS SUR MER, FRANCE.</t>
  </si>
  <si>
    <t>Feral, Jean-Pierre/C-8368-2012; FERAL, Jean-Pierre/M-9608-2019; Poulin, Elie/C-2654-2012; FERAL, Jean-Pierre/A-8199-2008</t>
  </si>
  <si>
    <t>FERAL, Jean-Pierre/0000-0001-7627-0160; Poulin, Elie/0000-0001-7736-0969; FERAL, Jean-Pierre/0000-0001-7627-0160</t>
  </si>
  <si>
    <t>10.3354/meps118179</t>
  </si>
  <si>
    <t>QP426</t>
  </si>
  <si>
    <t>WOS:A1995QP42600017</t>
  </si>
  <si>
    <t>WOAKES, AJ; BUTLER, PJ; BEVAN, RM</t>
  </si>
  <si>
    <t>IMPLANTABLE DATA LOGGING SYSTEM FOR HEART-RATE AND BODY-TEMPERATURE - ITS APPLICATION TO THE ESTIMATION OF FIELD METABOLIC RATES IN ANTARCTIC PREDATORS</t>
  </si>
  <si>
    <t>MEDICAL &amp; BIOLOGICAL ENGINEERING &amp; COMPUTING</t>
  </si>
  <si>
    <t>ANTARCTIC; BODY TEMPERATURE; HEART RATE; IMPLANT; LOGGING; METABOLIC RATE</t>
  </si>
  <si>
    <t>The metabolic rate of free-ranging animals is difficult to measure, but of great importance in understanding the interactions of a species with its environment. Heart rate can, if correctly validated and calibrated, give an estimate of metabolic rate, with both a fine time resolution and over long periods. The telemetry of heart rate is well documented, but is not appropriate over long ranges (possibly several thousands of kilometres) or for diving species. An implantable data logger has therefore. been developed for the long term recording of heart rate and body temperature. The logger is built using hybrid and ASIC construction techniques, weighs 20 g and measures 55 x 24 x 6 mm. The device is programmable, and its solid-state memory holds over 70 days of data if, for example, heart rate is counted and stored every minute. Current consumption is 155 mu A while logging, 50 mu A during a programmable initial delay period, and less than 1 mu A when the logger closes down after filling its memory. These loggers have been deployed seasons in gentoo penguins, black-browed albatross and fur seals.</t>
  </si>
  <si>
    <t>WOAKES, AJ (corresponding author), UNIV BIRMINGHAM,SCH BIOL SCI,BIRMINGHAM B15 2TT,W MIDLANDS,ENGLAND.</t>
  </si>
  <si>
    <t>PETER PEREGRINUS LTD</t>
  </si>
  <si>
    <t>HERTS</t>
  </si>
  <si>
    <t>SOUTHGATE HOUSE STEVENAGE PO BOX 8, HERTS, ENGLAND SG1 1HQ</t>
  </si>
  <si>
    <t>0140-0118</t>
  </si>
  <si>
    <t>MED BIOL ENG COMPUT</t>
  </si>
  <si>
    <t>Med. Biol. Eng. Comput.</t>
  </si>
  <si>
    <t>10.1007/BF02523032</t>
  </si>
  <si>
    <t>Computer Science, Interdisciplinary Applications; Engineering, Biomedical; Mathematical &amp; Computational Biology; Medical Informatics</t>
  </si>
  <si>
    <t>Computer Science; Engineering; Mathematical &amp; Computational Biology; Medical Informatics</t>
  </si>
  <si>
    <t>QQ397</t>
  </si>
  <si>
    <t>WOS:A1995QQ39700004</t>
  </si>
  <si>
    <t>FRANKLIN, DC; MARCHANT, HJ</t>
  </si>
  <si>
    <t>PARMALES IN SEDIMENTS OF PRYDZ BAY, EAST ANTARCTICA - A NEW BIOFACIES AND PALEOENVIRONMENTAL INDICATOR OF COLD-WATER DEPOSITION</t>
  </si>
  <si>
    <t>NANOPLANKTON; COCCOLITHOPHORIDS; PACIFIC; CYSTS</t>
  </si>
  <si>
    <t>Siliceous wall plates of two species of Parmales are present in varying abundance in the surficial and downcore sediments of Prydz Bay, East Antarctica. These organisms have a dramatically higher abundance and greater species diversity in polar and sub-polar environments than is seen in temperate and tropical waters. Based on our finding of abundant and well-preserved walls of these organisms in Antarctic sediments, we suggest that they represent a useful biofacies and paleoenvironmental marker for deposition from cold water, and a potentially new biostratigraphic tool.</t>
  </si>
  <si>
    <t>UNIV TASMANIA,INST ANTARCTIC &amp; SO OCEAN STUDIES,HOBART,TAS 7001,AUSTRALIA; AUSTRALIAN ANTARCTIC DIV,KINGSTON,TAS 7050,AUSTRALIA</t>
  </si>
  <si>
    <t>FRANKLIN, DC (corresponding author), UNIV TASMANIA,ANTARCTIC COOPERAT RES CTR,HOBART,TAS 7001,AUSTRALIA.</t>
  </si>
  <si>
    <t>AMER MUSEUM NAT HISTORY 79TH ST AT CENTRAL PARK WEST, NEW YORK, NY 10024</t>
  </si>
  <si>
    <t>10.2307/1485885</t>
  </si>
  <si>
    <t>QY694</t>
  </si>
  <si>
    <t>WOS:A1995QY69400006</t>
  </si>
  <si>
    <t>SUSHEVSKAJA, NM; VOLOKITINA, LP</t>
  </si>
  <si>
    <t>TECTONIC AND MAGNETIC ASPECTS OF THE MID-ATLANTIC RIDGE EQUATORIAL ZONE</t>
  </si>
  <si>
    <t>AUSTRALIAN-ANTARCTIC DISCORDANCE; SOUTH-ATLANTIC; OCEAN RIDGE; MANTLE HETEROGENEITY; AXIS DISCONTINUITIES; CRUSTAL THICKNESS; DEPTH ANOMALIES; SEGMENTATION; GEOCHEMISTRY; MORPHOLOGY</t>
  </si>
  <si>
    <t>The results of marine geological and geophysical researches at the Mid-Atlantic Ridge (MAR) (0 degrees-15 degrees N) are discussed. The Ridge is dissected into segments of different order (1-4). Crustal discontinuities bounding the segments of 1 to 3 orders, are reflected in local depth maximum. The magmatic regime of the region is characterized by the occurrence of two extended geochemical anomalies bounded by Sao Paulo-Sao Pedro. Cape Verde-Maraton fracture zones attributed to the segments with relatively uplifted bottom of the rift valley. Central segments of the region with block pattern and distinct rift valley are characterized by a stable magmatism which does not differ from that of the Central and Southern provinces of MAR.</t>
  </si>
  <si>
    <t>PP SHIRSHOV OCEANOL INST,MOSCOW,RUSSIA</t>
  </si>
  <si>
    <t>Russian Academy of Sciences; Shirshov Institute of Oceanology</t>
  </si>
  <si>
    <t>SUSHEVSKAJA, NM (corresponding author), VI VERNADSKII GEOCHEM &amp; ANALYT CHEM INST,MOSCOW,RUSSIA.</t>
  </si>
  <si>
    <t>QX668</t>
  </si>
  <si>
    <t>WOS:A1995QX66800015</t>
  </si>
  <si>
    <t>BAMBER, RN</t>
  </si>
  <si>
    <t>A NEW SPECIES OF PYCNOGONUM BRUNNICH, 1764 (ARTHROPODA, PYCNOGONIDA) WITH OTHER PYCNOGONID RECORDS FROM THE FALKLAND AND SOUTH SHETLAND ISLANDS</t>
  </si>
  <si>
    <t>OPHELIA</t>
  </si>
  <si>
    <t>PYCNOGONIDA; PYCNOGONUM; AUSTRODECUS; ANTARCTIC; ANTIBOREAL; SUB-ANTARCTIC</t>
  </si>
  <si>
    <t>WATER</t>
  </si>
  <si>
    <t>Littoral pycnogonid material from the Falkland Islands is described, including Pycnogonum calculum sp. n. from Pebble Island; this species is distinguished from members of the P. magellanicum complex by its short, truncate abdomen and second tibia no longer than its width. In addition, recently identified sublittoral material from the nearby South Shetland Islands is listed, including the second specimen of Austrodecus confusum Stock.</t>
  </si>
  <si>
    <t>BAMBER, RN (corresponding author), FAWLEY AQUAT RES LABS,MARINE &amp; FRESHWATER BIOL UNIT,SOUTHAMPTON SO4 1TW,HANTS,ENGLAND.</t>
  </si>
  <si>
    <t>OPHELIA PUBLICATIONS</t>
  </si>
  <si>
    <t>HELSINGOR</t>
  </si>
  <si>
    <t>STRANDPROMENADEN 5, DK-3000 HELSINGOR, DENMARK</t>
  </si>
  <si>
    <t>0078-5326</t>
  </si>
  <si>
    <t>Ophelia</t>
  </si>
  <si>
    <t>10.1080/00785326.1995.10430585</t>
  </si>
  <si>
    <t>QQ834</t>
  </si>
  <si>
    <t>WOS:A1995QQ83400003</t>
  </si>
  <si>
    <t>HARADA, N; HANDA, N; FUKUCHI, M; ISHIWATARI, R</t>
  </si>
  <si>
    <t>SOURCE OF HYDROCARBONS IN MARINE-SEDIMENTS IN LUTZOW-HOLM BAY, ANTARCTICA</t>
  </si>
  <si>
    <t>ORGANIC GEOCHEMISTRY</t>
  </si>
  <si>
    <t>ANTARCTIC MARINE SEDIMENTS; C-14 AGE; DELTA-C-13; GC-IRMS; N-ALKANE CARBON ISOTOPE RATIOS</t>
  </si>
  <si>
    <t>ACCELERATOR MASS-SPECTROMETRY; PARTICULATE MATTER; CARIACO TRENCH; ATLANTIC; GEOCHEMISTRY; DIAGENESIS; LIPIDS; CARBON; SEA</t>
  </si>
  <si>
    <t>We have made an attempt to reconstruct the paleoenvironment of the coastal region around Syowa Station in Lutzow-Holm Bay, Antarctica, using organic compounds in marine sediments. A 129 cm long core sample of the oceanic sediment was collected at 69 degrees 14'48''S, 39 degrees 11'33''E in Lutzow-Holm Bay. C-14 age showed a smooth pattern of change from about 3000 yBP at the surface to 14,000 yBP at the bottom, except for a change of age in the range of 80-120 cm depth. n-C-21 was dominant in the low hydrocarbon content sections at the depths of 0-5, 60-65 and 120-125 cm of the core, whereas long-chain alkanes (C-22, C-23, C-24,) were dominant in the high hydrocarbon content sections at the depths of 45-50 and 90-95 cm. These characteristic distribution patterns of n-alkanes suggested that their major source probably is mixed altered and/or recycled material and recent organic material possibly derived from marine organisms. The differences in the delta degrees C values of individual alkanes from the high and low hydrocarbon content sections of the core were not appreciable, suggesting a common source for these compounds. delta(13)C values for organic matter in different sections of the core range from -26.0 to -28.5 parts per thousand, indicating that its major source is marine organisms.</t>
  </si>
  <si>
    <t>NATL INST POLAR RES, ITABASHI KU, TOKYO 173, JAPAN; TOKYO METROPOLITAN UNIV, FAC SCI, DEPT CHEM, HACHIOJI, TOKYO 19203, JAPAN</t>
  </si>
  <si>
    <t>Research Organization of Information &amp; Systems (ROIS); National Institute of Polar Research (NIPR) - Japan; Tokyo Metropolitan University</t>
  </si>
  <si>
    <t>HARADA, N (corresponding author), NAGOYA UNIV, INST HYDROSPHER ATMOSPHER SCI, CHIKUSA KU, FURO CHO, NAGOYA, AICHI 46401, JAPAN.</t>
  </si>
  <si>
    <t>0146-6380</t>
  </si>
  <si>
    <t>ORG GEOCHEM</t>
  </si>
  <si>
    <t>Org. Geochem.</t>
  </si>
  <si>
    <t>10.1016/0146-6380(94)00124-J</t>
  </si>
  <si>
    <t>RA266</t>
  </si>
  <si>
    <t>WOS:A1995RA26600005</t>
  </si>
  <si>
    <t>HERPERS, U; VOGT, S; BREMER, K; HOFMANN, HJ; SUTER, M; WIELER, R; LANGE, HJ; MICHEL, R</t>
  </si>
  <si>
    <t>COSMOGENIC NUCLIDES IN DIFFERENTIATED ANTARCTIC METEORITES - MEASUREMENTS AND MODEL-CALCULATIONS</t>
  </si>
  <si>
    <t>PLANETARY AND SPACE SCIENCE</t>
  </si>
  <si>
    <t>PRODUCTION-RATES; DATA COMPILATION; AL-26 CONTENTS; EXPOSURE AGES; BE-10; DEPENDENCE; METEOROIDS; CHONDRITES; EUCRITES; PROTONS</t>
  </si>
  <si>
    <t>The cosmogenic radionuclides Be-10, Al-26 and Mn-53 and stable He-, Ne- and Ar-isotopes were measured in differentiated meteorites from Antarctica using accelerator mass spectrometry, gamma-gamma-coincidence techniques, radiochemical neutron activation analysis and conventional mass spectrometry. No depth effects were analyzed. In most of the meteorites Be-10 and Al-26 were in saturation at times of fall, but the Al-26 concentrations are partially lowered by substantial terrestrial ages. For Be-10 some extremely low concentrations were found which cannot be explained by the decay during terrestrial residence. The experimental data are discussed together with rare gas measurements in the context on model calculation of the depth- and size-dependent production of cosmogenic nuclides in differentiated stony meteorites. Based on the model calculations minimal exposure ages, Ne-21/Mn-53 and shielding corrected Ne-21 exposure ages were calculated. A detailed discussion of the production rates and of possible pairing of meteorites is given</t>
  </si>
  <si>
    <t>UNIV COLOGNE,NUKL CHEM ABT,D-50674 COLOGNE,GERMANY; ETH HONGGERBERG,INST TEILCHENPHYS,CH-8093 ZURICH,SWITZERLAND; ETH ZURICH,INST KRISTALLOG &amp; PETROG,CH-8092 ZURICH,SWITZERLAND; UNIV HANNOVER,ZENTRUM STRAHLENSCHUTZ &amp; RADIOOKOL,D-30167 HANNOVER,GERMANY</t>
  </si>
  <si>
    <t>University of Cologne; Swiss Federal Institutes of Technology Domain; ETH Zurich; Swiss Federal Institutes of Technology Domain; ETH Zurich; Leibniz University Hannover</t>
  </si>
  <si>
    <t>Wieler, Rainer/A-1355-2010</t>
  </si>
  <si>
    <t>Wieler, Rainer/0000-0001-5666-7494</t>
  </si>
  <si>
    <t>0032-0633</t>
  </si>
  <si>
    <t>PLANET SPACE SCI</t>
  </si>
  <si>
    <t>Planet Space Sci.</t>
  </si>
  <si>
    <t>10.1016/0032-0633(94)00191-S</t>
  </si>
  <si>
    <t>RF853</t>
  </si>
  <si>
    <t>WOS:A1995RF85300026</t>
  </si>
  <si>
    <t>NEALE, PJ; PRISCU, JC</t>
  </si>
  <si>
    <t>THE PHOTOSYNTHETIC APPARATUS OF PHYTOPLANKTON FROM A PERENNIALLY ICE-COVERED ANTARCTIC LAKE - ACCLIMATION TO AN EXTREME SHADE ENVIRONMENT</t>
  </si>
  <si>
    <t>PLANT AND CELL PHYSIOLOGY</t>
  </si>
  <si>
    <t>BLUE-LIGHT UTILIZATION; CHLAMYDOMONAS REINHARDTII; CHLAMYDOMONAS SUBCAUDATA; LAKE BONNEY; LIGHT ACCLIMATION; PHOTOSYNTHETIC UNIT SIZE</t>
  </si>
  <si>
    <t>PHOTOSYSTEM-II HETEROGENEITY; ELECTRON-TRANSPORT CAPACITY; CHLAMYDOMONAS-REINHARDTII; MARINE-PHYTOPLANKTON; GROWTH IRRADIANCE; GREEN-ALGAE; EXCITATION DISTRIBUTION; SPINACH-CHLOROPLASTS; DUNALIELLA-SALINA; ENERGY-TRANSFER</t>
  </si>
  <si>
    <t>Phytoplankton in perennially ice-covered Lake Bonney (Antarctica) are exposed to a limited range of light variation both in terms of intensity (&lt;1-3% of incident) and spectral distribution (blue-green) during the austral spring and summer. This relative constancy is due to continuous sunlight, optical filtering through the 4.2 m ice cap and an absence of vertical mixing. The effects of this unique light environment on the structure and function of the photosynthetic apparatus were studied using measurements of P-700 reaction center content and spectral variation in photosystem II (PSII) fluorescence kinetics. Light-induced absorbance change at both 700 nm and 810 nm was used to measure P-700 concentration. The average ratio of total Chl/P-700 was 743 (mel mol(-1)), with a range of 480 to 1,039. These ratios were low in comparison to previous studies of phytoplankton growing in low-light cultures or algae growing beneath Arctic sea ice. A sample from the deep (17 m) layer dominated by Chlamydomonas subcaudata was grown in enriched culture media. PSII fluorescence kinetics were measured on thylakoid preparations in the presence of DCMU under blue-green (481 nm) and red (660 nm) light. C. subcaudata utilized blue-green light for photosynthesis more efficiently than the photobiologically well characterized C. reinhardtii (strain CC-124). These results, together with pigment analyses, suggest that carotenoids in Lake Bonney phytoplankton are more important in light harvesting as opposed to photoprotection.</t>
  </si>
  <si>
    <t>UNIV CALIF BERKELEY, DEPT PLANT BIOL, 111 KOSHLAND HALL, BERKELEY, CA 94720 USA; MONTANA STATE UNIV, DEPT BIOL, BOZEMAN, MT 59717 USA</t>
  </si>
  <si>
    <t>University of California System; University of California Berkeley; Montana State University System; Montana State University Bozeman</t>
  </si>
  <si>
    <t>Neale, Patrick/A-3683-2012</t>
  </si>
  <si>
    <t>0032-0781</t>
  </si>
  <si>
    <t>1471-9053</t>
  </si>
  <si>
    <t>PLANT CELL PHYSIOL</t>
  </si>
  <si>
    <t>Plant Cell Physiol.</t>
  </si>
  <si>
    <t>10.1093/oxfordjournals.pcp.a078757</t>
  </si>
  <si>
    <t>Plant Sciences; Cell Biology</t>
  </si>
  <si>
    <t>QP087</t>
  </si>
  <si>
    <t>WOS:A1995QP08700007</t>
  </si>
  <si>
    <t>WILLIS, IC</t>
  </si>
  <si>
    <t>INTERANNUAL VARIATIONS IN GLACIER MOTION - A REVIEW</t>
  </si>
  <si>
    <t>PROGRESS IN PHYSICAL GEOGRAPHY</t>
  </si>
  <si>
    <t>GLACIER VELOCITY; SLIDING; BED DEFORMATION; SUBGLACIAL HYDROLOGY</t>
  </si>
  <si>
    <t>SUBGLACIAL DRAINAGE SYSTEM; ANTARCTIC ICE STREAMS; SHORT-TERM VARIATIONS; WATER-PRESSURE; VARIEGATED GLACIER; SURFACE-VELOCITY; SEASONAL-VARIATIONS; BED DEFORMATION; BASAL WATER; TEMPERATE GLACIERS</t>
  </si>
  <si>
    <t>Variations in glacier horizontal and vertical motion occur at a variety of intra-annual timescales: monthly, daily and even hourly. These variations have been identified from measurements made both beneath and on the surface of glaciers. They must be associated with variations in basal motion rather than changes in internal ice-deformation rates. Variations in basal motion result from changes in sliding rates over a 'hard bed' (i.e., rigid bedrock) or changes in deformation rates within a 'soft bed' (i.e., unlithified permeable till). Changes in both sliding and bed deformation rates are related to variations in subglacial water pressures and therefore depend critically on the structure of the subglacial drainage system and the hydraulics of individual drainage passageways. Thus changes in subglacial drainage system structure and drainage passageway hydraulics can cause intra-annual variations in glacier motion. However, intra-annual variations in glacier motion will also be influenced by variations in longitudinal stress gradients as a result of changes in the rate of longitudinal extension and compression.</t>
  </si>
  <si>
    <t>UNIV CAMBRIDGE, DEPT GEOG, DOWNING PL, CAMBRIDGE CB2 3EN, ENGLAND.</t>
  </si>
  <si>
    <t>Willis, Ian/0000-0002-0750-7088</t>
  </si>
  <si>
    <t>SAGE PUBLICATIONS LTD</t>
  </si>
  <si>
    <t>1 OLIVERS YARD, 55 CITY ROAD, LONDON EC1Y 1SP, ENGLAND</t>
  </si>
  <si>
    <t>0309-1333</t>
  </si>
  <si>
    <t>1477-0296</t>
  </si>
  <si>
    <t>PROG PHYS GEOG</t>
  </si>
  <si>
    <t>Prog. Phys. Geogr.</t>
  </si>
  <si>
    <t>10.1177/030913339501900104</t>
  </si>
  <si>
    <t>QL708</t>
  </si>
  <si>
    <t>WOS:A1995QL70800004</t>
  </si>
  <si>
    <t>WOLF, SF; LIPSCHUTZ, ME</t>
  </si>
  <si>
    <t>CHEMICAL STUDIES OF H CHONDRITES .4. NEW DATA AND COMPARISON OF ANTARCTIC SUITES</t>
  </si>
  <si>
    <t>UNEQUILIBRATED ORDINARY CHONDRITES; MOBILE TRACE-ELEMENTS; PARENT BODY; ABUNDANCE PATTERNS; METEORITES; AGES; EARTH; IDENTIFICATION; METAMORPHISM; POPULATIONS</t>
  </si>
  <si>
    <t>We report data for the trace elements An, Co; Sb, Ga, Rb; Ag, Se, Co, Te; Zn, Cd, Bi, Tli and In (ordered by putative volatility during nebular condensation and accretion) determined by neutron activation analysis in 13 H5 chondrites from Victoria land and 20 H4-6 chondrites from Queen Maud Land, Antarctica. These and earlier results provide Antarctic sample suites of 34 chondrites from Victoria Land and 25 from Queen Maud Land. Treatment of data for the most volatile 10 elements (Rb --&gt; In) in these suites by multivariate statistical techniques more robust, as well as more conservative, than conventional linear discriminant analysis and logistic regression demonstrates that compositions differ al marginally significant levels. This difference cannot be explained by trivial (terrestrial) causes and becomes more significant, despite the smaller size of the database, when comparisons are limited to data from a single analyst End when all upper limits are climinated from consideration. The Victoria Land and Queen Maud Land suites have different mean terrestrial ages (similar to 300) kyr rind similar to 100 kyr, respectively) and age distributions, suggesting that a time-dependent variation of chondritic sources with different thermal histories is responsible. As a result, these two Antarctic suites are, on average, chemically distinguishable from each other. Since H chondrites serve as a paradigm for other meteorite classes, these results indicate that the near-Earth populations of planetary materials varied with time on the 10(5)-year timescale.</t>
  </si>
  <si>
    <t>PURDUE UNIV, DEPT CHEM, W LAFAYETTE, IN 47907 USA</t>
  </si>
  <si>
    <t>ARGONNE NATL LAB, 9700 S CASS AVE, ARGONNE, IL 60439 USA.</t>
  </si>
  <si>
    <t>FEB 25</t>
  </si>
  <si>
    <t>E2</t>
  </si>
  <si>
    <t>10.1029/94JE03365</t>
  </si>
  <si>
    <t>QK383</t>
  </si>
  <si>
    <t>WOS:A1995QK38300007</t>
  </si>
  <si>
    <t>MICHLOVICH, ES; WOLF, SF; WANG, MS; VOGT, S; ELMORE, D; LIPSCHUTZ, ME</t>
  </si>
  <si>
    <t>CHEMICAL STUDIES OF H CHONDRITES .5. TEMPORAL VARIATIONS OF SOURCES</t>
  </si>
  <si>
    <t>NON-ANTARCTIC METEORITES; PARENT BODY; BREAKUP; POPULATIONS; EARTH; AGES</t>
  </si>
  <si>
    <t>We report Cl-36 (301-kyr half-life) data obtained by accelerator mass spectrometry allowing nominal terrestrial ages to be determined for 39 Antarctic H4-6 chondrites for which contents of volatile trace elements are known. The compositional difference between these Antarctic meteorites and 58 non-Antarctic falls increases with terrestrial age and, using multivariate statistical techniques, becomes highly significant for Antarctic samples with ages &gt;50 kyr. The compositional difference is inconsistent with trivial causes such as weathering and seems to reflect differences in thermal histories of parent sources. Temporal source variations for the H chondrite flux on Earth thus exist not only on a short-term, 40 years, basis (Dodd et al., 1993) but also on a long-term, &gt;50 kyr, basis.</t>
  </si>
  <si>
    <t>PURDUE UNIV, DEPT CHEM, W LAFAYETTE, IN 47907 USA; ARGONNE NATL LAB, ARGONNE, IL 60439 USA</t>
  </si>
  <si>
    <t>Purdue University System; Purdue University; United States Department of Energy (DOE); Argonne National Laboratory</t>
  </si>
  <si>
    <t>PURDUE UNIV, DEPT PHYS, W LAFAYETTE, IN 47907 USA.</t>
  </si>
  <si>
    <t>10.1029/94JE03366</t>
  </si>
  <si>
    <t>WOS:A1995QK38300008</t>
  </si>
  <si>
    <t>CHEMICAL STUDIES OF H CHONDRITES .6. ANTARCTIC NON-ANTARCTIC COMPOSITION DIFFERENCES REVISITED</t>
  </si>
  <si>
    <t>PARENT BODY; METEORITES; POPULATIONS; BREAKUP; AGES</t>
  </si>
  <si>
    <t>We report data for the trace elements Au, Ca, Sb, Ga, Rb, Ag, Se, Cs, Te, Zn, Cd, Bi, Tl, and In (ordered by putative volatility during nebular condensation and accretion) determined by radiochemical neutron activation analysis of 14 additional H5 and H6 chondrite falls. Data for the 10 most volatile elements (Rb --&gt; In) treated by the multivariate techniques of linear discriminant analysis and logistic regression in these and 44 other falls are compared with those for 59 H4-6 chondrites from Antarctica. Various populations are tested by the multivariate techniques, using the previously developed method of randomization-simulation to assess Significance levels. An earlier conclusion, based on fewer samples, that H4-6 chondrite falls are compositionally distinguishable from the Antarctic suite is verified by the additional data. This distinctiveness is highly significant because of the presence of samples from Victoria Land in the Antarctic population, which differ compositionally from falls beyond any reasonable doubt. However, it cannot be. proven unequivocally that falls and Antarctic samples from Queen Maud Land ark compositionally distinguishable. Trivial causes (e.g., analyst bias, weathering) cannot explain the Victoria Land (Antarctic)non-Antarctic compositional difference for paradigmatic H4-6 chondrites. This seems ito reflect a time-dependent variation of near-Earth meteoroid source regions differing in average thermal history.</t>
  </si>
  <si>
    <t>10.1029/94JE03367</t>
  </si>
  <si>
    <t>WOS:A1995QK38300009</t>
  </si>
  <si>
    <t>ASKEBJER, P; BARWICK, SW; BERGSTROM, L; BOUCHTA, A; CARIUS, S; COULTHARD, A; ENGEL, K; ERLANDSSON, B; GOOBAR, A; GRAY, L; HALLGREN, A; HALZEN, F; HULTH, PO; JACOBSEN, J; JOHANSSON, S; KANDHADAI, V; LIUBARSKY, I; LOWDER, D; MILLER, T; MOCK, PC; MORSE, R; PORRATA, R; PRICE, PB; RICHARDS, A; RUBINSTEIN, H; SCHNEIDER, E; SUN, Q; TILAV, S; WALCK, G; YODH, G</t>
  </si>
  <si>
    <t>OPTICAL-PROPERTIES OF THE SOUTH-POLE ICE AT DEPTHS BETWEEN 0.8 AND 1 KILOMETER</t>
  </si>
  <si>
    <t>AIR-HYDRATE; INCLUSIONS; CORE</t>
  </si>
  <si>
    <t>The optical properties of the ice at the geographical South Pole have been investigated at depths between 0.8 and 1 kilometer. The absorption and scattering lengths of visible light (similar to 515 nanometers) have been measured in situ with the use of the laser calibration setup of the Antarctic Muon and Neutrino Detector Array (AMANDA) neutrino detector. The ice is intrinsically extremely transparent. The measured absorption length is 59 +/- 3 meters, comparable with the quality of the ultrapure water used in the Irvine-Michigan-Brookhaven and Kamiokande prolon-decay and neutrino experiments and more than twice as long as the best value reported for laboratory ice. Because of a residual density of air bubbles at these depths, the trajectories of photons in the medium are randomized. If the bubbles are assumed to be smooth and spherical, the average distance between collisions at a depth of 1 kilometer is about 25 centimeters. The measured inverse scattering length on bubbles decreases linearly with increasing depth in the volume of ice investigated.</t>
  </si>
  <si>
    <t>UNIV STOCKHOLM, S-11385 STOCKHOLM, SWEDEN; UNIV CALIF IRVINE, IRVINE, CA 92717 USA; UNIV UPPSALA, S-75121 UPPSALA, SWEDEN; UNIV WISCONSIN, MADISON, WI 53706 USA; UNIV CALIF BERKELEY, BERKELEY, CA 94720 USA</t>
  </si>
  <si>
    <t>Stockholm University; University of California System; University of California Irvine; Uppsala University; University of Wisconsin System; University of Wisconsin Madison; University of California System; University of California Berkeley</t>
  </si>
  <si>
    <t>Hallgren, Allan/A-8963-2013</t>
  </si>
  <si>
    <t>FEB 24</t>
  </si>
  <si>
    <t>10.1126/science.267.5201.1147</t>
  </si>
  <si>
    <t>QJ237</t>
  </si>
  <si>
    <t>WOS:A1995QJ23700030</t>
  </si>
  <si>
    <t>HERMAN, JR; NEWMAN, PA; MCPETERS, R; KRUEGER, AJ; BHARTIA, PK; SEFTOR, CJ; TORRES, O; JAROSS, G; CEBULA, RP; LARKO, D; WELLEMEYER, C</t>
  </si>
  <si>
    <t>METEOR-3 TOTAL OZONE MAPPING SPECTROMETER OBSERVATIONS OF THE 1993 OZONE HOLE</t>
  </si>
  <si>
    <t>ANTARCTIC OZONE; TOMS OBSERVATIONS; DEPLETION</t>
  </si>
  <si>
    <t>The development of the springtime (September-November) Antarctic ozone hole was observed by the Meteor 3/total ozone mapping spectrometer (TOMS) to result in the lowest ozone value, 85 DU (Dobson units) on October 8, 1993, ever measured by TOMS. During late September and early October the region of extremely low ozone values was centered on the geographical pole between 85 degrees S and 90 degrees S. The geographical extent of the ozone hole region, the area within the 220-DU contour, reached a maximum during the first week in October at a near-circular area covering 24 x 10(6) km(2) reaching to the southern tip of South America. This approximately matched the 1992 area record, After the maximum area was reached in early October, the 1993 ozone hole region was significantly larger than during 1992 throughout the remainder of the month of October. The very low ozone values over the Antarctic continent have been confirmed by independent ground-based data. Unlike 1992, the formation of the 1993 Antarctic ozone hole does not coincide with unusually low ozone values observed over most of the globe for the past 2 years. The most recent ozone data from Meteor 3/TOMS show that there has been a recovery at all latitudes from the extraordinarily low values observed during 1992 and part of 1993 after the June 1991 eruption of Mount Pinatubo. Meteor 3/TOMS is described and compared with Nimbus 7/TOMS during the 1991 to May 1993 overlap period. Observations of the 1992 ozone hole are presented from both instruments and are shown to agree within 5 DU.</t>
  </si>
  <si>
    <t>HERMAN, JR (corresponding author), NASA, GODDARD SPACE FLIGHT CTR, MAIL STOP 916, GREENBELT, MD 20771 USA.</t>
  </si>
  <si>
    <t>McPeters, Richard/G-4955-2013; Krueger, August/HLX-8171-2023; Bhartia, Pawan K/A-4209-2016; Torres, Omar/G-4929-2013; Newman, Paul A./D-6208-2012</t>
  </si>
  <si>
    <t>Newman, Paul A./0000-0003-1139-2508; Herman, Jay/0000-0002-9146-1632</t>
  </si>
  <si>
    <t>FEB 20</t>
  </si>
  <si>
    <t>D2</t>
  </si>
  <si>
    <t>10.1029/94JD02316</t>
  </si>
  <si>
    <t>QJ630</t>
  </si>
  <si>
    <t>WOS:A1995QJ63000018</t>
  </si>
  <si>
    <t>WOODBRIDGE, EL; ELKINS, JW; FAHEY, DW; HEIDT, LE; SOLOMON, S; BARING, TJ; GILPIN, TM; POLLOCK, WH; SCHAUFFLER, SM; ATLAS, EL; LOEWENSTEIN, M; PODOLSKE, JR; WEBSTER, CR; MAY, RD; GILLIGAN, JM; MONTZKA, SA; BOERING, KA; SALAWITCH, RJ</t>
  </si>
  <si>
    <t>ESTIMATES OF TOTAL ORGANIC AND INORGANIC CHLORINE IN THE LOWER STRATOSPHERE FROM IN-SITU AND FLASK MEASUREMENTS DURING AASE-II</t>
  </si>
  <si>
    <t>MIDDLE ATMOSPHERE; ANTARCTIC VORTEX; OZONE DEPLETION; GROWTH-RATES; WINTER; RADICALS; DECREASE; AGE; AIR</t>
  </si>
  <si>
    <t>Aircraft sampling has provided extensive in situ and flask measurements of organic chlorine species in the lower stratosphere. The recent Airborne Arctic Stratospheric Expedition II (AASE II) included two independent measurements of organic chlorine species using whole air sample and real-time techniques. From the whole air sample measurements we derive directly the burden of total organic chlorine (CCly) in the fewer stratosphere. From the more limited real-time measurements we estimate the CCly burden using mixing ratios and growth rates of the principal CCly species in the troposphere in conjunction with results from a two-dimensional photochemical model. Since stratospheric chlorine is tropospheric in origin and tropospheric mixing ratios are increasing, it is necessary to establish the average age of a stratospheric air parcel to assess its total chlorine (Cl-Total) abundance. Total inorganic chlorine (Cl-y) in the parcel is then estimated by the simple difference, Cl-y = Cl-Total - CCly. The consistency of the results from these two quite different techniques suggests that we can determine the CCly and Cl-y in the lower stratosphere with confidence. Such estimates of organic and inorganic chlorine are crucial in evaluating the photochemistry controlling chlorine partitioning and hence ozone loss processes in the lower stratosphere.</t>
  </si>
  <si>
    <t>NATL CTR ATMOSPHER RES, BOULDER, CO 80307 USA; UNIV COLORADO, CIRES, BOULDER, CO 80309 USA; HARVARD UNIV, DEPT EARTH &amp; PLANETARY SCI, CAMBRIDGE, MA 02138 USA; NOAA, CLIMATE MONITORING &amp; DIAGNOST LAB, BOULDER, CO 80303 USA; NASA, AMES RES CTR, MOFFETT FIELD, CA 94035 USA; CALTECH, JET PROP LAB, PASADENA, CA 91109 USA</t>
  </si>
  <si>
    <t>National Center Atmospheric Research (NCAR) - USA; University of Colorado System; University of Colorado Boulder; Harvard University; National Oceanic Atmospheric Admin (NOAA) - USA; National Aeronautics &amp; Space Administration (NASA); NASA Ames Research Center; National Aeronautics &amp; Space Administration (NASA); NASA Jet Propulsion Laboratory (JPL); California Institute of Technology</t>
  </si>
  <si>
    <t>WOODBRIDGE, EL (corresponding author), NOAA, AERON LAB, 325 BROADWAY, R-E-AL6, BOULDER, CO 80303 USA.</t>
  </si>
  <si>
    <t>Gilligan, Jonathan/AAZ-5377-2021; Salawitch, Ross/B-4605-2009; Atlas, Elliot/J-8171-2015; Gilligan, Jonathan/I-8938-2014; montzka, stephen/V-6162-2019; Webster, Chris/M-9315-2019; Atlas, Elliot/AAE-4605-2021; Fahey, David/G-4499-2013</t>
  </si>
  <si>
    <t>Gilligan, Jonathan/0000-0003-1375-6686; Gilligan, Jonathan/0000-0003-1375-6686; montzka, stephen/0000-0002-9396-0400; Fahey, David/0000-0003-1720-0634</t>
  </si>
  <si>
    <t>10.1029/94JD02744</t>
  </si>
  <si>
    <t>WOS:A1995QJ63000026</t>
  </si>
  <si>
    <t>FAHEY, DW; KEIM, ER; WOODBRIDGE, EL; GAO, RS; BOERING, KA; DAUBE, BC; WOFSY, SC; LOHMANN, RP; HINTSA, EJ; DESSLER, AE; WEBSTER, CR; MAY, RD; BROCK, CA; WILSON, JC; MIAKELYE, RC; BROWN, RC; RODRIGUEZ, JM; LOEWENSTEIN, M; PROFFITT, MH; STIMPFLE, RM; BOWEN, SW; CHAN, KR</t>
  </si>
  <si>
    <t>IN-SITU OBSERVATIONS IN AIRCRAFT EXHAUST PLUMES IN THE LOWER STRATOSPHERE AT MIDLATITUDES</t>
  </si>
  <si>
    <t>ANTARCTIC OZONE EXPERIMENT; CIVIL TRANSPORT AIRCRAFT; KINETIC DATA-BASE; TROPOSPHERIC OZONE; REACTIVE NITROGEN; ER-2 AIRCRAFT; EMISSIONS; CHEMISTRY; CLOUD; COMBUSTION</t>
  </si>
  <si>
    <t>Instrumentation on the NASA ER-2 high-altitude aircraft has been used to observe engine exhaust from the same aircraft while operating in the lower stratosphere. Encounters with the exhaust plume occurred approximately 10 min after emission with spatial scales near 2 km and durations of up to 10 s. Measurements include total reactive nitrogen, NOy, the component species NO and NO2, CO2, H2O, CO, N2O, condensation nuclei, and meteorological parameters. The integrated amounts of CO2 and H2O during the encounters are consistent with the stoichiometry of fuel combustion (1:1 molar). Emission indices (EI) for NOx (= NO + NO2), CO, and N2O are calculated using simultaneous measurements of CO2. EI values for NOX near 4 g (kg fuel)(-1) are in good agreement with values scaled from limited ground-based tests of the ER-2 engine. Non-NOx species comprise less than about 20% of emitted reactive nitrogen, consistent with model evaluations. In addition to demonstrating the feasibility of aircraft plume detection, these results increase confidence in the projection of emissions from current and proposed supersonic aircraft fleets and hence in the assessment of potential long-term changes in the atmosphere.</t>
  </si>
  <si>
    <t>HARVARD UNIV, DEPT EARTH &amp; PLANETARY SCI, CAMBRIDGE, MA 02138 USA; NASA, AMES RES CTR, MOFFETT FIELD, CA 94035 USA; UNIV DENVER, DEPT ENGN, DENVER, CO 80208 USA; AERODYNE RES INC, BILLERICA, MA 01821 USA; HARVARD UNIV, DEPT CHEM, CAMBRIDGE, MA 02138 USA; NASA, GODDARD SPACE FLIGHT CTR, GREENBELT, MD 20771 USA; PRATT &amp; WHITNEY, E HARTFORD, CT 06108 USA; CALTECH, JET PROP LAB, PASADENA, CA 91109 USA; ATMOSPHER &amp; ENVIRONM RES INC, CAMBRIDGE, MA 02139 USA</t>
  </si>
  <si>
    <t>Harvard University; National Aeronautics &amp; Space Administration (NASA); NASA Ames Research Center; University of Denver; Aerodyne Research; Harvard University; National Aeronautics &amp; Space Administration (NASA); NASA Goddard Space Flight Center; Raytheon Technologies; Pratt &amp; Whitney; California Institute of Technology; National Aeronautics &amp; Space Administration (NASA); NASA Jet Propulsion Laboratory (JPL); Atmospheric &amp; Environmental Research</t>
  </si>
  <si>
    <t>FAHEY, DW (corresponding author), NOAA, AERON LAB, 325 BROADWAY, R-E-AL6, BOULDER, CO 80303 USA.</t>
  </si>
  <si>
    <t>Brock, Charles A/G-3406-2011; Brown, Roger C/A-9630-2009; Webster, Chris/M-9315-2019; Dessler, Andrew E/G-8852-2012; Gao, Ru-Shan/H-7455-2013; Rodriguez, Jose M/G-3751-2013; Fahey, David/G-4499-2013</t>
  </si>
  <si>
    <t>Dessler, Andrew E/0000-0003-3939-4820; Gao, Ru-Shan/0000-0001-6985-1637; Fahey, David/0000-0003-1720-0634</t>
  </si>
  <si>
    <t>10.1029/94JD02298</t>
  </si>
  <si>
    <t>WOS:A1995QJ63000027</t>
  </si>
  <si>
    <t>LOVEJOY, ER; HANSON, DR</t>
  </si>
  <si>
    <t>MEASUREMENT OF THE KINETICS OF REACTIVE UPTAKE BY SUBMICRON SULFURIC-ACID PARTICLES</t>
  </si>
  <si>
    <t>ANTARCTIC OZONE DEPLETION; GAS-PHASE REACTION; EXTINCTION MEASUREMENTS; RATE CONSTANTS; ICE SURFACES; N2O5; H2O; AEROSOLS; HCL; CHEMISTRY</t>
  </si>
  <si>
    <t>An experimental apparatus for measuring the kinetics of the reactive uptake of gas phase species by sulfuric acid aerosol is described. The reactive uptake is studied by monitoring the concentration of the gas phase species at the exit of a laminar flow reactor as a function of the position at which the gas is added to the aerosol flow. The gas phase species concentration is measured by chemical ionization mass spectrometry. Sulfuric acid aerosol is generated by the gas phase reaction between SO3 and H2O. The aerosol have lognormal radius distributions with peak radii in the range 0.05-0.15 mu m with a radial dispersion of about +/- 30%. The particle number density (5 x 10(4)-1 x 10(6) particles cm(-3) in the reactor) is measured in a separate apparatus by monitoring the extinction of visible light by the growing particles following a rapid expansion at high relative humidity. The size distribution of the aerosol in the reactor is extracted from measurements of the UV transmission between 200 and 400 nm by using Mie theory. Kinetic results for the reaction of N2O5 with 70 wt % sulfuric acid aerosol at room temperature are presented.</t>
  </si>
  <si>
    <t>UNIV COLORADO,COOPERAT INST RES ENVIRONM SCI,BOULDER,CO 80309</t>
  </si>
  <si>
    <t>LOVEJOY, ER (corresponding author), NOAA,AERON LAB,325 BROADWAY,BOULDER,CO 80303, USA.</t>
  </si>
  <si>
    <t>FEB 16</t>
  </si>
  <si>
    <t>10.1021/j100007a043</t>
  </si>
  <si>
    <t>QG924</t>
  </si>
  <si>
    <t>WOS:A1995QG92400043</t>
  </si>
  <si>
    <t>RHEIN, M; STRAMMA, L; SEND, U</t>
  </si>
  <si>
    <t>THE ATLANTIC DEEP WESTERN BOUNDARY CURRENT - WATER MASSES AND TRANSPORTS NEAR THE EQUATOR</t>
  </si>
  <si>
    <t>ANTARCTIC BOTTOM WATER; LABRADOR SEA-WATER; NORTH-ATLANTIC; HEAT-TRANSPORT; OCEAN; CIRCULATION; SOUTH; SEAWATER; RATES; FLOW</t>
  </si>
  <si>
    <t>The distributions and transports of deepwater masses at the western boundary in the tropical Atlantic off Brazil have been studied on three surveys along 35 degrees W and 5 degrees S and one at 10 degrees S. Transports are obtained from direct measurements of the velocity fields (Pegasus profiling system and lowered acoustic Doppler current profiler) and from geostrophic computations. Using chlorofluoromethane (CFM) and hydrographic distributions, four water masses could be identified forming the North Atlantic Deep Water (NADW) system. Two of these have a high CFM content, the ''shallow upper NADW'' (SUNADW) and the ''overflow lower NADW'' (OLNADW). These exhibit the highest velocity signals at 35 degrees W, where distinct flow cores seem to exist; most of the southeastward flow of the SUNADW (centered around 1600 m) occurs 320 km offshore between 3 degrees 09'S and 1 degrees 50'S (9.7 +/- 3.3 Sv); farther north in that section, a highly variable reversing flow is found in a second velocity maximum. The transport of OLNADW (centered around 3800 m) of 4.6 +/- 2.6 Sv is guided by the Parnaiba Ridge at 1 degrees 45'S, 35 degrees W. The water masses located between the two CFM maxima, the Labrador Sea Water (LSW) and the LNADW old water mass (LNADW-old), did not show any persistent flow features, however, a rather constant transport of 11.1 +/- 2.6 Sv was observed for these two layers. The total southeastward flow of the NADW at 35 degrees W showed a transport of 26.8 +/- 7.0 Sv, if one neglects the reversing SUNADW north of 1 degrees 50'S. At 5 degrees S the flow of all deepwater masses shows vertically aligned cores; the main southward transport occurred near the coast (19.5 +/- 5.3 Sv). The boundary current is limited offshore by a flow reversal, present in all three surveys, but located at different longitudes. At 10 degrees S a southward transport of 4.7 Sv was observed in November 1992. However, the section extended only to 32 degrees 30'W, so that probably a significant part of the flow has been missed. An important result is the large transport variability between single cruises as well as variability of the spatial distribution of the flow at 35 degrees W, which could lead to large uncertainties in the interpretation of single cruise observations. Despite these uncertainties we suggest a circulation pattern of the various deepwater masses near the equator by combining our mean transport estimates with other observations.</t>
  </si>
  <si>
    <t>CHRISTIAN ALBRECHTS UNIV KIEL, INST MEERESKUNDE, DUSTERNBROOKER WEG 20, D-24105 KIEL, GERMANY</t>
  </si>
  <si>
    <t>Rhein, Monika/P-1969-2016</t>
  </si>
  <si>
    <t>Rhein, Monika/0000-0003-1496-2828; Stramma, Lothar/0000-0003-1391-4808</t>
  </si>
  <si>
    <t>FEB 15</t>
  </si>
  <si>
    <t>C2</t>
  </si>
  <si>
    <t>10.1029/94JC02355</t>
  </si>
  <si>
    <t>QK372</t>
  </si>
  <si>
    <t>WOS:A1995QK37200010</t>
  </si>
  <si>
    <t>EVANS, KR; ROWELL, AJ; REES, MN</t>
  </si>
  <si>
    <t>SEA-LEVEL CHANGES AND STRATIGRAPHY OF THE NELSON LIMESTONE (MIDDLE CAMBRIAN), NEPTUNE RANGE, ANTARCTICA</t>
  </si>
  <si>
    <t>JOURNAL OF SEDIMENTARY RESEARCH SECTION B-STRATIGRAPHY AND GLOBAL STUDIES</t>
  </si>
  <si>
    <t>EARLY PALEOZOIC HISTORY; TRANSANTARCTIC MOUNTAINS; GLACIER AREA; MARGIN</t>
  </si>
  <si>
    <t>The first detailed history of relative sea-level changes known from lower Paleozoic strata in Antarctica is documented in this study of the Nelson Limestone. Basal beds bf the formation constitute a nonmarine terrigenous valley-fill succession. Thickness of these strata varies from 0.1 m to 72 m, suggesting that significant topographic relief existed below the sub-Nelson unconformity. Locally, base level must have risen at least 72 m because, following fluvial infilling of the valley, a succession of carbonates over 400 m thick was deposited as seas inundated the Antarctic margin of Gondwana during late Middle Cambrian time. On a global scale, the broad relative sea-level rise recorded in the Nelson Limestone is synchronous with previously recognized eustatic events during Lejopyge laevigata time. In the Nelson Limestone, smaller fluctuations of relative sea level are indicated by three sequences, each about 100 m thick. The lower sequence is bounded below by the sub-Nelson unconformity and includes the valley-fill succession, transgressive sandstone, and highstand carbonate deposits. The top of a subaerially exposed interval of carbonates in one section is interpreted as a sequence boundary with correlative conformity in the deeper-water areas. The subaerially exposed interval is roughly correlative with a succession of five or more slump deposits 1-2 m thick in another section. Subaerial exposure at nearly the same stratigraphic level as the slumps marked a fundamental shift in depositional style. Following marine flooding, an offshore carbonate shoal with an associated restricted lagoon was established during deposition of the middle sequence. The upper sequence records marine flooding above the middle sequence and subsequent reestablishment of an offshore carbonate shoal prior to deformation and volcanism in the area related to the Ross Orogeny.</t>
  </si>
  <si>
    <t>UNIV NEVADA,DEPT GEOSCI,LAS VEGAS,NV 89154</t>
  </si>
  <si>
    <t>Nevada System of Higher Education (NSHE); University of Nevada Las Vegas</t>
  </si>
  <si>
    <t>EVANS, KR (corresponding author), UNIV KANSAS,DEPT GEOG,120 LINDLEY HALL,LAWRENCE,KS 66045, USA.</t>
  </si>
  <si>
    <t>1073-1318</t>
  </si>
  <si>
    <t>J SEDIMENT RES B</t>
  </si>
  <si>
    <t>J. Sediment. Res.-Sect. B-Stratigr. Glob. Stud.</t>
  </si>
  <si>
    <t>QL888</t>
  </si>
  <si>
    <t>WOS:A1995QL88800003</t>
  </si>
  <si>
    <t>SHABTAIE, S; BENTLEY, CR</t>
  </si>
  <si>
    <t>ELECTRICAL-RESISTIVITY SOUNDING OF THE EAST ANTARCTIC ICE-SHEET</t>
  </si>
  <si>
    <t>CLIMATIC RECORD</t>
  </si>
  <si>
    <t>Electrical resistivity soundings using a Schlumberger array have been carried out at Dome C, East Antarctica (74 degrees 39'S, 124 degrees 10'E, elevation 3400 m), to sound the entire 3500-m depth of the ice sheet. Changes in density and temperature are largely separated in the ice at Dome C, so activation energies for both firn and ice could be determined: we find an activation energy of 0.25 eV in both solid ice and fun between -15 degrees C and -58 degrees C. A common value of the activation energy points to a single transport regime in which the charge carriers and conduction paths are the same in firn and ice. To evaluate the variation of resistivity with density, we have considered five dielectric mixture models that fit the available data on the high-frequency dielectric constant of firn. Only Looyenga's equation fits the field data for de resistivity. In the upper 900 m of the ice sheet, where impurity concentrations are known from core samples, we find no correlation between resistivities and the concentrations of salts or acids. Instead, we find it likely that resistivities are correlated with the crystal size, hence with the Holocene-Wisconsin boundary in the ice column. A pronounced increase in resistivity, to a value comparable with that in temperate glacier ice, occurs deep within the ice sheet. We attribute this to a large increase in the size and irregularity of the ice crystals, which destroys the continuity of the impurity shells surrounding the ice crystals that we believe supply the conduction paths (Shabtaie and Bentley, 1994a). High resistivity does not imply removal of the impurities from the system; moderate concentrations of impurities can be accommodated by locating them in disconnected domains.</t>
  </si>
  <si>
    <t>UNIV WISCONSIN, GEOPHYS &amp; POLAR RES CTR, 1215 W DAYTON ST, MADISON, WI 53706 USA.</t>
  </si>
  <si>
    <t>FEB 10</t>
  </si>
  <si>
    <t>B2</t>
  </si>
  <si>
    <t>10.1029/94JB02620</t>
  </si>
  <si>
    <t>QH690</t>
  </si>
  <si>
    <t>WOS:A1995QH69000002</t>
  </si>
  <si>
    <t>SHEN, Y; FORSYTH, DW</t>
  </si>
  <si>
    <t>GEOCHEMICAL CONSTRAINTS ON INITIAL AND FINAL DEPTHS OF MELTING BENEATH MIDOCEAN RIDGES</t>
  </si>
  <si>
    <t>EAST PACIFIC RISE; AUSTRALIAN-ANTARCTIC DISCORDANCE; KANE FRACTURE-ZONE; SR ISOTOPIC DATA; ATLANTIC RIDGE; MIDOCEAN RIDGES; CRUSTAL THICKNESS; UPPER MANTLE; SPREADING CENTER; CHEMICAL GEODYNAMICS</t>
  </si>
  <si>
    <t>The comparison of the composition and volume of mid-ocean ridge basalts to predicted values inferred from experimental and theoretical studies is one of the primary tools for mapping thermal structure and the geometry of melting beneath mid-ocean ridges. Several indicators of either the pressure or degree of melting are commonly employed: Na2O concentration in melts is roughly inversely proportional to the extent of melting; (Sm/Yb)(N) is affected by the proportion of melt that is generated in the garnet stability field (deeper than 60 km); and FeO content increases with increasing pressure of melting. Crustal thickness also depends on the geometry and extent of melting. K2O/TiO2 is used as an indicator of the enrichment of the mantle source. For normal ridges, we find that regional averages of Fe-(8) (FeO normalized to 8 wt % MgO to correct for fractionation) are strongly dependent on enrichment. Thus if Fe-(8) is used to infer to the pressure of melting, correction for the effects of compositional heterogeneity of the source is needed. Even with the correction for heterogeneity, however, it is difficult to correct for all fractionation effects accurately enough to use FeO as a depth indicator except in the most extreme cases. Mantle heterogeneity also affects Na-(8) and (Sm/Yb)(N) but the correction for enrichment by linear regression of the Na-(8) and (Sm/Yb)(N) to a common reference value of K2O/TiO2 does not change the relationship between (Sm/Yb)(N) and Na-(8) that is used to estimate depth and degree of melting. In simple melting models, the composition and crustal thickness depend on the rate of pressure release melting per kilometer of uplift; the initial depth of onset of melting; the final depth of termination of melting; the nature of melt equilibration, i.e., batch or fractional melting; and the geometry of upwelling, i.e., passive or dynamic flow. We find that melting beneath normal ridges commences in a narrow depth range in the spinel-garnet transition zone (about 60-70 km in depth), suggesting a much smaller variation in potential temperature beneath normal ridges (&lt; 60 degrees K) than previously suggested (250 degrees K, Klein and Langmuir, 1987; Langmuir et al., 1992). The difference is due primarily to the component of Fe-(8) variation caused by mantle heterogeneity in the global data set and to difficulties in correcting FeO for fractionation. The initial depth of melting beneath hotspots is greater than beneath normal ridges, indicating significantly higher temperatures. Instead of melting continuing to the base of the crust beneath normal ridges, it ceases at a variety of depths beneath the crust. Variations in final depth of melting may be due to cooling to the surface, effects of transform faults, and the local, relative importance of dynamic upwelling.</t>
  </si>
  <si>
    <t>BROWN UNIV, DEPT GEOL SCI, PROVIDENCE, RI 02912 USA</t>
  </si>
  <si>
    <t>Brown University</t>
  </si>
  <si>
    <t>Shen, Yang/0000-0002-4185-6089</t>
  </si>
  <si>
    <t>10.1029/94JB02768</t>
  </si>
  <si>
    <t>WOS:A1995QH69000021</t>
  </si>
  <si>
    <t>YOSHIDA, WY; BRYAN, PJ; BAKER, BJ; MCCLINTOCK, JB</t>
  </si>
  <si>
    <t>PTEROENONE - A DEFENSIVE METABOLITE OF THE ABDUCTED ANTARCTIC PTEROPOD CLIONE ANTARCTICA</t>
  </si>
  <si>
    <t>JOURNAL OF ORGANIC CHEMISTRY</t>
  </si>
  <si>
    <t>POLYPROPIONATE METABOLITES; SIPHONARIA-MAURA; AGLAJA-DEPICTA; OPISTHOBRANCH</t>
  </si>
  <si>
    <t>FLORIDA INST TECHNOL,DEPT CHEM,MELBOURNE,FL 32901; UNIV HAWAII,DEPT CHEM,HONOLULU,HI 96822; UNIV ALABAMA,DEPT BIOL,BIRMINGHAM,AL 35294</t>
  </si>
  <si>
    <t>Florida Institute of Technology; University of Hawaii System; University of Alabama System; University of Alabama Birmingham</t>
  </si>
  <si>
    <t>0022-3263</t>
  </si>
  <si>
    <t>J ORG CHEM</t>
  </si>
  <si>
    <t>J. Org. Chem.</t>
  </si>
  <si>
    <t>10.1021/jo00108a057</t>
  </si>
  <si>
    <t>Chemistry, Organic</t>
  </si>
  <si>
    <t>QG221</t>
  </si>
  <si>
    <t>WOS:A1995QG22100057</t>
  </si>
  <si>
    <t>SANTEE, ML; READ, WG; WATERS, JW; FROIDEVAUX, L; MANNEY, GL; FLOWER, DA; JARNOT, RF; HARWOOD, RS; PECKHAM, GE</t>
  </si>
  <si>
    <t>INTERHEMISPHERIC DIFFERENCES IN POLAR STRATOSPHERIC HNO3, H2O, CIO, AND O-3</t>
  </si>
  <si>
    <t>ATMOSPHERE RESEARCH SATELLITE; TOTAL REACTIVE NITROGEN; MICROWAVE LIMB SOUNDER; ANTARCTIC STRATOSPHERE; SOUTHERN-HEMISPHERE; OZONE DEPLETION; WATER-VAPOR; LATE WINTER; VORTEX; DENITRIFICATION</t>
  </si>
  <si>
    <t>Simultaneous global measurements of nitric acid (HNO3), water (H2O), chlorine monoxide (ClO), and ozone (O-3) in the stratosphere have been obtained over complete annual cycles in both hemispheres by the Microwave Limb Sounder on the Upper Atmosphere Research Satellite. A sizeable decrease in gas-phase HNO3 was evident in the lower stratospheric vortex over Antarctica by early June 1992, followed by a significant reduction in gas-phase H2O after mid-July. By mid-August, near the time of peak ClO, abundances of gas-phase HNO3 and H2O were extremely low. The concentrations of HNO3 and H2O over Antarctica remained depressed into November, well after temperatures in the lower stratosphere had risen above the evaporation threshold for polar stratospheric clouds, implying that denitrification and dehydration had occurred. No large decreases in either gas-phase HNO3 or H2O were observed in the 1992-1993 Arctic winter vortex. Although ClO was enhanced over the Arctic as it was over the Antarctic, Arctic O-3 depletion was substantially smaller than that over Antarctica, A major factor currently limiting the formation of an Arctic ozone ''hole'' is the lack of denitrification in the northern polar vortex, but future cooling of the lower stratosphere could lead to more intense denitrification and consequently larger losses of Arctic ozone.</t>
  </si>
  <si>
    <t>UNIV EDINBURGH, DEPT METEOROL, EDINBURGH EH9 3JZ, MIDLOTHIAN, SCOTLAND; HERIOT WATT UNIV, DEPT PHYS, EDINBURGH EH14 4AS, MIDLOTHIAN, SCOTLAND</t>
  </si>
  <si>
    <t>University of Edinburgh; Heriot Watt University</t>
  </si>
  <si>
    <t>CALTECH, JET PROP LAB, MAIL STOP 183-701, PASADENA, CA 91109 USA.</t>
  </si>
  <si>
    <t>Santee, MIchelle/R-5762-2019; read, william/AAL-1895-2021; Manney, Gloria/JED-7207-2023</t>
  </si>
  <si>
    <t>10.1126/science.267.5199.849</t>
  </si>
  <si>
    <t>QG207</t>
  </si>
  <si>
    <t>WOS:A1995QG20700047</t>
  </si>
  <si>
    <t>WINCEL, H; MEREAND, E; CASTLEMAN, AW</t>
  </si>
  <si>
    <t>GAS-PHASE REACTIONS OF N2O5 WITH X(-)(H2O)(N), X=O, OH, O-2, HO2 AND O-3</t>
  </si>
  <si>
    <t>PROTONATED WATER CLUSTERS; ION-MOLECULE ASSOCIATION; ANTARCTIC OZONE; RATE CONSTANTS; NITRIC-ACID; STRATOSPHERE; CHEMISTRY; HNO3; DEPLETION; MECHANISM</t>
  </si>
  <si>
    <t>The reactions of N2O5 with the anions X(-)(H2O)n, where 0 less than or equal to n less than or equal to 5 and X = O, OH, O-2, HO2, and O-3, in helium at several temperatures within the range 163-298 K and at pressures between 0.22 and 0.46 Torr were studied using a fast-flow apparatus. The ions O-(H2O)(n=0-2), OH-(H2O)(n=0-2), O-2(-)(H2O)(n=0,1), HO2-(H2O)(n=0,1), and O-3(-) react with N2O5 at the collision rate to form mainly bare NO3-; the larger hydrates of the reactant anions lead to production of the hydrated species NO3-(H2O)(m), which can react further with N2O5 to form NO3-.HNO3. The rate constants for the observed reactions were determined, and the implications of the present experimental results to atmospheric chemistry are briefly discussed.</t>
  </si>
  <si>
    <t>POLISH ACAD SCI,INST PHYS CHEM,WARSAW,POLAND</t>
  </si>
  <si>
    <t>Polish Academy of Sciences; Institute of Physical Chemistry of the Polish Academy of Sciences</t>
  </si>
  <si>
    <t>WINCEL, H (corresponding author), PENN STATE UNIV,DEPT CHEM,UNIVERSITY PK,PA 16802, USA.</t>
  </si>
  <si>
    <t>FEB 9</t>
  </si>
  <si>
    <t>10.1021/j100006a023</t>
  </si>
  <si>
    <t>QG507</t>
  </si>
  <si>
    <t>WOS:A1995QG50700024</t>
  </si>
  <si>
    <t>GLOERSEN, P</t>
  </si>
  <si>
    <t>MODULATION OF HEMISPHERIC SEA-ICE COVER BY ENSO EVENTS</t>
  </si>
  <si>
    <t>TERRESTRIAL FREE OSCILLATIONS; TAPER SPECTRAL-ANALYSIS</t>
  </si>
  <si>
    <t>THE El Nino/Southern Oscillation (ENSO) is a quasiperiodic variation in climate which arises from a complex interaction between the tropical Pacific Ocean and the atmosphere(1). ENSO events, which occur every two to seven years, are the largest source of interannual variability of temperature and precipitation on a global scale, although their effects are most profound in the tropics(1). Observations of sea-ice margins have been used to monitor global climate changes on timescales of greater than a decade(2), and there is some evidence for interannual variations in records of sea-ice cover(3). But short-term changes in sea-ice cover are masked by pronounced seasonal variations, making it difficult to correlate them with specific climate phenomena. Using a multiple-window harmonic analysis technique(4-8), I show here that time series of sea-ice cover from the Arctic and Antarctic contain statistically significant quasi-biennial and quasi-quadrennial periodicities that agree well with variations in the ENSO index. The response of sea ice to these two frequency components varies greatly for different regions.</t>
  </si>
  <si>
    <t>GLOERSEN, P (corresponding author), NASA,GODDARD SPACE FLIGHT CTR,OCEANS &amp; ICE BRANCH,HYDROSPHER RES LAB,GREENBELT,MD 20771, USA.</t>
  </si>
  <si>
    <t>10.1038/373503a0</t>
  </si>
  <si>
    <t>QF724</t>
  </si>
  <si>
    <t>WOS:A1995QF72400053</t>
  </si>
  <si>
    <t>DEBAAR, HJW; DEJONG, JTM; BAKKER, DCE; LOSCHER, BM; VETH, C; BATHMANN, U; SMETACEK, V</t>
  </si>
  <si>
    <t>IMPORTANCE OF IRON FOR PLANKTON BLOOMS AND CARBON-DIOXIDE DRAWDOWN IN THE SOUTHERN-OCEAN</t>
  </si>
  <si>
    <t>SUB-ARCTIC PACIFIC; WEDDELL SEA; PHYTOPLANKTON; GROWTH; PRODUCTIVITY; COPPER; FIELD</t>
  </si>
  <si>
    <t>THE iron hypothesis(1-3)-the suggestion that iron is a limiting nutrient for plankton productivity and consequent CO2 drawdown-has been tested by small-scale experiments in incubation bottles in the subarctic Pacific(2,4) and Southern(5-7) Oceans, and by a recent large-scale experiment in the equatorial Pacific Ocean(8,9). Here we test the idea by looking at natural levels of productivity in regions of the Southern Ocean with differing iron abundance, In the southerly branch of the Antarctic circumpolar current (ACC), upwelling of deep waters supplies sufficient iron to the surface to sustain moderate primary production but not to permit blooms to develop, In contrast, within the fast-flowing, iron-rich jet of the polar front (PF), spring blooms produced phytoplankton biomass an order of magnitude greater than that in southern ACC waters, leading to CO2 undersaturation. The plankton-rich PF waters were sharply delineated from adjacent iron-poor waters, indicating that iron availability was the critical factor in allowing blooms to occur.</t>
  </si>
  <si>
    <t>ALFRED WEGENER INST POLAR &amp; MARINE RES, D-27570 BREMERHAVEN, GERMANY</t>
  </si>
  <si>
    <t>DEBAAR, HJW (corresponding author), NETHERLANDS INST SEA RES, POB 59, 1790 AB DEN BURG, NETHERLANDS.</t>
  </si>
  <si>
    <t>Bathmann, Ulrich/ISV-4351-2023; de Jong, Jeroen/F-3190-2011; Bakker, Dorothee/E-4951-2015</t>
  </si>
  <si>
    <t>de Jong, Jeroen/0000-0002-3034-5929; Bakker, Dorothee/0000-0001-9234-5337</t>
  </si>
  <si>
    <t>FEB 2</t>
  </si>
  <si>
    <t>10.1038/373412a0</t>
  </si>
  <si>
    <t>QE670</t>
  </si>
  <si>
    <t>WOS:A1995QE67000051</t>
  </si>
  <si>
    <t>OEHME, M; SCHLABACH, M; BOYD, I</t>
  </si>
  <si>
    <t>POLYCHLORINATED DIBENZO-P-DIOXINS, DIBENZOFURANS AND COPLANAR BIPHENYLS IN ANTARCTIC FUR-SEAL BLUBBER</t>
  </si>
  <si>
    <t>ARCTOCEPHALUS-GAZELLA; SOUTH-GEORGIA; PESTICIDES; CONGENERS; PCDDS; PCDFS; NORTH; PCBS; AGE</t>
  </si>
  <si>
    <t>Levels of polychlorinated dibenzo-p-dioxins (PCDD) and dibenzofurans (PCDF) as well as of coplanar (non-ortho substituted) polychlorinated biphenyls (CB-77, CB-126 and CB-169) have been determined in 11 fur-seal blubber samples from female Antarctic fur seals. Measurable PCDD/PCDF concentrations averaging 2 ppt TEQ (Nordic model) were found. This is considerably less than in Arctic seals. In addition, the PCDD/PCDF congener patterns differed between Antarctic and Arctic seals. The levels of CB-77, CB-126 and CB-169 (8.5-41 pg g(-1) for single congeners in average) in Antarctic fur seals were also much lower than in Arctic ringed and harp seals. A possible explanation of these differences is the overall lower environmental pollution of the Southern Hemisphere, though an influence of different age and sex distributions cannot be excluded. The data passed all quality assurance criteria that had been established for such low levels.</t>
  </si>
  <si>
    <t>UNIV TROMSO,TROMSO,NORWAY; BRITISH ANTARCTIC SURVEY,NERC,CAMBRIDGE CB3 0ET,ENGLAND</t>
  </si>
  <si>
    <t>UiT The Arctic University of Tromso; UK Research &amp; Innovation (UKRI); Natural Environment Research Council (NERC); NERC British Antarctic Survey</t>
  </si>
  <si>
    <t>OEHME, M (corresponding author), NORWEGIAN INST AIR RES,DEPT ORGAN ANAL,PB 100,N-2007 KJELLER,NORWAY.</t>
  </si>
  <si>
    <t>Schlabach, Martin/J-3348-2013</t>
  </si>
  <si>
    <t>Schlabach, Martin/0000-0003-3705-7943</t>
  </si>
  <si>
    <t>FEB</t>
  </si>
  <si>
    <t>QL872</t>
  </si>
  <si>
    <t>WOS:A1995QL87200009</t>
  </si>
  <si>
    <t>WHARTON, DA</t>
  </si>
  <si>
    <t>COLD TOLERANCE STRATEGIES IN NEMATODES</t>
  </si>
  <si>
    <t>BIOLOGICAL REVIEWS OF THE CAMBRIDGE PHILOSOPHICAL SOCIETY</t>
  </si>
  <si>
    <t>DIFFERENTIAL SCANNING CALORIMETRY; HAPLA 2ND-STAGE JUVENILES; SPIRALIS-NATIVA LARVAE; FREEZING-TOLERANCE; MELOIDOGYNE-HAPLA; ANTARCTIC NEMATODE; GLOBODERA-ROSTOCHIENSIS; SUBZERO TEMPERATURES; PANAGROLAIMUS-DAVIDI; DITYLENCHUS-DIPSACI</t>
  </si>
  <si>
    <t>0006-3231</t>
  </si>
  <si>
    <t>BIOL REV</t>
  </si>
  <si>
    <t>Biol. Rev. Cambridge Philosophic. Soc.</t>
  </si>
  <si>
    <t>10.1111/j.1469-185X.1995.tb01442.x</t>
  </si>
  <si>
    <t>QK148</t>
  </si>
  <si>
    <t>WOS:A1995QK14800004</t>
  </si>
  <si>
    <t>VANDENBROEKE, MR; BINTANJA, R</t>
  </si>
  <si>
    <t>SUMMERTIME ATMOSPHERIC CIRCULATION IN THE VICINITY OF A BLUE ICE AREA IN QUEEN-MAUD-LAND, ANTARCTICA</t>
  </si>
  <si>
    <t>BOUNDARY-LAYER; ADELIE-LAND; EASTERN ANTARCTICA; KATABATIC WINDS; BALANCE</t>
  </si>
  <si>
    <t>The surface wind field is an important factor controlling the surface mass balance of Antarctica. This paper focuses on the observed atmospheric circulation during summer of an Antarctic blue ice area in Queen Maud Land. Blue ice areas are characterised by a negative surface mass balance and henceforth provide an interesting location to study the influence of meteorological processes on large local mass balance gradients. During lapse conditions, synoptic forcing determines the surface-layer flow. No significant horizontal temperature gradient with coastal stations could be detected along isobaric surfaces, indicating weak or absent thermal wind. Observations performed at the coastal stations Halley and Georg von Neumayer show the pronounced effects of synoptic forcing. The surface winds in the valley of the blue ice area could be divided into two distinct flow patterns, occurring with about equal frequency during the experiment. Flow type I is associated with cyclonic activity at the coast, resulting in strong easterly winds, precipitation and drifting snow. Flow characteristics inside and outside of the valley are similar during these conditions. Flow type II occurs when a high pressure system develops in the Weddell Sea, weakening the free atmosphere geostrophic winds. A local circulation is able to develop inside the valley of the blue ice area during these tranquil conditions. The transition from flow type II to flow type I is associated with front-like phenomena inside the valley. Some simple theoretical considerations show that surface-layer stability and the upper air geostrophic wind determine the surface flow direction in the valley. Finally, the influence of the observed circulation on the energy and mass balance of the blue ice area is discussed.</t>
  </si>
  <si>
    <t>VANDENBROEKE, MR (corresponding author), UNIV UTRECHT,INST MARINE &amp; ATMOSPHER RES UTRECHT,PRINCETONPLEIN 5,3584 CC UTRECHT,NETHERLANDS.</t>
  </si>
  <si>
    <t>10.1007/BF00709002</t>
  </si>
  <si>
    <t>QW674</t>
  </si>
  <si>
    <t>WOS:A1995QW67400005</t>
  </si>
  <si>
    <t>ARNOULD, JPY; BOYD, IL; CLARKE, A</t>
  </si>
  <si>
    <t>A SIMPLIFIED METHOD FOR DETERMINING THE GROSS CHEMICAL-COMPOSITION OF PINNIPED MILK SAMPLES</t>
  </si>
  <si>
    <t>Recent studies of lactation in wild mammals have emphasised the need for accurate information on milk composition, requiring the analysis of large numbers of samples. A simplified method for determining milk composition in pinnipeds was assessed using samples collected from Antarctic fur seals (Arctocephalus gazella). The stoichiometric relationships between elemental C, H, and N in the ash-free dry mass were used to determine the organic composition and energy content of samples. The results were compared with those obtained by conventional biochemical analyses. Stoichiometric estimates of lipid content were positively correlated with those obtained by methanol-chloroform extraction (r(2) = 0.62, P &lt; 0.0001) but consistently lower (P &lt; 0.0005). The mean difference between the results of the two methods was 3.56 +/- 0.89% of total milk volume (range - 16.98 to + 7.47%). Variation between replicates was significantly lower when the stoichiometric method was used (P &lt; 0.05). Gross energy content, calculated from stoichiometric estimates of milk composition, was closely correlated with, though consistently higher than (P &lt; 0.0005), that determined by bomb calorimetry (r(2) = 0.96, P &lt; 0.0001). The difference between the two methods, however, was negligible (1.8 +/- 0.08%, range -5.0 to + 5.6%). The sum of the milk components measured by the stoichiometric method accounted, on average, for 96.5% of the wet mass and varied inversely with lipid content (r(2) = 0.29, P &lt; 0.001). This small error is most likely due to retained water in the oven-dried milk. The stoichiometric method for determining organic composition allows the processing of samples at a much faster rate, requiring much smaller volumes, than conventional techniques and should prove useful in ecological studies of lactation.</t>
  </si>
  <si>
    <t>ARNOULD, JPY (corresponding author), BRITISH ANTARCTIC SURVEY,NAT ENVIRONM RES COUNCIL,MADINGLEY RD,CAMBRIDGE CB3 0ET,ENGLAND.</t>
  </si>
  <si>
    <t>10.1139/z95-045</t>
  </si>
  <si>
    <t>RC555</t>
  </si>
  <si>
    <t>WOS:A1995RC55500021</t>
  </si>
  <si>
    <t>JECH, C</t>
  </si>
  <si>
    <t>ANTHROPOGENIC DAMAGE OF THE OZONE-LAYER</t>
  </si>
  <si>
    <t>CHEMICKE LISTY</t>
  </si>
  <si>
    <t>Czech</t>
  </si>
  <si>
    <t>ANTARCTIC OZONE; CHLORINE; DEPLETION; DESTRUCTION; TRENDS; VORTEX; SINK</t>
  </si>
  <si>
    <t>A review is presented of the history and development of the stratospheric ozone-layer depletion by anthropogenic emissions of chlorinated and brominated chemicals. Observations leading to the discovery of the ozone hole and of the global depletion of the ozone layer are described. Possible measures for the protection of the ozone layer based on banning of freons and on introduction of less harmfull substitutes are discussed.</t>
  </si>
  <si>
    <t>JECH, C (corresponding author), AKAD VED CESKE REPUBL,USTAV FYZ CHEM J HEYROVSKEHO,DOLEJSKOVA 3,CS-18223 PRAGUE 8,CZECH REPUBLIC.</t>
  </si>
  <si>
    <t>PRAGUE 6</t>
  </si>
  <si>
    <t>PELLEOVA 24, PRAGUE 6, CZECH REPUBLIC 160 00</t>
  </si>
  <si>
    <t>0009-2770</t>
  </si>
  <si>
    <t>CHEM LISTY</t>
  </si>
  <si>
    <t>Chem. Listy</t>
  </si>
  <si>
    <t>QJ067</t>
  </si>
  <si>
    <t>WOS:A1995QJ06700001</t>
  </si>
  <si>
    <t>VANAKEN, HM; DEBOER, CJ</t>
  </si>
  <si>
    <t>ON THE SYNOPTIC HYDROGRAPHY OF INTERMEDIATE AND DEEP-WATER MASSES IN THE ICELAND BASIN</t>
  </si>
  <si>
    <t>NORTH-ATLANTIC OCEAN; CIRCULATION; OVERFLOW</t>
  </si>
  <si>
    <t>The hydrography of intermediate and deep water masses in the Iceland Basin is studied from quasi-synoptic surveys carried out in 1990 and 1991. The general water mass structure was identical for both years. The interaction and mixing of the different water types present in the basin is reviewed by means of property-property plots, vertical tracer sections and isopycnal analyses. It appears that overflow waters from the Norwegian Sea are modified in successive stages during their descent into the deep Iceland Basin. They mix with Sub-Polar Mode Water at short distances from the sills in the Faroe Bank Channel and on the Iceland-Faroe Ridge, thereby forming Iceland-Scotland Overflow Water. This water type entrains Labrador Sea water during the descent into the deep Iceland Basin, where Iceland-Scotland Overflow Water is further modified mainly by diapycnal mixing with overlying Lower Deep Water, which contains a large fraction of Antarctic Bottom Water. At intermediate levels Labrador Sea Water and Intermediate Water appear to mix laterally with a slope water mass flowing along the Icelandic and Reykjanes slopes. This slope water is formed by the direct mixing of Iceland-Scotland Overflow Water with Sub-Polar Mode Water and differs from the water mass, encountered in the central Iceland Basin. The intermediate and deep circulation in the Iceland Basin has a cyclonic character with smaller-scale variations due to topographic steering along ridges on the Icelandid slope.</t>
  </si>
  <si>
    <t>VANAKEN, HM (corresponding author), NETHERLANDS INST SEA RES,POB 59,1790 AB DEN BURG,NETHERLANDS.</t>
  </si>
  <si>
    <t>10.1016/0967-0637(94)00042-Q</t>
  </si>
  <si>
    <t>QN463</t>
  </si>
  <si>
    <t>WOS:A1995QN46300001</t>
  </si>
  <si>
    <t>GORNITZ, V</t>
  </si>
  <si>
    <t>SEA-LEVEL RISE - A REVIEW OF RECENT PAST AND NEAR-FUTURE TRENDS</t>
  </si>
  <si>
    <t>SEA-LEVEL RISE; CLIMATE CHANGE; TIDE-GAUGE RECORDS; ICE SHEETS</t>
  </si>
  <si>
    <t>ANTARCTIC ICE-SHEET; SATELLITE ALTIMETRY; THERMAL-EXPANSION; LATE HOLOCENE; GLACIERS; CLIMATE; EARTHQUAKES; SUBSIDENCE; AMERICA; RECORDS</t>
  </si>
  <si>
    <t>Global mean sea level is a potentially sensitive indicator of climate change. Global warming will contribute to worldwide sea-level rise (SLR) from thermal expansion of ocean water, melting of mountain glaciers and polar ice sheets. A number of studies, mostly using tide-gauge data from the Permanent Service for Mean Sea Level, Bidston Observatory, England, have obtained rates of global SLR within the last 100 years that range between 0.3 and 3 mm yr(-1), with most values concentrated between 1 and 2 mm yr(-1). However, the reliability of these results has been questioned because of problems with data quality and physical processes that introduce a high level of spatial and temporal variability. Sources of uncertainty in the sealevel data include variations in winds, ocean currents, river runoff, vertical earth movements, and geographically uneven distribution of long-term records. Crustal motions introduce a major source of error. To a large extent, these can be filtered by employing palaeo-sea-level proxies, and geophysical modelling to remove glacio-isostatic changes. Ultimately, satellite geodesy will help resolve the inherent ambiguity between the land and ocean level changes recorded by tide gauges. Future sea level is expected to rise by similar to 1 m, with a 'best-guess' value of 48 cm by the year 2100. Such rates represent an acceleration of four to seven times over present rates. Local land subsidence could substantially increase the apparent SLR. For example, Louisiana is currently experiencing SLR trends nearly 10 times the global mean rate. These recently reduced SLR estimates are based on climate models that predict a zero to negative contribution to SLR from Antarctica. Most global climate models (GCMs) indicate an ice accumulation over Antarctica, because in a warmer world, precipitation will exceed ablation/snow-melt. However, the impacts of attritional processes, such as thinning of the ice shelves, have been downplayed according to some experts. Furthermore, not all climate models are in agreement. Opposite conclusions may be drawn from the results of other GCMs. In addition, the West Antarctic Ice Sheet is potentially subject to dynamic and volcanic instabilities that are difficult to predict. Because of the great uncertainty in SLR projections, careful monitoring of future sea-level trends by upgraded tide-gauge networks and satellite geodesy will become essential. Finally, because of the high spatial variability in crustal subsidence rates, wave climates and tidal regimes, it will be the set of local conditions (especially the relative sea-level rise), rather than a single global mean sea-level trend, that will determine each locality's vulnerability to future SLR.</t>
  </si>
  <si>
    <t>NASA, GODDARD SPACE FLIGHT CTR, INST SPACE STUDIES, NEW YORK, NY 10025 USA</t>
  </si>
  <si>
    <t>COLUMBIA UNIV, NEW YORK, NY 10025 USA.</t>
  </si>
  <si>
    <t>1096-9837</t>
  </si>
  <si>
    <t>EARTH SURF PROC LAND</t>
  </si>
  <si>
    <t>10.1002/esp.3290200103</t>
  </si>
  <si>
    <t>QD272</t>
  </si>
  <si>
    <t>WOS:A1995QD27200002</t>
  </si>
  <si>
    <t>HOBSON, RP; WILLIAMS, A; RAWAL, K; PENNINGTON, TH; FORBES, KJ</t>
  </si>
  <si>
    <t>INCIDENCE AND SPREAD OF HAEMOPHILUS-INFLUENZAE ON AN ANTARCTIC BASE DETERMINED USING THE POLYMERASE CHAIN-REACTION</t>
  </si>
  <si>
    <t>EPIDEMIOLOGY AND INFECTION</t>
  </si>
  <si>
    <t>MYCOBACTERIUM-TUBERCULOSIS; GENOMIC DNA; SEQUENCE; PROTEIN; DIVERSITY; DIAGNOSIS; CHILDREN; SAMPLES; ADULT</t>
  </si>
  <si>
    <t>A PCR-based method of detecting Haemophilus influenzae in cultures inoculated from throat swabs was evaluated using samples from groups of laboratory staff and medical students and then applied to samples originating from the closed human community of an Antarctic research station. Suitable PCR primers to an H. influenzae gene (ompP2) were used to amplify the gene from DNA preparations made from mixed growth on chocolate agar with added vancomycin. PCR product was reamplified and subjected to restriction endonuclease digestion to allow temporal and spatial mapping of strains over an 8-month period. Eleven different strains of H. influenzae were detected. One particular strain was detected in a third of the base members.</t>
  </si>
  <si>
    <t>HOBSON, RP (corresponding author), UNIV ABERDEEN,DEPT MED MICROBIOL,ABERDEEN AB9 2ZD,SCOTLAND.</t>
  </si>
  <si>
    <t>Hobson, Richard/0000-0001-6222-7487</t>
  </si>
  <si>
    <t>0950-2688</t>
  </si>
  <si>
    <t>EPIDEMIOL INFECT</t>
  </si>
  <si>
    <t>Epidemiol. Infect.</t>
  </si>
  <si>
    <t>10.1017/S0950268800051943</t>
  </si>
  <si>
    <t>Public, Environmental &amp; Occupational Health; Infectious Diseases</t>
  </si>
  <si>
    <t>QK170</t>
  </si>
  <si>
    <t>WOS:A1995QK17000009</t>
  </si>
  <si>
    <t>TEMPERATURE ECOTYPES AND BIOGEOGRAPHY OF ACROSIPHONIALES (CHLOROPHYTA) WITH ARCTIC-ANTARCTIC DISJUNCT AND ARCTIC COLD-TEMPERATE DISTRIBUTIONS</t>
  </si>
  <si>
    <t>EUROPEAN JOURNAL OF PHYCOLOGY</t>
  </si>
  <si>
    <t>ACROSIPHONIA; AMPHI-EQUATORIAL; BIOGEOGRAPHY; SEASONALITY; TEMPERATURE ECOTYPES; TEMPERATURE GROWTH PATTERN; UPPER SURVIVAL TEMPERATURE</t>
  </si>
  <si>
    <t>NORTH-ATLANTIC OCEAN; BENTHIC MARINE-ALGAE; LATITUDINAL RANGE; BROWN-ALGAE; GROWTH; MACROALGAE; REQUIREMENTS; RESPONSES; SURVIVAL; PHAEOPHYTA</t>
  </si>
  <si>
    <t>The temperature requirements for growth and the upper survival temperatures (USTs) of the Antarctic-Arctic disjunct green alga Acrosiphonia arcta and of the Arctic/cold-temperate A. sonderi (Acrosiphoniales) from several localities within their distribution areas were determined. Ecotypic variation with regard to growth optima as well as survival temperatures was demonstrated in both species. While cold-temperate strains had relatively high or optimal growth rates at 15-degrees-C, polar isolates had very low rates at this temperature and showed growth optima between 0 and 10-degrees-C. The UST of the polar isolates of A. arcta is 22-degrees-C, i.e. slightly lower than those of the cold-temperate strains at 23-25-degrees-C. The cold-temperate isolate of A. sonderi survived 25-degrees-C, whereas Arctic strains had USTs of 22-24-degrees-C. The data indicate that changes in growth responses to temperature as well as small changes in UST can be achieved in relatively short time periods of exposure to low temperatures (3 million years) as exemplified in Arctic populations of A. arcta as well as A. sonderi. The UST of A. arcta (22-25-degrees-C) indicate the possibility of dispersal across the equator into the other hemisphere during the Pleistocene lowering of seawater temperatures in the tropics. Growth, however, would not have been possible during passage across the tropics due to the narrow temperature-growth window. Possible migration routes, seasonal development and the nature of geographical boundaries are discussed in relation to the data obtained for temperature requirements in the context of the present local temperature regimes.</t>
  </si>
  <si>
    <t>BISCHOFF, B (corresponding author), ALFRED WEGENER INST POLAR &amp; MARINE RES, AM HANDELSHAFEN 12, D-27570 BREMERHAVEN, GERMANY.</t>
  </si>
  <si>
    <t>4 PARK SQUARE, MILTON PARK, ABINGDON OX14 4RN, OXON, ENGLAND</t>
  </si>
  <si>
    <t>0967-0262</t>
  </si>
  <si>
    <t>EUR J PHYCOL</t>
  </si>
  <si>
    <t>Eur. J. Phycol.</t>
  </si>
  <si>
    <t>10.1080/09670269500650771</t>
  </si>
  <si>
    <t>QJ401</t>
  </si>
  <si>
    <t>WOS:A1995QJ40100003</t>
  </si>
  <si>
    <t>THOMSEN, HA; BJORN, PD; HOJLUND, L; OLESEN, J; BONNE PEDERSEN, J</t>
  </si>
  <si>
    <t>ERICIOLUS GEN-NOV (PRYMNESIOPHYCEAE), A NEW COCCOLITHOPHORID GENUS FROM POLAR AND TEMPERATE REGIONS</t>
  </si>
  <si>
    <t>COCCOLITHOPHORIDS; ERICOLUS GEN NOV; ISEFJORD; KATTEGAT; MARINE NANOPLANKTON; WEDDELL SEA</t>
  </si>
  <si>
    <t>During late August 1985, a significant coccolithophorid contribution to phytoplankton biomass and diversity was evident in the inner Danish waters of the southern Kattegat and the Isefjord. The material included new taxa, one of which, Ericiolus spiculiger gen. et sp. nov., is now formally described together with a second, Antarctic species from the same genus, E. frigidus sp. nov. The genus comprises small, apparently heterotrophic species with a single type of calcified structure reminiscent of caltrops.</t>
  </si>
  <si>
    <t>THOMSEN, HA (corresponding author), UNIV COPENHAGEN, INST BOT, DEPT PHYCOL, OSTER FARIMAGSGADE 2D, DK-1353 COPENHAGEN, DENMARK.</t>
  </si>
  <si>
    <t>Olesen, Jørgen/A-3353-2013; Olesen, Jørgen/JAN-6106-2023</t>
  </si>
  <si>
    <t>Olesen, Jørgen/0000-0001-9582-7083; Thomsen, Helge Abildhauge/0000-0002-0748-5755</t>
  </si>
  <si>
    <t>10.1080/09670269500650781</t>
  </si>
  <si>
    <t>WOS:A1995QJ40100004</t>
  </si>
  <si>
    <t>JUNG, A; JOHNSON, P; EASTMAN, JT; DEVRIES, AL</t>
  </si>
  <si>
    <t>PROTEIN-CONTENT AND FREEZING AVOIDANCE PROPERTIES OF THE SUBDERMAL EXTRACELLULAR-MATRIX AND SERUM OF THE ANTARCTIC SNAILFISH, PARALIPARIS-DEVRIESI</t>
  </si>
  <si>
    <t>SUBDERMAL EXTRACELLULAR MATRIX; BIOCHEMICAL COMPOSITION; PROTEINS; ANTARCTIC SNAILFISH; LIPARIDIDAE; PARALIPARIS</t>
  </si>
  <si>
    <t>FISH ANTIFREEZE PROTEINS; LEPTOCEPHALOUS LARVAE; CONNECTIVE TISSUES; SKIN; ICE; GLYCOPEPTIDES; POLYPEPTIDE; TELEOSTS; PEPTIDES; HARENGUS</t>
  </si>
  <si>
    <t>The Antarctic snailfish, Paraliparis devriesi (Liparididae), occupies an epibenthic habitat at a depth of 500-650 m in the subzero waters of McMurdo Sound, Antarctica. This species has watery (97%) gelatinous subdermal extracellular matrix (SECM) comprising a mean of 33.8% of the body weight, the largest known proportion of any adult fish. The protein concentration of the SECM was found to be 6-7 mg ml(-1) (0.6-0.7% w/v). Separation of the polypeptides of the SECM by SDS-PAGE revealed 11 polypeptides ranging in relative molecular mass (M(r)) from 67,000 to 13,000, with other unresolved polypeptides of less than 13,000. The isoelectric points of these proteins ranged from 4.85 to 8.05. Partial N-terminal amino acid sequence data were obtained for four of the major SECM polypeptides. The N-terminal amino acid sequences of three of these were not identical to or homologous with any other known sequences, whereas the N-terminal sequence of one polypeptide (M(r) 51,000) was identical to partial sequence from the apolipoprotein A-I precursor of Atlantic salmon (Salmo salar). Although not isolated from either SECM or serum, melting point-freezing point behavior of body fluids suggest that Paraliparis possess modest amounts of a noncolligative antifreeze compound. Since relatively small amounts of antifreeze are present in the serum and even less in the SECM, freezing avoidance results from the combined effects of antifreeze and the elevated osmolality of body fluids. There are no special adaptations to prevent freezing in the superficially located high water content SECM.</t>
  </si>
  <si>
    <t>UNIV ILLINOIS,DEPT PHYSIOL &amp; BIOPHYS,URBANA,IL 61801; OHIO UNIV,DEPT CHEM,ATHENS,OH 45701; OHIO UNIV,DEPT SCI BIOL,ATHENS,OH 45701</t>
  </si>
  <si>
    <t>University of Illinois System; University of Illinois Urbana-Champaign; University System of Ohio; Ohio University; University System of Ohio; Ohio University</t>
  </si>
  <si>
    <t>Eastman, Joseph T/A-9786-2008; Eastman, Joseph T./O-6150-2019</t>
  </si>
  <si>
    <t>Eastman, Joseph T./0000-0003-3868-261X</t>
  </si>
  <si>
    <t>10.1007/BF00004292</t>
  </si>
  <si>
    <t>QJ801</t>
  </si>
  <si>
    <t>WOS:A1995QJ80100007</t>
  </si>
  <si>
    <t>VOLKMAN, JK; BARRETT, SM; BLACKBURN, SI; SIKES, EL</t>
  </si>
  <si>
    <t>ALKENONES IN GEPHYROCAPSA-OCEANICA - IMPLICATIONS FOR STUDIES OF PALEOCLIMATE</t>
  </si>
  <si>
    <t>LONG-CHAIN ALKENONES; EASTERN NORTH-ATLANTIC; EMILIANIA-HUXLEYI; REPRODUCTIVE RATES; ALKYL ALKENOATES; PACIFIC-OCEAN; MARINE; COCCOLITHOPHORES; SEDIMENTS; WATERS</t>
  </si>
  <si>
    <t>Emiliania huxleyi is widely regarded as the most likely source of C-37-C-39 alkenones in present-day seawater and Recent sediments, but other sources are required to account for the presence of alkenones in sediments that predate the first occurrence of E. huxleyi about 265,000 years ago. Analysis of the lipids of a laboratory culture of the closely related marine coccolithophorid Gephyrocapsa oceanica (strain JB02) isolated from a massive bloom in Jervis Bay, eastern Australia showed that this species also synthesizes C-37-C-39 alkenones and esters of di- and tri-unsaturated C-36 fatty acids. This confirms earlier predictions based on the fossil record that species of Gephyrocapsa should contain these distinctive biomarkers. In this strain of G. oceanica the sum of the C-38 ethyl ketone concentrations is similar to, or greater than, that of the C-37 methyl ketones over the temperature range 11-29 degrees C, whereas the reverse is true for Emiliania huxleyi. It should thus be possible to determine whether there is a contribution from Gephyrocapsa to the alkenones in seawater and sediments. The concentrations per cell of the major alkenones showed different responses to increasing growth temperature. The 37:3 and 38:3 methyl alkenones and 38:3 ethyl alkenone showed an approximately linear decrease in cellular concentration over the entire temperature range, whereas the 37:2 and 38:2 methyl alkenones and 38:2 ethyl alkenone concentrations showed almost no change from 11 to 20 degrees C followed by a dramatic increase above 20 degrees C. As a result, the ratio of di- to tri-unsaturated methyl alkenones as measured by U-37(k') changes greatly with growth temperature, but the relationship is different from that found for E. huxleyi in culture. The temperature response can be approximated by the linear relationship U-37(k') = 0.049T - 0.520 (r(2) = 0.89), although a better fit can be obtained using polynomial expressions. These data might account for some of the apparent anomalies in predictions of sea surface temperature (SST) derived from Emiliania-based alkenone-SST calibrations in those sediments which contain contributions from Gephyrocapsa.</t>
  </si>
  <si>
    <t>CSIRO,DIV FISHERIES,HOBART,TAS 7001,AUSTRALIA; ANTARCTIC COOPERAT RES CTR,HOBART,TAS 7001,AUSTRALIA; AUSTRALIAN GEOL SURVEY ORG,CANBERRA,ACT 2601,AUSTRALIA</t>
  </si>
  <si>
    <t>Commonwealth Scientific &amp; Industrial Research Organisation (CSIRO); Geoscience Australia</t>
  </si>
  <si>
    <t>VOLKMAN, JK (corresponding author), CSIRO,DIV OCEANOG,GPO BOX 1538,HOBART,TAS 7001,AUSTRALIA.</t>
  </si>
  <si>
    <t>Blackburn, Susan I/M-9955-2013; Volkman, John K/A-6592-2008</t>
  </si>
  <si>
    <t>10.1016/0016-7037(95)00325-T</t>
  </si>
  <si>
    <t>QG558</t>
  </si>
  <si>
    <t>WOS:A1995QG55800008</t>
  </si>
  <si>
    <t>IDNURM, M; GIDDINGS, JW</t>
  </si>
  <si>
    <t>PALEOPROTEROZOIC NEOPROTEROZOIC NORTH-AMERICA AUSTRALIA LINK - NEW EVIDENCE FROM PALEOMAGNETISM</t>
  </si>
  <si>
    <t>UNITED-STATES; LAURENTIA; CANADA; BLOCK</t>
  </si>
  <si>
    <t>Comparison of a new approximately 1700-1600 Ma segment of the Proterozoic apparent polar wander path (APWP) for Australia with the time-equivalent segment of the North American APWP that has been rotated clockwise by 117-degrees about the Euler pole, long 100-degrees-E, lat 38-degrees-N, superposes the North American APWP onto the Australian APWP and shows the segments to be similar. The same rotation makes the Pacific margins of the North American and Australian cratons adjacent, as predicted by the Southwest U.S.-East Antarctic (SWEAT) hypothesis, but North America is located farther north relative to Australia than originally suggested. However, the reconstruction is consistent with the identification of western sediment sources for the Belt-Purcell basin in western North America, with matching of basement provinces, and with correlation of major lineaments of the two continents. The rotation gives only very broad agreement between the younger Proterozoic pole sets. This is probably partly due to the sparseness of poles on the Australian APWP whereby prominent features that are found on the North American APWP, such as the Grenville loop, are eliminated on the Australian path by smoothing. Nevertheless, some discrepancies between the younger Proterozoic poles cannot be accounted for without revision of the APWPs.</t>
  </si>
  <si>
    <t>IDNURM, M (corresponding author), AUSTRALIAN GEOL SURVEY ORG,POB 378,CANBERRA,ACT 2601,AUSTRALIA.</t>
  </si>
  <si>
    <t>10.1130/0091-7613(1995)023&lt;0149:PNNAAL&gt;2.3.CO;2</t>
  </si>
  <si>
    <t>QF599</t>
  </si>
  <si>
    <t>WOS:A1995QF59900014</t>
  </si>
  <si>
    <t>WEISS, PS; ANDREWS, SS; JOHNSON, JE; ZAFIRIOU, OC</t>
  </si>
  <si>
    <t>PHOTOPRODUCTION OF CARBONYL SULFIDE IN SOUTH-PACIFIC OCEAN WATERS AS A FUNCTION OF IRRADIATION WAVELENGTH</t>
  </si>
  <si>
    <t>DISSOLVED ORGANIC-CARBON; SURFACE WATERS; NATURAL-WATERS; GLOBAL SOURCES; PHOTODEGRADATION; AEROSOLS; OCS; CS2</t>
  </si>
  <si>
    <t>Carbonyl sulfide (OCS) photoproduction rates were measured at selected wavelengths of ultraviolet light between 297 and 405 nm in sea water samples from the southern Pacific Ocean, Near-surface and column production rate spectra for natural sunlit waters were calculated using sea-surface sunlight data measured near the austral summer solstice. These plots show that photoproduction rates are at a maximum at 313 nm in tropical waters and at 336 nm in Antarctic waters. Tropical surface and column rates were found to be 68 pM/day and 360 nmol/m(2)/day, respectively, and Antarctic surface and column rates were found to be 101 pM/day and 620 nmol/m(2)/day, respectively. A high degree of variability was observed between photoproduction rates from different ocean regions, with coastal rates being the highest, suggesting that natural environmental variability is an important factor. Photoproduction rates at 297 nm were found to be constant at individual locations with increasing irradiation time. Relative photoproduction rates from this work are compared to previously measured rates from coastal sea water.</t>
  </si>
  <si>
    <t>WOODS HOLE OCEANOG INST,WOODS HOLE,MA 02543; UNIV WASHINGTON,DEPT CHEM,SEATTLE,WA 98195; UNIV WASHINGTON,JOINT INST STUDY ATMOSPHERE &amp; OCEANS,SEATTLE,WA 98195</t>
  </si>
  <si>
    <t>Woods Hole Oceanographic Institution; University of Washington; University of Washington Seattle; University of Washington; University of Washington Seattle</t>
  </si>
  <si>
    <t>WEISS, PS (corresponding author), NOAA,PACIFIC MARINE ENVIRONM LAB,7600 SAND POINT WAY NE,SEATTLE,WA 98115, USA.</t>
  </si>
  <si>
    <t>Weiss, Paul/A-2575-2011</t>
  </si>
  <si>
    <t>Weiss, Paul/0000-0001-5527-6248</t>
  </si>
  <si>
    <t>FEB 1</t>
  </si>
  <si>
    <t>10.1029/94GL03000</t>
  </si>
  <si>
    <t>QJ211</t>
  </si>
  <si>
    <t>WOS:A1995QJ21100009</t>
  </si>
  <si>
    <t>GRAHAM, JD; ROBERTS, JT</t>
  </si>
  <si>
    <t>INTERACTION OF HCL WITH CRYSTALLINE AND AMORPHOUS ICE - IMPLICATIONS FOR THE MECHANISMS OF ICE-CATALYZED REACTIONS</t>
  </si>
  <si>
    <t>ANTARCTIC OZONE DEPLETION; STRATOSPHERIC CLOUDS; SURFACES; ACID; H2O; SPECTRA; VAPOR; WATER; N2O5</t>
  </si>
  <si>
    <t>The interaction of HCl with ice under ultrahigh vacuum has been studied using temperature programmed desorption and single reflection Fourier transform infrared spectroscopy. Both amorphous and crystalline ice were investigated. At 120 K, HCl is initially absorbed by ice to form a stoichiometric hydrate phase identified as HCl . 6H(2)O. Upon completion of the bulk phase, HCl is adsorbed to the surface. This initial HCl adsorption probability on crystalline ice is approximate to 60% of that on amorphous ice. Furthermore, the adsorption probability on crystalline ice decreases more rapidly with increasing HCl uptake. As a result, HCl . 6H(2)O is more rapidly formed in amorphous ice. The difference in adsorption probabilities is tentatively attributed to a lower coverage of dangling OH groups at the crystalline ice surface.</t>
  </si>
  <si>
    <t>GRAHAM, JD (corresponding author), UNIV MINNESOTA,DEPT CHEM,207 PLEASANT ST SE,MINNEAPOLIS,MN 55455, USA.</t>
  </si>
  <si>
    <t>10.1029/94GL03022</t>
  </si>
  <si>
    <t>WOS:A1995QJ21100018</t>
  </si>
  <si>
    <t>STRATHDEE, AT; BALE, JS; STRATHDEE, FC; BLOCK, WC; COULSON, SJ; WEBB, NR; HODKINSON, ID</t>
  </si>
  <si>
    <t>CLIMATIC SEVERITY AND THE RESPONSE TO TEMPERATURE ELEVATION OF ARCTIC APHIDS</t>
  </si>
  <si>
    <t>GLOBAL CHANGE BIOLOGY</t>
  </si>
  <si>
    <t>ALTITUDE; APHID; ARCTIC; CLIMATE CHANGE; LATITUDE; TEMPERATURE</t>
  </si>
  <si>
    <t>1 Theory suggests that any given rise in temperature resulting from climate change will have its greatest effect on high Arctic ecosystems where growing seasons are short and temperatures low. 2 A small temperature rise, similar to that predicted for the middle of the next century, has profound effects on a population of the high Arctic, Dryas-feeding aphid Acyrthosiphon svalbardicum on Spitsbergen (Strathdee et al. 1993a). 3 Here comparative experiments on a closely related Dryas-feeding species, A. brevicorne, at two contrasting sub-Arctic sites are described. Together with the results from Spitsbergen these sites represent two colder sites (high Arctic and upland sub-Arctic) and one warmer site (lowland sub-Arctic). 4 Differential responses in aphid population density and overwintering egg production to temperature elevation support the hypothesis that the ecological effects are greatest at sites with the most severe climates; however, there is no similar gradient in advancement of host plant phenology with warming.</t>
  </si>
  <si>
    <t>UNIV BIRMINGHAM,SCH BIOL SCI,BIRMINGHAM B15 2TT,W MIDLANDS,ENGLAND; BRITISH ANTARCTIC SURVEY,NERC,CAMBRIDGE CB3 0ET,ENGLAND; LIVERPOOL JOHN MOORES UNIV,SCH BIOL &amp; EARTH SCI,LIVERPOOL L3 3AF,MERSEYSIDE,ENGLAND; NERC,INST TERR ECOL,FURZEBROOK RES STN,WAREHAM BH20 5AS,DORSET,ENGLAND</t>
  </si>
  <si>
    <t>University of Birmingham; UK Research &amp; Innovation (UKRI); Natural Environment Research Council (NERC); NERC British Antarctic Survey; Liverpool John Moores University; UK Research &amp; Innovation (UKRI); Natural Environment Research Council (NERC); UK Centre for Ecology &amp; Hydrology (UKCEH)</t>
  </si>
  <si>
    <t>1354-1013</t>
  </si>
  <si>
    <t>GLOB CHANGE BIOL</t>
  </si>
  <si>
    <t>Glob. Change Biol.</t>
  </si>
  <si>
    <t>10.1111/j.1365-2486.1995.tb00003.x</t>
  </si>
  <si>
    <t>Biodiversity Conservation; Ecology; Environmental Sciences</t>
  </si>
  <si>
    <t>TF588</t>
  </si>
  <si>
    <t>WOS:A1995TF58800003</t>
  </si>
  <si>
    <t>SIMULATED CLIMATE-CHANGE - ARE PASSIVE GREENHOUSES A VALID MICROCOSM FOR TESTING THE BIOLOGICAL EFFECTS OF ENVIRONMENTAL PERTURBATIONS</t>
  </si>
  <si>
    <t>BIOLOGICAL RESPONSE; CONTROLS; FIELD MANIPULATION; GLOBAL CHANGE; GREENHOUSES; MICROCLIMATE</t>
  </si>
  <si>
    <t>ALASKAN TUSSOCK TUNDRA; ULTRAVIOLET-RADIATION; ERIOPHORUM-VAGINATUM; GROWTH; TEMPERATURE; PLANTS; VEGETATION; RESPONSES; CO2; SENSITIVITY</t>
  </si>
  <si>
    <t>This paper considers the use of passive greenhouse apparatus in field experiments investigating the biological consequences of climate change. The litreature contains many accounts of such experiments claiming relevance of greenhouse treatment effects to global change scenarios. However, inadequacies in microclimate monitoring, together with incomplete understanding of greenhouse modes of action, cast doubt upon such claims. Here, treatment effects upon temperature (magnitude, range, variation, rates of change), moisture (humidity, precipitation, soil water content), light (intensity, spectral distribution), gas composition, snow cover, and wind speed are reviewed in the context of Intergovernmental Panel on Climate Change (IPCC) predictions. It is revealed that greenhouses modify each of these potentially limiting factors in a complex and interactive manner, but that the relationship between this modification and forecast conditions of climate change is poor. Interpretation of biological responses, and their extrapolation to predictive models, is thus unreliable. In order that future greenhouse experiments may overcome criticisms of artefact and lack of rigour, two amendments to methodology are proposed: (1) objective-orientated design of greenhouse apparatus (2) multiple controls addressing individual environmental factors. The importance of a priori testing of microclimate treatment effects is stressed.</t>
  </si>
  <si>
    <t>10.1111/j.1365-2486.1995.tb00004.x</t>
  </si>
  <si>
    <t>WOS:A1995TF58800004</t>
  </si>
  <si>
    <t>RECRUITMENT, MATURATION, AND SPAWNING OF LOLIGO-FORBESI STEENSTRUP (CEPHALOPODA, LOLIGINIDAE) IN IRISH WATERS</t>
  </si>
  <si>
    <t>SQUID; LOLIGO FORBESI; RECRUITMENT; MATURATION; REPRODUCTION; SPAWNING</t>
  </si>
  <si>
    <t>SQUID</t>
  </si>
  <si>
    <t>A number of reproductive indices were compared with a subjective maturity scale for assessment of Loligo forbesi maturity. The ratio between nidamental gland length and mantle length corresponded well with female maturation, as did the ovary mass-soma mass and nidamental gland mass-soma mass ratios. For males, the ratio between spermatophoric complex mass and somatic mass was found to be the most suitable for maturity assessment. The timing of recruitment and maturation of L. forbesi in Irish waters was described from the size and maturity of squid in commercial landings in the south of Ireland during the years 1991-1993. Immature squid first appeared in commercial catches in July and August, and this represented the main period of recruitment. A second period of recruitment was apparent in December 1991, but was not identified in the 1992-1993 season. Mature females were present in the commercially exploited population between November and April, with a small number also found in the summer. The abundance of egg masses was used to indicate timing of spawning. Egg masses recovered from the Cork coast indicated that peak spawning occurred during the winter months, but continued on a small scale for much of the year.</t>
  </si>
  <si>
    <t>10.1016/1054-3139(95)80021-2</t>
  </si>
  <si>
    <t>QM131</t>
  </si>
  <si>
    <t>WOS:A1995QM13100012</t>
  </si>
  <si>
    <t>BHOSALE, CS; MUKHERJEE, BK</t>
  </si>
  <si>
    <t>BEHAVIOR OF TEMPERATURES AND GEOPOTENTIAL HEIGHTS IN THE LOWER STRATOSPHERE AT ANTARCTICA DURING WINTER AND THEIR ASSOCIATION WITH OZONE VARIABILITY</t>
  </si>
  <si>
    <t>INDIAN JOURNAL OF RADIO &amp; SPACE PHYSICS</t>
  </si>
  <si>
    <t>Using the monthly mean temperature and geopotential height data for 30 and 50 mbar and daily temperature and geopotential height data for 50 mbar at Syowa (69-degrees-S, 40-degrees-E) for a period of 10 years (1977-1982, 1984-1987), an attempt is made to investigate the dynamics of the lower stratosphere during the southern winter (September-November). Also considered is the monthly mean total ozone for the south pole as derived from the Dobson spectrophotometer observations during October for the same 10-year period. The harmonic analysis of the daily data shows the presence of significant periodicities of 15, 40 and 60 days in the temperature and geopotential height of the Antarctic lower stratosphere. The 30-day periodicity dominates the scenario of the Antarctic region during the southern winter. The analysis of monthly data has also suggested a direct relationship of temperature and geopotential height at 50 and 30 mbar (lower stratosphere) with the total ozone during winter.</t>
  </si>
  <si>
    <t>BHOSALE, CS (corresponding author), INDIAN INST TROP METEOROL,POONA 411008,INDIA.</t>
  </si>
  <si>
    <t>0367-8393</t>
  </si>
  <si>
    <t>INDIAN J RADIO SPACE</t>
  </si>
  <si>
    <t>Indian J. Radio Space Phys.</t>
  </si>
  <si>
    <t>Astronomy &amp; Astrophysics; Meteorology &amp; Atmospheric Sciences</t>
  </si>
  <si>
    <t>QG478</t>
  </si>
  <si>
    <t>WOS:A1995QG47800005</t>
  </si>
  <si>
    <t>KOTIKOV, AL; SHISHKINA, EM; TROSHICHEV, OA; SERGIENKO, TI</t>
  </si>
  <si>
    <t>DOUBLE STRUCTURE OF IONOSPHERIC CONDUCTIVITY IN THE MIDNIGHT AURORAL OVAL DURING A SUBSTORM</t>
  </si>
  <si>
    <t>ZONE; DISTRIBUTIONS; CURRENTS</t>
  </si>
  <si>
    <t>Measurements of precipitating particles on board DMSP F7 spacecraft are used to analyze the distribution of ionospheric conductance in the midnight auroral zone during substorms. The distribution is compared with the meridional profile of ionospheric currents calculated from magnetic data from the Kara meridional chain. Two regions of high Hall conductance are found; one of them is the traditional auroral zone, at latitudes 64-68-degrees, and the other is a narrow band at latitudes 70-73-degrees. The position of high conductance zones is in agreement with the location of the intense westward currents. The accelerated particle population is typical of electrons E(e) &gt; 5 keV in the high conductance region.</t>
  </si>
  <si>
    <t>POLAR GEOPHYS INST,APATYTI,RUSSIA</t>
  </si>
  <si>
    <t>Russian Academy of Sciences; Polar Geophysical Institute</t>
  </si>
  <si>
    <t>KOTIKOV, AL (corresponding author), ARCTIC &amp; ANTARCTIC RES INST,ST PETERSBURG,RUSSIA.</t>
  </si>
  <si>
    <t>Kotikov, Andrey/K-3339-2012</t>
  </si>
  <si>
    <t>Kotikov, Andrey/0000-0002-5941-2216; Sergienko, Tima/0000-0003-4515-2174</t>
  </si>
  <si>
    <t>10.1016/0021-9169(93)E0029-9</t>
  </si>
  <si>
    <t>PX504</t>
  </si>
  <si>
    <t>WOS:A1995PX50400007</t>
  </si>
  <si>
    <t>PUDOVKIN, MI; SEMENOV, VS; KOTIKOV, AL; SHISHKINA, EM</t>
  </si>
  <si>
    <t>DYNAMICS OF AURORAL ELECTROJETS AND ENERGETICS OF SUBSTORMS</t>
  </si>
  <si>
    <t>The dynamics of westward auroral electrojets in the course of magnetospheric substorms is studied according to the data of a meridional chain of magnetometers. It is shown that, during active phases of the substorm, the westward electrojet becomes inhomogeneous and some current filaments appear in it; some of them drift polewards, some other shift equatorwards. A method is proposed to estimate both the potential and curl parts of the magnetospheric electric field, the value of the electromagnetic energy entering the plasma sheet in the magnetotail, and the rate of Joule heating in the ionosphere based on data on the dynamics of the auroral electrojets.</t>
  </si>
  <si>
    <t>ARCTIC &amp; ANTARCTIC RES INST,ST PETERSBURG 199397,RUSSIA</t>
  </si>
  <si>
    <t>PUDOVKIN, MI (corresponding author), UNIV ST PETERSBURG,INST PHYS,ST PETERSBURG 198904,RUSSIA.</t>
  </si>
  <si>
    <t>Semenov, Vladimir/A-5530-2013; Kotikov, Andrey/K-3339-2012</t>
  </si>
  <si>
    <t>Semenov, Vladimir/0000-0001-6592-056X; Kotikov, Andrey/0000-0002-5941-2216</t>
  </si>
  <si>
    <t>10.1016/0021-9169(93)E0033-6</t>
  </si>
  <si>
    <t>WOS:A1995PX50400008</t>
  </si>
  <si>
    <t>THIRIOTQUIEVREUX, C; CUZINROUDY, J</t>
  </si>
  <si>
    <t>KARYOLOGICAL STUDY OF THE MEDITERRANEAN KRILL MEGANYCTIPHANES-NORVEGICA (EUPHAUSIACEA)</t>
  </si>
  <si>
    <t>NUCLEOLUS ORGANIZER REGIONS; GENETIC-VARIATION; ANTARCTIC KRILL; SUPERBA DANA; CHROMOSOMES; CRUSTACEA; KARYOTYPE; WATER; NORS</t>
  </si>
  <si>
    <t>The chromosomes of Meganyctiphanes norvegica from the Mediterranean Ligurian Sea were investigated using standard Giemsa, silver staining, and C-banding. The karyotype of both sexes consists of 19 metacentric chromosome pairs of gradually decreasing size. Silver staining of male mitotic and meiotic metaphase showed, in all chromosomes, centromeric regions that appeared to be related to kinetochores rather than to nucleous-organizer regions. C-banding revealed centromeric constitutive heterochromatin in all chromosomes. No heteromorphic sex differentiation was observed. The karyotype of the krill Meganyctiphanes norvegica is reported here for the first time and will provide a basis for further cytogenetic investigation of species and populations of krill.</t>
  </si>
  <si>
    <t>THIRIOTQUIEVREUX, C (corresponding author), UNIV PIERRE &amp; MARIE CURIE, CNRS,INSU,LOBE,OBSERV OCEANOL, BP 28, F-06230 Villefranche Sur Mer, FRANCE.</t>
  </si>
  <si>
    <t>1937-240X</t>
  </si>
  <si>
    <t>10.2307/1549013</t>
  </si>
  <si>
    <t>QG545</t>
  </si>
  <si>
    <t>WOS:A1995QG54500004</t>
  </si>
  <si>
    <t>SIDELL, BD; CROCKETT, EL; DRIEDZIC, WR</t>
  </si>
  <si>
    <t>ANTARCTIC FISH-TISSUES PREFERENTIALLY CATABOLIZE MONOENOIC FATTY-ACIDS</t>
  </si>
  <si>
    <t>PEROXISOMAL BETA-OXIDATION; RAT-LIVER PEROXISOMES; ACYL-COA SYNTHETASE; TEMPERATURE TRANSITION; NOTOTHENIOID FISHES; BINDING PROTEINS; METABOLIC FUEL; FIBER TYPES; LONG-CHAIN; MUSCLE</t>
  </si>
  <si>
    <t>Tissues of Antarctic marine fishes are very high in lipids, predominantly triacylglycerols (TAG). In addition to conferring static lift to these swimbladderless fishes, these rich lipid stores long have been considered as an important caloric resource to the animals. We have performed in vitro measurements of the rates of oxidation of C-14-labeled carbohydrates and fatty acids by oxidative skeletal muscle and heart ventricle of an Antarctic teleost, Gobionotothen gibberifrons to assess the relative importance of these substrates to aerobic energy metabolism. Capacities for regeneration of ATP calculated from oxidation rates of these fuels clearly indicate that fatty acids are more effective substrates of energy metabolism than either glucose or lactate with both tissues. Substrate competition experiments conducted between the saturated fatty acid palmitate (16:0) and the monoenoic unsaturate oleate (18:1) comparing the oxidation rate of radiolabeled fatty acid in the presence and absence of unlabeled competitor demonstrate a clear preference of both tissue types for catabolism of the monounsaturated substrate. Measurements of maximal activity of the putative flux-generating enzyme of mitochondrial beta-oxidation, carnitine palmitoyltransferase (CPT), with a variety of fatty acyl CoA esters also show significant preference for a monoenoic fatty acyl CoA, palmitoleoyl CoA (16:1). The general pattern of results suggests that monounsaturated fatty compounds are the most readily utilized substrates for energy metabolism by oxidative muscle tissues of this Antarctic species. (C) 1995 Wiley-Liss, Inc.</t>
  </si>
  <si>
    <t>UNIV MAINE,CTR MARINE STUDIES,ORONO,ME 04469; MT ALLISON UNIV,DEPT BIOL,SACKVILLE,NB E0A 3C0,CANADA</t>
  </si>
  <si>
    <t>University of Maine System; University of Maine Orono; Mount Allison University</t>
  </si>
  <si>
    <t>SIDELL, BD (corresponding author), UNIV MAINE,DEPT ZOOL,ORONO,ME 04469, USA.</t>
  </si>
  <si>
    <t>Driedzic, William/ABD-3284-2021</t>
  </si>
  <si>
    <t>10.1002/jez.1402710202</t>
  </si>
  <si>
    <t>QE350</t>
  </si>
  <si>
    <t>WOS:A1995QE35000001</t>
  </si>
  <si>
    <t>DODDS, WK; GUDDER, DA; MOLLENHAUER, D</t>
  </si>
  <si>
    <t>THE ECOLOGY OF NOSTOC</t>
  </si>
  <si>
    <t>DESICCATION; ECOLOGY MUTUALISM; NITROGEN FIXATION; NOSTOC; REPRODUCTION; SYMBIOSIS; SYSTEMATICS</t>
  </si>
  <si>
    <t>BLUE-GREEN-ALGAE; TRITICUM-VULGARE L; CYANOBACTERIUM NOSTOC; NITROGEN-FIXATION; N2-FIXING CYANOBACTERIA; COMMUNE CYANOBACTERIA; SYMBIOTIC ASSOCIATION; FRESH-WATER; PARMELIOIDES CYANOBACTERIA; ANTHOCEROS-PUNCTATUS</t>
  </si>
  <si>
    <t>Nostoc is a genus of filamentous cyanobacteria that can form macroscopic or microscopic colonies and is common in both terrestrial and aquatic habitats. Much of the success of Nostoc in terrestrial habitats is related to its ability to remain desiccated for months or years and fully recover metabolic activity within hours to days after rehydration with liquid water. Nostoc can also withstand repeated cycles of freezing and thawing and, thus, is an important component of extreme terrestrial habitats in the Arctic and Antarctic. The ability to fix atmospheric N-2 can provide an advantage in nitrogen-poor environments. Nostoc a Iso has the ability to screen damaging ultraviolet light in terrestrial and shallow benthic habitats. The genus potentially could be important in paddy rice culture because it fixes nitrogen that may later be released and used by plants; it also may play a robe in soil formation and may increase nitrogen input to natural aquatic and terrestrial ecosystems. The abilities to survive in terrestrial habitats and fix N-2 are important in symbiotic interactions with fungi (lichens), liverworts, hornworts, mosses, ferns, cycads, and the angiosperm Gunnera. Nostoc is somewhat resistant to predation; this probably is related to production of large amounts of sheath material, synthesis of microcystin-like toxins by some strains, and formation of colonies that are too large for many algivores to consume. Some organisms can subsist on Nostoc, although it may not be a preferred food source. Lytic cyanophages also infect Nostoc, but little is known about population control of Nostoc in its natural environment. Late Precambrian fossils resembling Nostoc have been described, and Nostoc possibly has been an important component of many terrestrial and aquatic communities since that time.</t>
  </si>
  <si>
    <t>FORSCH INST SENCKENBERG,AUSSENSTELLE LOCHMUHLE,D-63599 BIEBERGEMUND,GERMANY</t>
  </si>
  <si>
    <t>Senckenberg Gesellschaft fur Naturforschung (SGN)</t>
  </si>
  <si>
    <t>DODDS, WK (corresponding author), KANSAS STATE UNIV AGR &amp; APPL SCI,DIV BIOL,MANHATTAN,KS 66506, USA.</t>
  </si>
  <si>
    <t>Carneiro, Fernanda/E-9513-2013</t>
  </si>
  <si>
    <t>Carneiro, Fernanda/0000-0001-6389-4564; Dodds, Walter/0000-0002-6666-8930</t>
  </si>
  <si>
    <t>10.1111/j.0022-3646.1995.00002.x</t>
  </si>
  <si>
    <t>QN482</t>
  </si>
  <si>
    <t>WOS:A1995QN48200001</t>
  </si>
  <si>
    <t>BEVAN, RM; BOYD, IL; BUTLER, PJ; REID, KR; WOAKES, AJ</t>
  </si>
  <si>
    <t>CARDIOVASCULAR AND THERMOREGULATORY ADJUSTMENTS ASSOCIATED WITH FLYING AND DIVING IN THE FREE-RANGING BLUE-EYED SHAG, PHALACROCORAX ATRICEPS</t>
  </si>
  <si>
    <t>JOURNAL OF PHYSIOLOGY-LONDON</t>
  </si>
  <si>
    <t>UNIV BIRMINGHAM,SCH BIOL SCI,BIRMINGHAM B15 2TT,W MIDLANDS,ENGLAND; BRITISH ANTARCTIC SURVEY,CAMBRIDGE CB3 0ET,ENGLAND</t>
  </si>
  <si>
    <t>University of Birmingham; UK Research &amp; Innovation (UKRI); Natural Environment Research Council (NERC); NERC British Antarctic Survey</t>
  </si>
  <si>
    <t>0022-3751</t>
  </si>
  <si>
    <t>J PHYSIOL-LONDON</t>
  </si>
  <si>
    <t>J. Physiol.-London</t>
  </si>
  <si>
    <t>483P</t>
  </si>
  <si>
    <t>P193</t>
  </si>
  <si>
    <t>P194</t>
  </si>
  <si>
    <t>Neurosciences; Physiology</t>
  </si>
  <si>
    <t>Neurosciences &amp; Neurology; Physiology</t>
  </si>
  <si>
    <t>QM958</t>
  </si>
  <si>
    <t>WOS:A1995QM95800289</t>
  </si>
  <si>
    <t>WIESE, K; EBINA, Y</t>
  </si>
  <si>
    <t>THE PROPULSION JET OF EUPHAUSIA-SUPERBA (ANTARCTIC KRILL) AS A POTENTIAL COMMUNICATION SIGNAL AMONG CONSPECIFICS</t>
  </si>
  <si>
    <t>Meeting on Orientation and Migration in the Sea</t>
  </si>
  <si>
    <t>APR 18-21, 1994</t>
  </si>
  <si>
    <t>The propulsion jets of swimming Euphausia superba, Meganyctiphanes norvegica (nordic krill) and Leander adspersus were recorded by pressure-sensitive microphone while tethered. The propulsion jets show peaks and troughs in pressure in parallel to the period of beat of swimmerets and show pressure pulses in fixed multiples of the beat frequency. The spectra typically display a beat frequency together with one to three harmonics.</t>
  </si>
  <si>
    <t>UNIV HAMBURG,ZOOL MUSEUM,D-20146 HAMBURG,GERMANY; YAMAGUCHI UNIV,FAC ELECT &amp; ELECTR ENGN,UBE,YAMAGUCHI 755,JAPAN</t>
  </si>
  <si>
    <t>University of Hamburg; Yamaguchi University</t>
  </si>
  <si>
    <t>WIESE, K (corresponding author), UNIV HAMBURG,INST ZOOL,MARTIN LUTHER KING PLATZ 3,D-20146 HAMBURG,GERMANY.</t>
  </si>
  <si>
    <t>10.1017/S0025315400015186</t>
  </si>
  <si>
    <t>QL633</t>
  </si>
  <si>
    <t>WOS:A1995QL63300005</t>
  </si>
  <si>
    <t>LAHDES, E</t>
  </si>
  <si>
    <t>ACUTE THERMAL TOLERANCE OF 2 ANTARCTIC COPEPODS, CALANOIDES-ACUTUS AND CALANUS-PROPINQUUS</t>
  </si>
  <si>
    <t>JOURNAL OF THERMAL BIOLOGY</t>
  </si>
  <si>
    <t>Joint Meeting of the British-Ecological-Society/Society-for-Experimental-Biology - Effects of Rising Temperature on the Ecology and Physiology of Aquatic Organisms</t>
  </si>
  <si>
    <t>JAN, 1994</t>
  </si>
  <si>
    <t>DURHAM UNIV, DURHAM, ENGLAND</t>
  </si>
  <si>
    <t>DURHAM UNIV</t>
  </si>
  <si>
    <t>CALANOIDES ACUTUS; CALANUS PROPINQUUS; THERMAL TOLERANCE; ACUTE HEAT STRESS; ANTARCTIC ZOOPLANKTON; COPEPODA; CRUSTACEA</t>
  </si>
  <si>
    <t>TEMPERATURE TOLERANCE; SEA; RESPIRATION; METABOLISM; PLANKTON</t>
  </si>
  <si>
    <t>1. The thermal tolerance of Antarctic copepod species Calanoides acutus and Calanus propinquus was tested with a short-term exposure (15 min) at three constant temperatures of 14, 16 and 18 degrees C and after 12-h exposure at three constant temperatures of 14, 15 and 16 degrees C. 2. Lethal temperatures (LT(50)) after an exposure time of 15 min and a recovery time of 30 min were 18.1 degrees C for C. acutus and 16.1 degrees C for C. propinquus. In 12 h exposure LT(50) for C. acutus was 14.3 degrees C. 3. The results give support to some recent observations that at least in short-term exposure Antarctic copepods exhibit a higher tolerance for elevated temperatures than suggested before for Antarctic marine poikilotherms.</t>
  </si>
  <si>
    <t>LAHDES, E (corresponding author), FINNISH INST MARINE RES,POB 33,SF-00931 HELSINKI,FINLAND.</t>
  </si>
  <si>
    <t>0306-4565</t>
  </si>
  <si>
    <t>J THERM BIOL</t>
  </si>
  <si>
    <t>J. Therm. Biol.</t>
  </si>
  <si>
    <t>FEB-MAY</t>
  </si>
  <si>
    <t>10.1016/0306-4565(94)00029-I</t>
  </si>
  <si>
    <t>Biology; Zoology</t>
  </si>
  <si>
    <t>Life Sciences &amp; Biomedicine - Other Topics; Zoology</t>
  </si>
  <si>
    <t>QL610</t>
  </si>
  <si>
    <t>WOS:A1995QL61000009</t>
  </si>
  <si>
    <t>GOLDSPINK, G</t>
  </si>
  <si>
    <t>ADAPTATION OF FISH TO DIFFERENT ENVIRONMENTAL-TEMPERATURE BY QUALITATIVE AND QUANTITATIVE CHANGES IN GENE-EXPRESSION</t>
  </si>
  <si>
    <t>MUSCLE FUNCTION; MYOSIN GENES; ENVIRONMENTAL TEMPERATURE; GLOBAL WARMING</t>
  </si>
  <si>
    <t>MYOSIN HEAVY-CHAIN; SKELETAL-MUSCLE; MYOFIBRILLAR ATPASE; MOLECULAR-CLONING; ACCLIMATION; CARP; STRETCH; FIBERS</t>
  </si>
  <si>
    <t>In fish that occupy a specific thermal habitat the contractile apparatus has been adapted during evolution for that specific temperature range. In Antarctic fish the myofibrillar GTPase activity is relatively high at temperatures around 0 degrees C, but this is at the expense of enzyme thermostability as this enzyme from antarctic fishes is heat inactivated at comparatively low temperatures (Johnston and Goldspink, 1975c; Johnston and Walesby, 1977). Such thermal characteristics may be a general feature of proteins from Antarctic fish (Somero, 1991) and so may contribute to their extreme cold stenothermy. Some eurythermal species of fish have the ability to rebuild their contractile systems by expressing a different set of genes at low temperature to that expressed at warm environmental temperatures. We have cloned and are in the process of characterising warm and cold as well as embryonic myosin heavy chain isoform genes of carp. These genes encode different types of myosin crossbridges (the force generators for muscular contraction) and therefore determine the contractile characteristics of the muscle. The physiological result of the switches in gene expression are that the muscles of fish acclimated to low environmental temperatures develop more force and more power at these temperatures than muscles from fish acclimated to warm environmental temperatures. Carp acclimated to warm temperatures have myosin with a greater thermostability but at a lower myofibrillar ATPase.</t>
  </si>
  <si>
    <t>GOLDSPINK, G (corresponding author), UNIV LONDON,ROYAL FREE HOSP,SCH MED,DEPT ANAT &amp; DEV BIOL,ROWLAND HILL ST,LONDON NW3 2PF,ENGLAND.</t>
  </si>
  <si>
    <t>10.1016/0306-4565(94)00045-K</t>
  </si>
  <si>
    <t>WOS:A1995QL61000017</t>
  </si>
  <si>
    <t>POND, D; WATKINS, J; PRIDDLE, J; SARGENT, J</t>
  </si>
  <si>
    <t>VARIATION IN THE LIPID-CONTENT AND COMPOSITION OF ANTARCTIC KRILL EUPHAUSIA-SUPERBA AT SOUTH GEORGIA</t>
  </si>
  <si>
    <t>EUPHAUSIA SUPERBA; KRILL; LIPID CLASS; MULTIVARIATE ANALYSIS; REPRODUCTIVE INVESTMENT</t>
  </si>
  <si>
    <t>DANA; GROWTH; ZOOPLANKTON; BEHAVIOR; SWARMS</t>
  </si>
  <si>
    <t>Samples of Antarctic krill Euphausia superba Dana from 8 sites around South Georgia were analysed for total lipid and lipid class composition Samples consisted predominantly of immature krill, and females were entirely absent from samples from 2 of the 8 sites studied. Individual fresh mass varied from 0.16 to 1.72 g [median values of 0.47 g (0.16 to 0.94), 1.14 g (0.71 to 1.63) and 1.46 g (0.94 to 1.72) for immatures, males and females respectively]. Lipid amounts varied from 5 to 147 mg ind.(-1) [median values of 17.8 mg (5.1 to 64.2), 21.0 mg (9.3 to 87.7) and 70.3 mg (17.3 to 146.9) for immatures, males and females respectively]. Triacylglycerol (TAG) and phosphatidylcholine were the 2 most abundant lipid classes in all krill. Multivariate analysis of lipid composition indicated significant overlap between sex-maturity classes, although female krill tended to be distinguished from males by higher proportions of TAG and lower proportions of phosphatidylserine plus phosphatidylinositol. Reproductive investment is implicated in the overall variability in Lipid content and composition, with females containing high lipid levels as reserves for egg production, whilst males showed apparent Lipid deficits resulting from short-term mobilisation of storage material for spermatophore production and attachment. Significant and systematic site-to-site variability in Lipid content and composition were evident in the samples and this could not be explained by the sex ratio or krill size.</t>
  </si>
  <si>
    <t>UNIV STIRLING, DEPT BIOL &amp; MOLEC SCI, STIRLING FK9 4LA, SCOTLAND; BRITISH ANTARCTIC SURVEY, NERC, CAMBRIDGE CB3 0ET, ENGLAND</t>
  </si>
  <si>
    <t>10.3354/meps117049</t>
  </si>
  <si>
    <t>QJ848</t>
  </si>
  <si>
    <t>WOS:A1995QJ84800005</t>
  </si>
  <si>
    <t>HELMKE, E; WEYLAND, H</t>
  </si>
  <si>
    <t>BACTERIA IN SEA-ICE AND UNDERLYING WATER OF THE EASTERN WEDDELL SEA IN MIDWINTER</t>
  </si>
  <si>
    <t>BACTERIA; SEA ICE; WINTER; ANTARCTICA; WEDDELL SEA</t>
  </si>
  <si>
    <t>MICROBIAL COMMUNITIES; MCMURDO-SOUND; PACK ICE; PSYCHROPHILIC BACTERIA; ANTARCTIC PENINSULA; FRAZIL ICE; BIOMASS; BACTERIOPLANKTON; ECOLOGY; WINTER</t>
  </si>
  <si>
    <t>Bacteria in the water beneath the sea ice of the eastern Weddell Sea were homogeneously distributed. Direct counts resembled values from spring and autumn, whereas viable cell counts, total ATP concentrations, as well as heterotrophic assimilation and extracellular enzymatic activities were very low, implying a metabolic inactive bacterioplankton. The consolidated sea ice had a very heterogeneous horizontal distribution of microbes on large as well as small scales but vertical profiles in low and densely populated ice cores exhibited similar patterns. A close relation between bacterial colonization of sea ice and genetic ice classes was revealed. Sea ice of the 'predominantly congelation ice' had the lowest bacterial biomass and displayed Very low heterotrophic activities which were comparable to those of the water column. Samples of older sea ice belonging to the 'mainly frazil' and 'mixed ice' had maximal numbers of bacteria. They often included high proportions of culturable cells and dividing cells as well as large bacteria. The bacteria of these ice classes were active and contributed significantly to the productivity in the Weddell Sea during winter. 'Predominantly frazil ice' was less colonized; however, selective bacterial growth was also indicated in this typical winter ice by an increase in the proportions of culturable and psychrophilic bacteria with advancing age of the ice. Psychrophilic bacteria dominated in consolidated sea-ice whereas facultative psychrophiles prevailed in young sea-ice and water, corroborating a strict partitioning in a microbial sea-ice and a seawater regime. Generally, temperature does not appear to be the significant factor for the development of bacterial communities in the surface layer of the eastern Weddell Sea in winter since the metabolically active bacterial nora develops in the very cold sea-ice environment. The organic matter supply and its improved usability obviously controls bacterial activity as well as the selective enrichment of psychrophiles.</t>
  </si>
  <si>
    <t>ALFRED WEGENER INST POLAR &amp; MARINE RES, POB 120161, D-27515 BREMERHAVEN, GERMANY.</t>
  </si>
  <si>
    <t>10.3354/meps117269</t>
  </si>
  <si>
    <t>WOS:A1995QJ84800026</t>
  </si>
  <si>
    <t>SCARPONI, G; CAPODAGLIO, G; TOSCANO, G; BARBANTE, C; CESCON, P</t>
  </si>
  <si>
    <t>SPECIATION OF LEAD AND CADMIUM IN ANTARCTIC SEAWATER - COMPARISON WITH AREAS SUBJECT TO DIFFERENT ANTHROPIC INFLUENCE</t>
  </si>
  <si>
    <t>MICROCHEMICAL JOURNAL</t>
  </si>
  <si>
    <t>6th Hungaro/Italian Symposium on Spectrochemistry: Advances in Environmental Sciences</t>
  </si>
  <si>
    <t>AUG 23-27, 1993</t>
  </si>
  <si>
    <t>LILLAFURED, HUNGARY</t>
  </si>
  <si>
    <t>NORTHEAST PACIFIC; COPPER COMPLEXATION; DIRECT TITRATION; SURFACE WATERS</t>
  </si>
  <si>
    <t>The Antarctic surface seawater of Terra Nova Bay (Ross Sea) was investigated by anodic stripping voltammetry (ASV) to study the distribution and complexation of lead and cadmium in an extremely remote region. Samples were analyzed to determine the total metal content (after acid digestion), the metal distribution between free fraction (or ASV labile, mainly ionic and inorganically complexed metal) and bound fraction (organically complexed metal), the content of ligands complexing metal, and the related conditional stability constants. Metal complexation was studied separately by titrating the sample with each of the metals and detecting the labile fraction by differential pulse anodic stripping voltammetry. Voltammetric titration data were processed according to the van den Berg-Ruzic procedure to determine metal complexation parameters. Results for lead and cadmium revealed the presence of one class of ligands. To evaluate the possible anthropic influence in metal content and speciation in seawater, Antarctic results were compared to data obtained from different geographical areas, i.e., the Pacific Ocean, the Atlantic Ocean, and the Mediterranean Sea (Adriatic Sea). The more significant findings include the generally high proportion of bound fractions of metals (70-80% in the Adriatic Sea compared to about 50% in Oceanic and Antarctic waters) and a general agreement between values of conditional stability constants observed in different areas, leading to the hypothesis that the ligands are Of natural origin. (C) 1995 Academic Press, Inc.</t>
  </si>
  <si>
    <t>SCARPONI, G (corresponding author), UNIV VENICE,DIPARTIMENTO SCI AMBIENTALI,DORSODURO 2137,I-30123 VENICE,ITALY.</t>
  </si>
  <si>
    <t>Capodaglio, Gabriele/D-5295-2014; Scarponi, Giuseppe/AAQ-6394-2021; Barbante, Carlo/B-3195-2011</t>
  </si>
  <si>
    <t>Capodaglio, Gabriele/0000-0002-3689-4865; Scarponi, Giuseppe/0000-0003-2932-0596; Barbante, Carlo/0000-0003-4177-2288; Cescon, Paolo/0000-0003-1836-6759</t>
  </si>
  <si>
    <t>ACADEMIC PRESS INC JNL-COMP SUBSCRIPTIONS</t>
  </si>
  <si>
    <t>SAN DIEGO</t>
  </si>
  <si>
    <t>525B STREET, SUITE 1900, SAN DIEGO, CA 92101-4495</t>
  </si>
  <si>
    <t>0026-265X</t>
  </si>
  <si>
    <t>MICROCHEM J</t>
  </si>
  <si>
    <t>Microchem J.</t>
  </si>
  <si>
    <t>FEB-APR</t>
  </si>
  <si>
    <t>10.1006/mchj.1995.1028</t>
  </si>
  <si>
    <t>QK537</t>
  </si>
  <si>
    <t>WOS:A1995QK53700027</t>
  </si>
  <si>
    <t>DIESTERHAASS, L</t>
  </si>
  <si>
    <t>MIDDLE EOCENE TO EARLY OLIGOCENE PALEOCEANOGRAPHY OF THE ANTARCTIC OCEAN (MAUD-RISE, ODP LEG-113, SITE-689) - CHANGE FROM A LOW TO A HIGH PRODUCTIVITY OCEAN</t>
  </si>
  <si>
    <t>PALAEOGEOGRAPHY PALAEOCLIMATOLOGY PALAEOECOLOGY</t>
  </si>
  <si>
    <t>SALINE BOTTOM WATER; DEEP-SEA SEDIMENTS; SOUTHERN-OCEAN; CARBONATE DISSOLUTION; ATLANTIC; HISTORY; OXYGEN; EVOLUTION; FLUX; PALEOPRODUCTIVITY</t>
  </si>
  <si>
    <t>The sediment record from the middle Eocene (about 45 Ma) to the early Oligocene (about 33 Ma) on Maud Rise Site 689, Weddell Sea (paleodepth 1400-1650 m), has been studied by means of a coarse fraction analysis in order to reconstruct variations in surface water productivity and bottom water masses. Productivity has been estimated using carbonate dissolution and accumulation rates of radiolaria, diatoms, benthonic and planktonic foraminifers, sponge debris, ostracods and echinoids. Accumulation rates of Bolboforma spp. vary parallel to these proxies. Productivity increased with time. Three episodes were found in which productivity increased sharply, and productivity varied cyclically with a period of 430 ky. The middle Eocene, ca. 45.44-37.26 Ma, was a period of generally low productivity. No opal was deposited and carbonate preservation was excellent. During periods of a slight increase in productivity accumulation rates of benthonic and planktonic foraminifers, ostracods and echinoids increased in spite of an increase in carbonate dissolution. In the period ca. 41.62-43.07 Ma productivity rose in three distinct pulses. Clinoptilolite, formed from biogenous opal, is a common mineral in these sediments. These three productivity maxima coincide with a mica-rich unit. Mica probably originated from erosion on Antarctica, and was transported by an intermediate water depth current. In the late Eocene, ca. 36.9-34.95 Ma, productivity increased considerably and opal skeletons were deposited. Carbonate dissolution increased but planktonic foraminifer accumulation rates were not markedly decreased in periods of higher productivity, because productivity increase exceeded or equalled rises in dissolution rates. Increasing opal accumulation rates coincided with increases in the rates for benthonic foraminifers, sponge debris, ostracods and echinoids. In the late Eocene-early Oligocene period, 34.95-33.05 Ma, a further increase in productivity led to a strong dissolution of planktonic foraminifers in high productivity periods. The productivity increase is probably due to the increasing pole-equator temperature gradient which led to stronger atmospheric and oceanic turnover and mixing in the oceans. In the uppermost late Eocene two unusual layers suggest changes in bottom water masses affecting the seafloor at Site 689. A sediment interval with especially well-preserved carbonate microfossils underlies an interval that has poor carbonate preservation despite evidence of low productivity. These intervals suggest a change in bottom water conditions from Warm Saline Deep Water (WSDW), which favors carbonate preservation, to Antarctic Bottom water (AABW), which promotes carbonate dissolution. Cooling of surface waters over a period of 300 ky led to a thickening of the deep AABW layer, and an upward shift of the overlying WSDW, until the AABW finally reached the top of the Maud Rise in the area of Site 689. This period of AABW influence on top of the Maud Rise lasted 200 ky.</t>
  </si>
  <si>
    <t>DIESTERHAASS, L (corresponding author), GEOMAR,WISCHHOFSTR 1-3,D-24148 KIEL,GERMANY.</t>
  </si>
  <si>
    <t>0031-0182</t>
  </si>
  <si>
    <t>PALAEOGEOGR PALAEOCL</t>
  </si>
  <si>
    <t>Paleogeogr. Paleoclimatol. Paleoecol.</t>
  </si>
  <si>
    <t>2-4</t>
  </si>
  <si>
    <t>10.1016/0031-0182(95)00067-V</t>
  </si>
  <si>
    <t>Geography, Physical; Geosciences, Multidisciplinary; Paleontology</t>
  </si>
  <si>
    <t>Physical Geography; Geology; Paleontology</t>
  </si>
  <si>
    <t>QN177</t>
  </si>
  <si>
    <t>WOS:A1995QN17700012</t>
  </si>
  <si>
    <t>SPIRIDONOV, VA</t>
  </si>
  <si>
    <t>SPATIAL AND TEMPORAL VARIABILITY IN REPRODUCTIVE TIMING OF ANTARCTIC KRILL (EUPHAUSIA-SUPERBA DANA)</t>
  </si>
  <si>
    <t>BRANSFIELD STRAIT REGION; MARGINAL ICE-ZONE; SOUTHERN-OCEAN; WEDDELL SEA; LARVAE; GROWTH; PENINSULA; SUMMER; HISTORY</t>
  </si>
  <si>
    <t>Spawning dates of Antarctic krill, Euphausia superba Dana, were calculated from larval stage compositions, and corrected using data on maturity stage composition of the adult krill. Both original and literature data obtained from the Antarctic Peninsula-Bellingshausen Sea area and around the Antarctic continent were used. A time series (1975/76-1986/87) for several subareas of the Antarctic Peninsula-Bellingshausen Sea area indicates considerable variation in the krill spawning start, maxima and completion. In particular years (1975/76, 1980/81), krill spawning in the western Atlantic sector began relatively early, was intensive, and completed early. Some years (1977/78, 1981/82) were characterised by long and non-synchronised krill spawning. Compiled data sets for the Atlantic sector (1980/81), the entire Antarctic (1983/84) and the east Indian-west Pacific Antarctic waters (1981-85) reveal some spatial patterns in krill reproductive timing. In relation to spawning timing variation, the habitats of the krill population fall into five categories: (1) areas with an early beginning (late November- early December) and a variable, but normally long, duration (3-3.5 months) of krill spawning; this is generally the southern boundary of the Antarctic Circumpolar Current, (2) areas with an early beginning, but a short duration of krill spawning (Gerlache Strait), (3) areas with a highly variable (within 1-1.5 months) beginning and a relatively long duration (ca. 3 months) of krill spawning (Bransfield Strait, Palmer Archipelago), (4) areas with a late beginning (late December-January) and a long duration of krill spawning (Bellingshausen Sea, D'Urville Sea, and Balleny Islands area), and (5) areas with a delayed beginning, but a very short duration (ca. 1.5 months) of krill spawning (Ross Sea slope, probably the Coastal Current area off the. Lasarev Sea shelf and in the south-eastern Weddell Sea. These patterns can be partly explained by peculiarities of the ice regime in particular areas and by routes of krill movement within water circulation systems.</t>
  </si>
  <si>
    <t>QJ510</t>
  </si>
  <si>
    <t>WOS:A1995QJ51000002</t>
  </si>
  <si>
    <t>WARD, P; ATKINSON, A; MURRAY, AWA; WOOD, AG; WILLIAMS, R; POULET, SA</t>
  </si>
  <si>
    <t>THE SUMMER ZOOPLANKTON COMMUNITY AT SOUTH GEORGIA - BIOMASS, VERTICAL MIGRATION AND GRAZING</t>
  </si>
  <si>
    <t>WEDDELL SEA; FOOD WEB; ANTARCTICA; COPEPODS; ATLANTIC; SIZE; ICE; MACROPLANKTON; ECOSYSTEM; NITROGEN</t>
  </si>
  <si>
    <t>Zooplankton abundance and biomass were determined during January 1990 at two stations to the north-west of South Georgia using a Longhurst Hardy Plankton Recorder (LHPR). At both shelf and oceanic station sites, zooplankton biomass, (excluding Euphausia superba), was found to be ca. 13 g dry mass m(-2). Copepods and small euphausiids dominated the catches. These estimates are over 4 times higher than values generally reported for the Southern Ocean and may reflect firstly, the high productivity of the study area, secondly, the time of year, summer, when biomass for many species is maximal, and thirdly, the high sampling efficiency of the LHPR. Principal components analysis disclosed similarities and differences between adjacent depth strata in terms of abundance, biomass and species composition. At both stations most variability occurred in the mixed layer (0-60 m) and thermocline (60-120 m) with depth horizons below this being more homogeneous. Diel migrations were observed for most taxa with abundance increasing in the mixed layer at night. At the oceanic station, species and higher taxa belonging to the mesopelagic community were generally well spread throughout this domain and, with the exception of Pleuromamma robusta and Metridia curticauda, showed little evidence of migration. The grazing impact of the epipelagic community (copepods and small euphausiids) was estimated to remove 3-4% of the microbial standing stock day(-1) and a conservative 25% and 56% of daily primary production at the oceanic and shelf stations respectively.</t>
  </si>
  <si>
    <t>PLYMOUTH MARINE LAB,PLYMOUTH PL1 3DH,DEVON,ENGLAND; CNRS,BIOL STN,F-29680 ROSCOFF,FRANCE</t>
  </si>
  <si>
    <t>Plymouth Marine Laboratory; Centre National de la Recherche Scientifique (CNRS)</t>
  </si>
  <si>
    <t>WARD, P (corresponding author), BRITISH ANTARCTIC SURVEY,NERC,MADINGLEY RD,CAMBRIDGE CB3 0ET,ENGLAND.</t>
  </si>
  <si>
    <t>WOS:A1995QJ51000005</t>
  </si>
  <si>
    <t>SOMME, L; MEIER, T</t>
  </si>
  <si>
    <t>COLD TOLERANCE IN TARDIGRADA FROM DRONNING-MAUD-LAND, ANTARCTICA</t>
  </si>
  <si>
    <t>Survival at low temperatures was studied in three species of Tardigrada from Muhlig-Hofmannfjella, Dronning Maud Land, Antarctica. Both hydrated and dehydrated specimens of Echiniscus jenningsi, Macrobiotus furciger and Diphascon chilenense had high survival rates following exposure to -22 degrees C for ca. 600 days, and dehydrated specimens following 3040 days at this temperature. In hydrated E. jenningsi, mortality increased with the duration of exposure from 7 to 150 days at -80 degrees C, while mortalities of the two other species did not change. Hydrated specimens of all species were rapidly killed at -180 degrees C, but all species exhibited good survivorship in the dehydrated state after 14 days at -180 degrees C. In conclusion, hydrated tardigrades are able to survive extended periods at low temperatures, and dehydrated specimens are even better adapted to survive overwintering on Antarctic nunataks.</t>
  </si>
  <si>
    <t>SOMME, L (corresponding author), UNIV OSLO,DEPT BIOL,POB 1050 BLINDERN,N-0316 OSLO,NORWAY.</t>
  </si>
  <si>
    <t>WOS:A1995QJ51000008</t>
  </si>
  <si>
    <t>CHAPELLE, G; PECK, LS</t>
  </si>
  <si>
    <t>THE INFLUENCE OF ACCLIMATION AND SUBSTRATUM ON THE METABOLISM OF THE ANTARCTIC AMPHIPODS WALDECKIA-OBESA (CHEVREUX 1905) AND BOVALLIA-GIGANTEA (PFEFFER 1888)</t>
  </si>
  <si>
    <t>COLD ADAPTATION; FISH; SEASONALITY; RESPIRATION; TEMPERATURE; SEA</t>
  </si>
  <si>
    <t>Respiration rates in the Antarctic amphipods Waldeckia obesa (Chevreux 1905) and Bovallia gigantea (Pfeffer 1888) were measured in relation to the presence or absence of a substratum to attach to, and the amount of time spent in a respirometer. During the first 4 h after placing animals in respirometers oxygen consumption in W. obesa was reduced by factors between 1.2 and 3.6 times by the presence of a nylon mesh net substratum. Oxygen consumption over the first 12 h after being placed in respirometers was reduced by factors of between 1.1 and 3.9 times for B. gigantea by the presence of pieces of corrugated plastic pipe. The effects on oxygen consumption of acclimating animals to respirometers were only assessed for W. obesa. Rates during the first 12 h after placing animals in chambers were 3.6 times higher than rates between 12 and 30 h after the start of trials. Standard metabolic rates were measured in W. obesa in the presence of a mesh substratum and following a 12 h acclimation period after 60 days of starvation. Under these conditions oxygen consumption was 2.5 mu l O-2 h(-1) for a specimen of 0.113 g dry mass. This was 3-5 times lower than routine metabolic rates previously reported for W. obesa and 2.4-18 times lower than routine rates for other Antarctic gammaridean amphipods.</t>
  </si>
  <si>
    <t>BRITISH ANTARCTIC SURVEY,NERC,CAMBRIDGE CB3 0ET,ENGLAND; INST ROYAL SCI NAT BELGIQUE,B-040 BRUSSELS,BELGIUM</t>
  </si>
  <si>
    <t>WOS:A1995QJ51000009</t>
  </si>
  <si>
    <t>DUDENEY, JR; RODGER, AS; SMITH, AJ; JARVIS, MJ; MORRISON, K</t>
  </si>
  <si>
    <t>SATELLITE EXPERIMENTS SIMULTANEOUS WITH ANTARCTIC MEASUREMENTS (SESAME)</t>
  </si>
  <si>
    <t>SPACE SCIENCE REVIEWS</t>
  </si>
  <si>
    <t>IMAGING PHOTON DETECTORS; LATITUDE F-REGION; MAGNETIC-FIELD; HARANG DISCONTINUITY; HF-RADAR; IONOSPHERIC SIGNATURE; EARTHS MAGNETOSPHERE; THERMOSPHERIC WINDS; PLASMA CONVECTION; DIGITAL IONOSONDE</t>
  </si>
  <si>
    <t>Satellite Experiments Simultaneous with Antarctic Measurements (SESAME) is one of the four ground-based programmes within the NASA/ISAS Global Geospace Science (GGS) mission, itself part of the International Solar-Terrestrial Physics (ISTP) programme. The scientific objectives of SESAME are carefully selected to make an invaluable contribution to the GGS mission by capitalising on the unique geophysical advantages of Antarctica for geospace research. These arise mainly from the large displacement of the geographic and geomagnetic poles. Specifically, SESAME is designed to study the ionospheric effects of merging at the magnetopause, reconnection in the geomagnetic tail and its relationship to substorms, mapping of significant geospace boundaries to ionospheric altitudes, plasma wave generation and propagation at high latitudes, and ionosphere-thermosphere interactions. The experimental programme is centred at Halley (76 degrees S, 27 degrees W) but also utilises automatic geophysical observatories located poleward of Halley. The suite of instruments provides an excellent image of the inner boundary of geospace and thus is complementary to the GGS spacecraft measurements. The data products that will be supplied as key parameters to the GGS experimenters on a routine basis are described. A brief review of previous results is presented, and some of the significant scientific questions to be addressed using the combination of ground-based and space-based observations are discussed.</t>
  </si>
  <si>
    <t>DUDENEY, JR (corresponding author), BRITISH ANTARCTIC SURVEY,NERC,MADINGLEY RD,CAMBRIDGE CB3 0ET,ENGLAND.</t>
  </si>
  <si>
    <t>0038-6308</t>
  </si>
  <si>
    <t>SPACE SCI REV</t>
  </si>
  <si>
    <t>Space Sci. Rev.</t>
  </si>
  <si>
    <t>10.1007/BF00751348</t>
  </si>
  <si>
    <t>QU891</t>
  </si>
  <si>
    <t>WOS:A1995QU89100027</t>
  </si>
  <si>
    <t>GREENWALD, RA; BAKER, KB; DUDENEY, JR; PINNOCK, M; JONES, TB; THOMAS, EC; VILLAIN, JP; CERISIER, JC; SENIOR, C; HANUISE, C; HUNSUCKER, RD; SOFKO, G; KOEHLER, J; NIELSEN, E; PELLINEN, R; WALKER, ADM; SATO, N; YAMAGISHI, H</t>
  </si>
  <si>
    <t>DARN SUPERDARN - A GLOBAL VIEW OF THE DYNAMICS OF HIGH-LATITUDE CONVECTION</t>
  </si>
  <si>
    <t>SMALL-SCALE IRREGULARITIES; AURORAL BACKSCATTER EXPERIMENT; F-REGION IRREGULARITIES; ELECTRON-DRIFT VELOCITY; HARANG DISCONTINUITY; RADAR OBSERVATIONS; PLASMA CONVECTION; MAGNETIC-FIELD; IONOSPHERE; CURRENTS</t>
  </si>
  <si>
    <t>The Dual Auroral Radar Network (DARN) is a global-scale network of I-IF and VHF radars capable of sensing backscatter from ionospheric irregularities in the E and F-regions of the high-latitude ionosphere. Currently, the network consists of the STARE VHF radar system in northern Scandinavia, a northern-hemisphere, longitudinal chain of HF radars that is funded to extend from Saskatoon, Canada to central Finland, and a southern-hemisphere chain that is funded to include Halley Station, SANAE and Syowa Station in Antarctica. When all of the HF radars have been completed they will operate in pairs with common viewing areas so that the Doppler information contained in the backscattered signals may be combined to yield maps of high-latitude plasma convection and the convection electric field. In this paper, the evolution of DARN and particularly the development of its SuperDARN HF radar element is discussed. The DARN/SuperDARN network is particularly suited to studies of large-scale dynamical processes in the magnetosphere-ionosphere system, such as the evolution of the global configuration of the convection electric field under changing IMF conditions and the development and global extent of large-scale Mi-ID waves in the magnetosphere-ionosphere cavity. A description of the HF radars within SuperDARN is given along with an overview of their existing and intended locations, intended start of operations, Principal Investigators, and sponsoring agencies. Finally, the operation of the DARN experiment within ISTP/GGS, the availability of data, and the form and availability of the Key Parameter files is discussed.</t>
  </si>
  <si>
    <t>BRITISH ANTARCTIC SURVEY,NERC,CAMBRIDGE,ENGLAND; UNIV LEICESTER,DEPT PHYS,LEICESTER LE1 7RH,LEICS,ENGLAND; LAB PHYS &amp; CHIM ENVIRONM,CNRS,ORLEANS,FRANCE; LAB SONDAGES ELECTROMAGNET ENVIRONM TERR,CNRS,TOULON,FRANCE; CTR ETUD ENVIRONM TERR &amp; PLANETAIRES,CNRS,ST MAUR FOSSES,FRANCE; UNIV ALASKA FAIRBANKS,INST GEOPHYS,FAIRBANKS,AK 99775; UNIV SASKATCHEWAN,DEPT PHYS,SASKATOON,SK,CANADA; MAX PLANCK INST AERON,LINDAU AM HARZ,GERMANY; FINNISH METEOROL INST,SF-00101 HELSINKI,FINLAND; UNIV NATAL,DURBAN 4001,SOUTH AFRICA; NATL INST POLAR RES,TOKYO 173,JAPAN</t>
  </si>
  <si>
    <t>UK Research &amp; Innovation (UKRI); Natural Environment Research Council (NERC); NERC British Antarctic Survey; University of Leicester; Centre National de la Recherche Scientifique (CNRS); Centre National de la Recherche Scientifique (CNRS); Centre National de la Recherche Scientifique (CNRS); University of Alaska System; University of Alaska Fairbanks; University of Saskatchewan; Max Planck Society; Finnish Meteorological Institute; University of Kwazulu Natal; Research Organization of Information &amp; Systems (ROIS); National Institute of Polar Research (NIPR) - Japan</t>
  </si>
  <si>
    <t>GREENWALD, RA (corresponding author), JOHNS HOPKINS UNIV,APPL PHYS LAB,JOHNS HOPKINS RD,LAUREL,MD 20707, USA.</t>
  </si>
  <si>
    <t>; Walker, David/K-6906-2016</t>
  </si>
  <si>
    <t>Greenwald, Raymond/0000-0002-7421-5536; Walker, David/0000-0002-4581-752X</t>
  </si>
  <si>
    <t>10.1007/BF00751350</t>
  </si>
  <si>
    <t>WOS:A1995QU89100029</t>
  </si>
  <si>
    <t>METZL, N; POISSON, A; LOUANCHI, F; BRUNET, C; SCHAUER, B; BRES, B</t>
  </si>
  <si>
    <t>SPATIOTEMPORAL DISTRIBUTIONS OF AIR-SEA FLUXES OF CO2 IN THE INDIAN AND ANTARCTIC OCEANS - A FIRST STEP</t>
  </si>
  <si>
    <t>4th Atmospheric CO(2) International Conference</t>
  </si>
  <si>
    <t>SEP 13-17, 1993</t>
  </si>
  <si>
    <t>PARTIAL-PRESSURE; CARBON-DIOXIDE; PACIFIC; TEMPERATURE; VARIABILITY; SEAWATER; ATLANTIC; WATER; SINK</t>
  </si>
  <si>
    <t>Sea surface and atmospheric measurements of carbon dioxide fugacity (fCO(2)) made during 14 cruises in 1991, 1992 and 1993, are used to describe the seasonal and meridional variation of air-sea CO2 flux into the antarctic, subantarctic, subtropical and tropical regions of the Indian Ocean. We first estimate seasonal (January to May and May to September) zonal averaged air-sea CO2 fluxes from shipboard measured sea surface and atmospheric fCO(2) as well as observed ship winds. Depending of the gas transfer coefficient used, a sink of -0.22 or -0.43 Gt Carbon from January to September is calculated for the band 50 degrees S-20 degrees S. From June to September, the tropical region is a source between 0.04 and 0.08 GtC, From January to May, the southern ocean is a sink between -0.01 and -0.03 GtC. Next, we compare these observed air-sea fluxes CO2 calculations with reconstructed sea surface fCO(2) distributions obtained from climatological data (SST and wind). By using the in-situ data obtained in 1991, large-scale seasonal relations between sea surface fCO(2) and sea surface temperature (SST) are extracted and applied to the 1992 monthly climatological SST fields in the 50 degrees S-20 degrees S region only. Compared to observations made in 1992, seasonal sea surface fCO(2) distribution is well reproduced. In the band 50 degrees S-20 degrees S, reconstructed sea surface fCO(2) and climatological gas transfert coefficient computed from derived climatological winds lead to an annual air-sea CO2 exchange between -0.30 and -0.37 Gt Carbon/year.</t>
  </si>
  <si>
    <t>METZL, N (corresponding author), UNIV PARIS 06,INSU,OBSERV SCI,PHYS &amp; CHIM MARINES LAB,4 PL JUSSIEU,TOUR 24-25,5EME ETAGE,F-75252 PARIS 05,FRANCE.</t>
  </si>
  <si>
    <t>metzl, nicolas/0000-0002-1165-1074</t>
  </si>
  <si>
    <t>10.1034/j.1600-0889.47.issue1.7.x</t>
  </si>
  <si>
    <t>RD079</t>
  </si>
  <si>
    <t>WOS:A1995RD07900007</t>
  </si>
  <si>
    <t>SCHNEIDER, B; MORLANG, J</t>
  </si>
  <si>
    <t>DISTRIBUTION OF THE CO2 PARTIAL-PRESSURE IN THE ATLANTIC-OCEAN BETWEEN ICELAND AND THE ANTARCTIC PENINSULA</t>
  </si>
  <si>
    <t>CARBON-DIOXIDE; NORTH-ATLANTIC; TEMPERATURE; VARIABILITY; SEAWATER; BUDGET</t>
  </si>
  <si>
    <t>CO2 partial pressure of surface water, (pCO(2))(sw), was measured continuously during two cruises in the Atlantic Ocean in November/December 1991 and May 1992. A (pCO(2))(sw) profile between Iceland and the Antarctic Peninsula is obtained which demonstrates that along the investigated transect the Atlantic Ocean is largely a potential sink for atmospheric CO2, especially at high latitudes, where partial pressure differences of -80 mu atm to -100 mu atm are observed. A significant potential source region exists only between the equator and 10 mu S with a maximum Delta pCO(2) of 35 mu atm. An attempt is made to identify the processes that control the (pCO(2))(sw) distribution pattern. The investigations at latitudes &gt;40 degrees in both hemispheres were performed during spring and correlations between (pCO(2))(sw) and chlorophyll a contents indicate that biological production mainly controls the distribution of(pCO(2))(sw) At lower latitudes, (pCO(2))(sw) is mainly related to temperature and salinity, but also an upwelling effect could be identified close to the equator.</t>
  </si>
  <si>
    <t>INST MARINE RES,D-24105 KIEL,GERMANY</t>
  </si>
  <si>
    <t>SCHNEIDER, B (corresponding author), INST BALT SEA RES,SEESTR 15,D-18119 ROSTOCK,GERMANY.</t>
  </si>
  <si>
    <t>10.1034/j.1600-0889.47.issue1.10.x</t>
  </si>
  <si>
    <t>WOS:A1995RD07900010</t>
  </si>
  <si>
    <t>BARNOLA, JM; ANKLIN, M; PORCHERON, J; RAYNAUD, D; SCHWANDER, J; STAUFFER, B</t>
  </si>
  <si>
    <t>CO2 EVOLUTION DURING THE LAST MILLENNIUM AS RECORDED BY ANTARCTIC AND GREENLAND ICE</t>
  </si>
  <si>
    <t>PAST 2 CENTURIES; ATMOSPHERIC CO2; POLAR ICE; CIRCULATION MODEL; CORE; AIR; VARIABILITY; OCEAN; AGE</t>
  </si>
  <si>
    <t>In order to study in detail the pre-industrial CO2 level (back to about 900 AD) and its temporal variations, several ice cores From Greenland and Antarctica were analysed in two laboratories, and compared with previous records. The agreement between the two laboratories and between the different cores of the same hemisphere is good. However, the comparison of the northern hemisphere (Greenland) and southern hemisphere (Antarctica) records shows values systematically higher in the north than in the south, ranging from 20 ppmv at the turn of this millennium to nearly zero around the 18th century. Based on our present knowledge of the carbon cycle, an inter-hemispheric gradient of 20 ppmv is unrealistic. Thus, in the oldest part of the record, at least one profile should not represent the true atmospheric CO2 concentrations. A companion paper by Anklin et al. (submitted), discusses the possible processes which can alter the atmospheric CO2 once trapped in the ice. Due to the fact that the impurity content is one order of magnitude lower in the Antarctic than in the Greenland ice, we are much more confident in the Antarctic record. The new results from D47 and D57 (Adelie Land) presented in this paper, confirm the CO2 fluctuation of about 10 ppmv at the end of the 13th century, preciously observed by Siegenthaler et al. (1988) on an ice core drilled at South Pole. This fluctuation corresponds to a small imbalance of the carbon cycle (similar to 0.3 GT C yr), but its duration led to a significant cumulative input into the atmosphere. The changes observed in the pre-industrial level are discussed in terms of climatic noise and variability,</t>
  </si>
  <si>
    <t>UNIV BERN, INST PHYS, CH-3012 BERN, SWITZERLAND</t>
  </si>
  <si>
    <t>University of Bern</t>
  </si>
  <si>
    <t>BARNOLA, JM (corresponding author), LAB GLACIOL &amp; GEOPHYS ENVIRONM, CNRS, 54 RUE MOLIERE, BP 96, F-38402 ST MARTIN DHERES, FRANCE.</t>
  </si>
  <si>
    <t>CO-ACTION PUBLISHING</t>
  </si>
  <si>
    <t>JARFALLA</t>
  </si>
  <si>
    <t>RIPVAGEN 7, JARFALLA, SE-175 64, SWEDEN</t>
  </si>
  <si>
    <t>1600-0889</t>
  </si>
  <si>
    <t>10.1034/j.1600-0889.47.issue1.22.x</t>
  </si>
  <si>
    <t>WOS:A1995RD07900022</t>
  </si>
  <si>
    <t>VINCENT, A; CLARKE, A</t>
  </si>
  <si>
    <t>DIVERSITY IN THE MARINE-ENVIRONMENT</t>
  </si>
  <si>
    <t>TRENDS IN ECOLOGY &amp; EVOLUTION</t>
  </si>
  <si>
    <t>VINCENT, A (corresponding author), UNIV OXFORD,DEPT ZOOL,S PARKS RD,OXFORD OX1 3PS,ENGLAND.</t>
  </si>
  <si>
    <t>THE BOULEVARD, LANGFORD LANE, KIDLINGTON, OXFORD, OXON, ENGLAND OX5 1GB</t>
  </si>
  <si>
    <t>0169-5347</t>
  </si>
  <si>
    <t>TRENDS ECOL EVOL</t>
  </si>
  <si>
    <t>Trends Ecol. Evol.</t>
  </si>
  <si>
    <t>Ecology; Evolutionary Biology; Genetics &amp; Heredity</t>
  </si>
  <si>
    <t>Environmental Sciences &amp; Ecology; Evolutionary Biology; Genetics &amp; Heredity</t>
  </si>
  <si>
    <t>QG114</t>
  </si>
  <si>
    <t>WOS:A1995QG11400004</t>
  </si>
  <si>
    <t>HASZPRUNAR, G; SCHAEFER, K; WAREN, A; HAIN, S</t>
  </si>
  <si>
    <t>BACTERIAL SYMBIONTS IN THE EPIDERMIS OF AN ANTARCTIC NEOPILINID LIMPET (MOLLUSCA, MONOPLACOPHORA)</t>
  </si>
  <si>
    <t>For the first time it has become possible to study a 'living fossil' Laevipilina antarctica, a representative of the family Neopilinidae (Mollusca, Monoplacophora) by means of transmission electron microscopy. This led to the discovery of a bacterial symbiosis in the epidermis of the mantle roof and of the head of the animal. Bacteria with varying morphologies were found between the microvilli of the epidermal cells. In addition, modified and specialized epidermal cells (bacteriocytes) were detected in the mantle roof and the post-oral tentacles. In contrast, the sole of the foot and the alimentary tract of the animal are free of symbionts. The bacterial symbionts may be involved in the recycling of dissolved organic matter.</t>
  </si>
  <si>
    <t>SWEDISH MUSEUM NAT HIST, S-10405 STOCKHOLM, SWEDEN; ALFRED WEGENER INST POLAR &amp; MARINE RES, D-27570 BREMERHAVEN, GERMANY</t>
  </si>
  <si>
    <t>Swedish Museum of Natural History; Helmholtz Association; Alfred Wegener Institute, Helmholtz Centre for Polar &amp; Marine Research</t>
  </si>
  <si>
    <t>UNIV INNSBRUCK, INST ZOOL, TECH STR 25, A-6020 INNSBRUCK, AUSTRIA.</t>
  </si>
  <si>
    <t>JAN 30</t>
  </si>
  <si>
    <t>10.1098/rstb.1995.0020</t>
  </si>
  <si>
    <t>QF343</t>
  </si>
  <si>
    <t>WOS:A1995QF34300005</t>
  </si>
  <si>
    <t>SCOTT, A</t>
  </si>
  <si>
    <t>'ANTARCTIC NAVIGATION' - ARTHUR,E</t>
  </si>
  <si>
    <t>NEW YORK TIMES BOOK REVIEW</t>
  </si>
  <si>
    <t>NEW YORK TIMES CO</t>
  </si>
  <si>
    <t>TIMES SQUARE, NEW YORK, NY 10036</t>
  </si>
  <si>
    <t>0028-7806</t>
  </si>
  <si>
    <t>NEW YORK TIMES BK R</t>
  </si>
  <si>
    <t>N. Y. Times Book Rev.</t>
  </si>
  <si>
    <t>JAN 22</t>
  </si>
  <si>
    <t>Humanities, Multidisciplinary</t>
  </si>
  <si>
    <t>Arts &amp; Humanities - Other Topics</t>
  </si>
  <si>
    <t>QB548</t>
  </si>
  <si>
    <t>WOS:A1995QB54800012</t>
  </si>
  <si>
    <t>PHILLIPS, HA; LAXON, SW</t>
  </si>
  <si>
    <t>TRACKING OF ANTARCTIC TABULAR ICEBERGS USING PASSIVE MICROWAVE RADIOMETRY</t>
  </si>
  <si>
    <t>SOUTHERN-OCEAN</t>
  </si>
  <si>
    <t>Passive microwave images of Antarctica from the Special Sensor Microwave Imager (SSM/I) are used to track two giant tabular icebergs that originated from the Larsen ice shelf in 1986. Since microwave radiation is relatively insensitive to weather and unaffected by lighting conditions, the SSM/I instrument provides all-weather, year-round viewing. The icebergs are visible almost every day giving an ideal temporal resolution for tracking their motion. One of the icebergs was tracked until October 1988, six months after its last position noted in the Navy/NOAA Joint Ice Centre ice charts. The tracks of both icebergs reveal motion in sympathy with observed oceanographic currents and eddies.</t>
  </si>
  <si>
    <t>UCL, MULLARD SPACE SCI LAB, DORKING RH5 6NT, SURREY, ENGLAND</t>
  </si>
  <si>
    <t>University of London; University College London</t>
  </si>
  <si>
    <t>Laxon, Seymour/C-1644-2008</t>
  </si>
  <si>
    <t>JAN 20</t>
  </si>
  <si>
    <t>10.1080/01431169508954407</t>
  </si>
  <si>
    <t>QM929</t>
  </si>
  <si>
    <t>WOS:A1995QM92900019</t>
  </si>
  <si>
    <t>WOOLDRIDGE, PJ; ZHANG, RY; MOLINA, MJ</t>
  </si>
  <si>
    <t>PHASE-EQUILIBRIA OF H2SO4, HNO3, AND HCL HYDRATES AND THE COMPOSITION OF POLAR STRATOSPHERIC CLOUDS</t>
  </si>
  <si>
    <t>NITRIC-ACID TRIHYDRATE; PHYSICAL-CHEMISTRY; VAPOR-PRESSURES; ANTARCTIC OZONE; SYSTEM; ICE; H2SO4/HNO3/H2O; AEROSOLS; HOLE</t>
  </si>
  <si>
    <t>Thermodynamic properties and phase equilibria behavior for the hydrates and coexisting pairs of hydrates of common acids which exist in the stratosphere are assembled from new laboratory measurements and standard literature data. The analysis focuses upon solid-vapor and solid-solid-vapor equilibria at temperatures around 200 K and includes new calorimetric and vapor pressure data. Calculated partial pressures versus 1/T slopes for the hydrates and coexisting hydrates agree well with experimental data where available.</t>
  </si>
  <si>
    <t>MIT, DEPT CHEM, CAMBRIDGE, MA 02139 USA</t>
  </si>
  <si>
    <t>WOOLDRIDGE, PJ (corresponding author), MIT, DEPT EARTH ATMOSPHER &amp; PLANETARY SCI, ROOM 54-1320, CAMBRIDGE, MA 02139 USA.</t>
  </si>
  <si>
    <t>Zhang, Renyi/A-2942-2011</t>
  </si>
  <si>
    <t>Zhang, Renyi/0000-0001-8708-3862</t>
  </si>
  <si>
    <t>D1</t>
  </si>
  <si>
    <t>10.1029/94JD02745</t>
  </si>
  <si>
    <t>QF627</t>
  </si>
  <si>
    <t>WOS:A1995QF62700026</t>
  </si>
  <si>
    <t>LEGRAND, M; DEANGELIS, M</t>
  </si>
  <si>
    <t>ORIGINS AND VARIATIONS OF LIGHT CARBOXYLIC-ACIDS IN POLAR PRECIPITATION</t>
  </si>
  <si>
    <t>ICE-CORE RECORD; ATMOSPHERIC METHANE; ION CHROMATOGRAPHY; ANTARCTIC SNOW; ORGANIC-ACIDS; ACETIC-ACID; HENRYS LAW; GREENLAND; NITRATE; SULFATE</t>
  </si>
  <si>
    <t>Central Greenland and East Antarctic ice cores have been studied to investigate the carboxylic acid (acetate, CH3COO-; formate, HCOO-; glycolate, C2H3O3-; and oxalate, C2O4-) content of high-latitude precipitation. The two records cover the end of the last glacial age, the last great climatic change having occurred between 10,000 and 15,000 years B.P., and the Holocene period which started some 10,000 years ago, Carboxylic acids were measured using ion chromatography. These measurements are more difficult and require more stringent precautions to prevent sample contamination than inorganic trace species measurements. Carboxylic acids account for up to 25% of the free acidity in Greenland and are one order of magnitude more abundant in Greenland than in Antarctic precipitation. In Greenland precipitation deposited under present climatic conditions, formic and acetic acids are both present at the 10 ng g(-1) level and are the most abundant carboxylic acids, while glycolic and oxalic acids with concentrations close to 1 ng g(-1) represent minor carboxylic acid species. The level of formic, and to a lesser extent acetic, acid is also found to be strongly pH dependent. There is less formic acid at depths corresponding to periods when the acidity of the atmosphere was enhanced by a volcanic activity. Over the last 12,700 years, the carboxylic acid;level of Greenland precipitation has often been sporadically enhanced by several orders of magnitude. Such large perturbations, which are accompanied by large increases of NH4+ concentrations, are probably caused by biomass-burning events which occurred at high northern latitudes. A particular chemical feature appears in snow layers corresponding to biomass-burning events which occurred during the Younger Dryas (11,550 to 12,700 years B.P.). During this cold stage, the precipitation was alkaline and the events were accompanied by Bn input of nitrite suggesting that peroxyacetyl nitrate (PAN) was present in the atmosphere and was hydrolyzed in alkaline cloud water. Formate and acetate profiles indicate that background levels of these carboxylic acids were 5 and 2 times lower, respectively, during the last glacial maximum (15,000 to 34,000 yeats B.P.) than during the Holocene stage in Greenland precipitation. The increases of the acetate and formate snow contents in response to the glacial-interglacial climatic transition exhibit a time lag of some 5000 years. In particular, the formic acid increase follows perfectly the timing of the retreat of the Laurentide ice sheet from 18,000 years B.P, to the mid-Holocene stage (6000 years B.P.). Our data suggest therefore that carboxylic acids in Greenland precipitation are mainly linked to emissions from the high-latitude continental biosphere. In contrast, the in-cloud oxidation of formaldehyde produced from methane oxidation under acidic conditions likely represents the main source of formic acid in East Antarctica. Finally, the study of recent Greenland snow deposits indicates that the expected trend of carboxylic acid concentrations due to man-made activities is counteracted by a simultaneous increase of the acidity related to growing fossil fuel combustion, which leads to a less efficient uptake of carboxylic acids into precipitation.</t>
  </si>
  <si>
    <t>LAB GLACIOL &amp; GEOPHYS ENVIRONM, CNRS, BP 96, 54 RUE MOLIERE, F-38402 ST MARTIN DHERES, FRANCE.</t>
  </si>
  <si>
    <t>Legrand, Michel/AAU-4678-2020</t>
  </si>
  <si>
    <t>10.1029/94JD02614</t>
  </si>
  <si>
    <t>WOS:A1995QF62700032</t>
  </si>
  <si>
    <t>FOX, LE; WORSNOP, DR; ZAHNISER, MS; WOFSY, SC</t>
  </si>
  <si>
    <t>METASTABLE PHASES IN POLAR STRATOSPHERIC AEROSOLS</t>
  </si>
  <si>
    <t>TOTAL REACTIVE NITROGEN; BALLOON-BORNE MEASUREMENTS; GASEOUS NITRIC-ACID; ARCTIC STRATOSPHERE; ANTARCTIC OZONE; PHYSICAL-CHEMISTRY; CLOUD FORMATION; WINTER; DENITRIFICATION; CONDENSATION</t>
  </si>
  <si>
    <t>Phase changes in stratospheric aerosols were studied by cooling a droplet of sulfuric acid (H2SO4) in the presence of nitric acid (HNO3) and water vapor. A sequence of solid phases was observed to form that followed Ostwald's rule for phase nucleation. For stratospheric partial pressures at temperatures between 193 and 195 kelvin, a metastable ternary H2SO4-HNO3 hydrate, H2SO4.HNO3.5H(2)O, formed in coexistence with binary H2SO4.kH(2)O hydrates (k = 2, 3, and 4) and then transformed to nitric acid dihydrate, HNO3.2H(2)O, within a few hours. Metastable HNO3.2H(2)O always formed before stable nitric acid trihydrate, HNO3.3H(2)O, under stratospheric conditions and persisted for long periods. The formation of metastable phases provides a mechanism for differential particle growth and sedimentation of HNO3 from the polar winter stratosphere.</t>
  </si>
  <si>
    <t>AERODYNE RES INC, CTR CHEM &amp; ENVIRONM PHYS, BILLERICA, MA 01821 USA</t>
  </si>
  <si>
    <t>Aerodyne Research</t>
  </si>
  <si>
    <t>HARVARD UNIV, DIV APPL SCI, 29 OXFORD ST, CAMBRIDGE, MA 02138 USA.</t>
  </si>
  <si>
    <t>Worsnop, Douglas R/D-2817-2009</t>
  </si>
  <si>
    <t>10.1126/science.267.5196.351</t>
  </si>
  <si>
    <t>QC273</t>
  </si>
  <si>
    <t>WOS:A1995QC27300027</t>
  </si>
  <si>
    <t>TRATHAN, PN; EVERSON, I; MILLER, DGM; WATKINS, JL; MURPHY, EJ</t>
  </si>
  <si>
    <t>KRILL BIOMASS IN THE ATLANTIC</t>
  </si>
  <si>
    <t>TRATHAN, PN (corresponding author), BRITISH ANTARCTIC SURVEY,HIGH CROSS,MADINGLEY RD,CAMBRIDGE CB3 0ET,ENGLAND.</t>
  </si>
  <si>
    <t>JAN 19</t>
  </si>
  <si>
    <t>10.1038/373201b0</t>
  </si>
  <si>
    <t>QC278</t>
  </si>
  <si>
    <t>WOS:A1995QC27800042</t>
  </si>
  <si>
    <t>NICHOLS, DS; NICHOLS, PD; MCMEEKIN, TA</t>
  </si>
  <si>
    <t>A NEW N-C-31/9 POLYENE HYDROCARBON FROM ANTARCTIC BACTERIA</t>
  </si>
  <si>
    <t>FEMS MICROBIOLOGY LETTERS</t>
  </si>
  <si>
    <t>POLYENE; HYDROCARBON; ANTARCTICA; BACTERIA</t>
  </si>
  <si>
    <t>ICE DIATOM COMMUNITIES; SEDIMENTS</t>
  </si>
  <si>
    <t>The non-saponifiable neutral lipid composition of nineteen bacterial strains isolated from Antarctic sea ice were analysed. Nine of these strains produced a novel highly unsaturated straight chain hydrocarbon as the major non-saponifiable neutral lipid component. The compound was identified as hentriacontanonene (n-C-31:9) by mass spectrometry and the formation of n-C-31:0 following hydrogenation. The occurrence of n-C-31:9 also correlated with the production of polyunsaturated fatty acids (PUFA) by the bacterial strains. n-C-31:9 may therefore represent a novel biomarker for the location of PUFA-producing bacteria from environmental samples.</t>
  </si>
  <si>
    <t>UNIV TASMANIA,IASOS,HOBART,TAS 7001,AUSTRALIA; CSIRO,DIV OCEANOG,MARINE LABS,HOBART,TAS 7001,AUSTRALIA; UNIV TASMANIA,CRC ANTARCTIC,HOBART,TAS 7001,AUSTRALIA; UNIV TASMANIA,SO OCEAN ENVIRONM,HOBART,TAS 7001,AUSTRALIA</t>
  </si>
  <si>
    <t>University of Tasmania; Commonwealth Scientific &amp; Industrial Research Organisation (CSIRO); University of Tasmania; University of Tasmania</t>
  </si>
  <si>
    <t>NICHOLS, DS (corresponding author), UNIV TASMANIA,DEPT AGR SCI,ACAM,GPO BOX 252C,HOBART,TAS 7001,AUSTRALIA.</t>
  </si>
  <si>
    <t>Nichols, David/0000-0002-8066-3132</t>
  </si>
  <si>
    <t>0378-1097</t>
  </si>
  <si>
    <t>FEMS MICROBIOL LETT</t>
  </si>
  <si>
    <t>FEMS Microbiol. Lett.</t>
  </si>
  <si>
    <t>JAN 15</t>
  </si>
  <si>
    <t>QC245</t>
  </si>
  <si>
    <t>WOS:A1995QC24500023</t>
  </si>
  <si>
    <t>AOKI, S; IMAWAKI, S; ICHIKAWA, K</t>
  </si>
  <si>
    <t>BAROCLINIC DISTURBANCES PROPAGATING WESTWARD IN THE KUROSHIO EXTENSION REGION AS SEEN BY A SATELLITE ALTIMETER AND RADIOMETERS</t>
  </si>
  <si>
    <t>ANTARCTIC CIRCUMPOLAR CURRENT; GEOSAT ALTIMETRY; NORTH PACIFIC; REYNOLDS STRESS; EDDY ENERGY; VARIABILITY; SURFACE; OCEAN; SYSTEM; EDDIES</t>
  </si>
  <si>
    <t>The Geosat radar altimeter data during the first year of its exact repeat mission are analyzed to investigate the behavior of individual anomalies of sea surface dynamic topography (SSDT) and their statistical properties in the Kuroshio Extension region. The SSDT anomalies are compared with mesoscale anomalies of sea surface temperature (SST) derived from satellite radiometer data. Remarkable baroclinic anomalies are detected in the time series of both SSDT and SST, and their westward propagation is clearly traced. The pinching-off of a Kuroshio Extension meander at 147 degrees E is clearly seen as the coalescence of two cyclonic anomalies which had moved fairly constantly westward without changing their relative positions, Westward propagation is statistically dominant in the SSDT and SST anomaly held, Approximate agreement between SSDT and SST anomalies suggests the baroclinic nature of the anomalies. The westward phase speed of SSDT anomalies is faster than the theoretical phase speed of the baroclinic first-mode long Rossby wave in the upstream region of the Kuroshio Extension. In the downstream region it is consistent with the theoretical value but is somewhat faster around 35 degrees N. In the area between 170 degrees E and 180 degrees, SSDT anomalies have a structure like plane waves with major axis oriented NW-SE in the northern part and NE-SW in the southern part. The distribution of the Reynolds stress suggests the tendency of acceleration of the mean current by those anomalies. This strong acceleration tendency at 170 degrees E-180 degrees may be related to bathymetry.</t>
  </si>
  <si>
    <t>EHIME UNIV, FAC ENGN, DEPT CIVIL &amp; OCEAN ENGN, MATSUYAMA, EHIME 790, JAPAN; KYUSHU UNIV, APPL MECH RES INST, KASUGA, FUKUOKA 816, JAPAN</t>
  </si>
  <si>
    <t>Ehime University; Kyushu University</t>
  </si>
  <si>
    <t>KYUSHU UNIV, INTERDISCIPLINARY GRAD SCH ENGN SCI, DEPT EARTH SYST SCI &amp; TECHNOL, KASUGA, FUKUOKA 816, JAPAN.</t>
  </si>
  <si>
    <t>Ichikawa, Kaoru/J-5835-2014; Aoki, Shigeru/D-9105-2012</t>
  </si>
  <si>
    <t>Ichikawa, Kaoru/0000-0003-2980-155X;</t>
  </si>
  <si>
    <t>C1</t>
  </si>
  <si>
    <t>10.1029/94JC02255</t>
  </si>
  <si>
    <t>QF302</t>
  </si>
  <si>
    <t>WOS:A1995QF30200007</t>
  </si>
  <si>
    <t>NECHAEV, DA; YAREMCHUK, MI</t>
  </si>
  <si>
    <t>APPLICATION OF THE ADJOINT TECHNIQUE TO PROCESSING OF A STANDARD SECTION DATA SET - WORLD OCEAN CIRCULATION EXPERIMENT SECTION S4 ALONG 67-DEGREES-S IN THE PACIFIC-OCEAN</t>
  </si>
  <si>
    <t>DATA ASSIMILATION; GENERAL-CIRCULATION; ABSOLUTE VELOCITY; MODEL</t>
  </si>
  <si>
    <t>We present a variational data assimilation scheme designed to recover the steady state of an ocean region along a conductivity-temperature-depth section track. Oceanic velocity and tracer fields are assumed to satisfy simple stationary dynamical constraints, which include the equation of state of seawater, a dynamical constraint on vertical velocity, stationary tracer transfer equations, geostrophic relations for horizontal velocities, and the kinematic constraint, imposed on the net transport across the section plane. Cousin data assimilation experiments with the steady state geostrophic component of the fine resolution antarctic model have shown that in addition to the absolute cross-section velocity component and along-section gradients of properties, the algorithm is capable of reconstructing the cross-section gradients of temperature, salinity, and along-section velocity component. The algorithm can also process an arbitrary set of passive tracer fields measured at the section. These fields are coupled statistically with active tracers and between each other via the depth dependent in situ covariance matrix. Error analysis of the assimilated data set taken at 67 degrees S in the southern Pacific has shown that the major state vector components were statistically reliable.</t>
  </si>
  <si>
    <t>NECHAEV, DA (corresponding author), PP SHIRSHOV OCEANOL INST, KRASIKOVA 23, MOSCOW 117218, RUSSIA.</t>
  </si>
  <si>
    <t>10.1029/94JC01910</t>
  </si>
  <si>
    <t>WOS:A1995QF30200009</t>
  </si>
  <si>
    <t>EGAN, WG; MURPHEY, BB; HOGAN, AW</t>
  </si>
  <si>
    <t>METEOROLOGICAL ANALYSIS OF CHEMICAL-EXCHANGE EVENTS IN THE ARCTIC BASIN</t>
  </si>
  <si>
    <t>International Symposium on the Ecological Effects of Arctic Airborne Contaminants</t>
  </si>
  <si>
    <t>OCT 04-08, 1993</t>
  </si>
  <si>
    <t>REYKJAVIK, ICELAND</t>
  </si>
  <si>
    <t>ARCTIC BASIN; ARCTIC AEROSOL EXCHANGE; ARCTIC CHEMICAL EXCHANGE; ARCTIC OZONE EXCHANGE; ARCTIC METEOROLOGY; CARBON DIOXIDE, WATER VAPOR</t>
  </si>
  <si>
    <t>CARBON-DIOXIDE; TRANSPORT; HAZE</t>
  </si>
  <si>
    <t>Analysis of chemical or aerosol exchange from the troposphere to the arctic surface is considerably more complex than similar analysis of Antarctic events. The complexity of chemical or aerosol exchange experiments in the Arctic requires considering occasional frontal exchange similar to that of the mid-latitudes, potential local contamination, and local sources of heat and moisture. These concerns are eliminated through site selection in most Antarctic exchange experiments. The inherent stability of near-surface layers in the arctic tropopause causes temporal anomalies when arrival times of aerosol or gaseous contaminants are compared with conservative meteorological tracers, further complicating the analysis. Three cases are presented. One illustrates the complexity in analyzing aerosol related to a warming event, the second describes the dimensions of a deep tropospheric mixing in the Arctic Basin, and the third examines the diurnal exchange of aerosol in the arctic summer. Some criteria relative to temporal resolution of aerosol and chemical measurements with respect to meteorological processes are proposed. Potential problems in distinguishing properties of aerosols transported from lower latitudes, in the presence of local aerosol sources, are discussed.</t>
  </si>
  <si>
    <t>GEORGIA INST TECHNOL, DEPT EARTH &amp; ATMOSPHER SCI, ATLANTA, GA 30332 USA; USA, CRREL, GEOCHEM SCI BRANCH, HANOVER, NH USA</t>
  </si>
  <si>
    <t>University System of Georgia; Georgia Institute of Technology; United States Department of Defense; United States Army; U.S. Army Corps of Engineers; U.S. Army Engineer Research &amp; Development Center (ERDC); Cold Regions Research &amp; Engineering Laboratory (CRREL)</t>
  </si>
  <si>
    <t>EGAN, WG (corresponding author), CUNY, YORK COLL, DEPT NAT SCI, NEW YORK, NY USA.</t>
  </si>
  <si>
    <t>160-61</t>
  </si>
  <si>
    <t>10.1016/0048-9697(95)04347-4</t>
  </si>
  <si>
    <t>QD143</t>
  </si>
  <si>
    <t>WOS:A1995QD14300010</t>
  </si>
  <si>
    <t>YURGANOV, LN; GRECHKO, EI; DZHOLA, AV</t>
  </si>
  <si>
    <t>CARBON-MONOXIDE AND TOTAL OZONE IN ARCTIC AND ANTARCTIC REGIONS - SEASONAL-VARIATIONS, LONG-TERM TRENDS AND RELATIONSHIPS</t>
  </si>
  <si>
    <t>ATMOSPHERE; CARBON MONOXIDE; SPECTROSCOPY; ARCTIC; ANTARCTIC</t>
  </si>
  <si>
    <t>SPECTROSCOPIC MEASUREMENTS; METHANE; ABUNDANCE; INCREASE</t>
  </si>
  <si>
    <t>Total column abundances of carbon monoxide (CO) were measured in Zvenigorod, near Moscow, and in the Russian Arctic (from Severnaya Zemlya to Wrangel Island, including the drifting station in the central part of the Arctic Basin). CO was found to decrease from early spring to summer, both in central Russia and in the Arctic; absolute mean CO abundances in both regions differed little. Vertically averaged CO mixing ratios over Zvenigorod were compared with those measured in the surface layer at Point Barrow, Alaska, between July 1988 and December 1990. Good agreement between them was observed in summer; in winter and early spring, however, the CO mixing ratios for Barrow were 40% greater than for Zvenigorod. This difference is most likely explained by CO becoming concentrated under the Arctic inversion layer in winter. The mean tropospheric mixing ratio over Zvenigorod increased at a rate of 0.7 +/- 0.2% year(-1) during the period between 1970 and 1993. This increase was not steady; during 1970-1982 it was larger, similar to 1.5% year(-1). Long-term variations in both sources and sinks of CO could be responsible for these phenomena.</t>
  </si>
  <si>
    <t>RUSSIAN ACAD SCI, INST ATMOSPHER PHYS, MOSCOW 109017, RUSSIA</t>
  </si>
  <si>
    <t>Russian Academy of Sciences; Obukhov Institute of Atmospheric Physics of Russian Academy of Sciences</t>
  </si>
  <si>
    <t>YURGANOV, LN (corresponding author), ARCTIC &amp; ANTARCTIC RES INST, 38 BERING STR, ST PETERSBURG 199397, RUSSIA.</t>
  </si>
  <si>
    <t>10.1016/0048-9697(95)04416-X</t>
  </si>
  <si>
    <t>WOS:A1995QD14300079</t>
  </si>
  <si>
    <t>PHILLIPS, JA; CANAGARATNA, M; GOODFRIEND, H; LEOPOLD, KR</t>
  </si>
  <si>
    <t>MICROWAVE DETECTION OF A KEY INTERMEDIATE IN THE FORMATION OF ATMOSPHERIC SULFURIC-ACID - THE STRUCTURE OF H2O-SO3</t>
  </si>
  <si>
    <t>GAS-PHASE REACTION; POLAR STRATOSPHERIC CLOUDS; ANTARCTIC OZONE HOLE; CHEMICAL MECHANISMS; ROTATIONAL SPECTRUM; HYDROGEN-CHLORIDE; COMPLEX; AEROSOL; WATER; OXIDATION</t>
  </si>
  <si>
    <t>The microwave spectra of five isotopically substituted derivatives of H2O-SO3 have been observed by pulsed nozzle Fourier transform microwave spectroscopy. The complex, which has long been regarded as an important precursor to H2SO4 in the atmosphere, has a structure in which the oxygen of the water approaches the sulfur of the SO3 above its plane, reminiscent of a donor-acceptor complex. The intermolecular S-O bond length is long (2.432 +/- 0.003 Angstrom), and the out-of-plane distortion of the SO3 is small (2-3 degrees). The C-2 axis of the water forms an angle of 103 +/- 2 degrees with the intermolecular bond. For an eclipsed configuration, this structure places the protons 2.67 Angstrom from the SO3 oxygens, indicating that a rather long distance must be traversed in order to transfer a proton to form sulfuric acid. The success of these experiments depended critically on the use of a molecular source in which liquid water was evaporated directly into the supersonic expansion. Such a source should be general for liquids of moderate vapor pressure, and its design is described.</t>
  </si>
  <si>
    <t>UNIV MINNESOTA, DEPT CHEM, MINNEAPOLIS, MN 55455 USA</t>
  </si>
  <si>
    <t>University of Minnesota System; University of Minnesota Twin Cities</t>
  </si>
  <si>
    <t>Canagaratna, Manjula/0000-0002-8803-4007</t>
  </si>
  <si>
    <t>1155 16TH ST, NW, WASHINGTON, DC 20036 USA</t>
  </si>
  <si>
    <t>JAN 12</t>
  </si>
  <si>
    <t>10.1021/j100002a008</t>
  </si>
  <si>
    <t>QB568</t>
  </si>
  <si>
    <t>WOS:A1995QB56800008</t>
  </si>
  <si>
    <t>PLATER, AJ; IVANOVICH, M; DUGDALE, RE</t>
  </si>
  <si>
    <t>RA-226 CONTENTS AND RA-228/RA-226 ACTIVITY RATIOS OF THE FENLAND RIVERS AND THE WASH, EASTERN ENGLAND - SPATIAL AND SEASONAL TRENDS</t>
  </si>
  <si>
    <t>URANIUM-SERIES DISEQUILIBRIUM; WEATHERING PROCESSES; MISSISSIPPI RIVER; RADIUM ISOTOPES; ANTARCTIC OCEAN; WINYAH BAY; DEEP-SEA; SEDIMENTS; BEHAVIOR; THORIUM</t>
  </si>
  <si>
    <t>Measurements of Ra-226 and Ra-228 in the Fenland rivers and The Wash show that physical and hydrological factors play an important role in controlling the transport and fate of radium isotopes. In the surficial environment, higher Ra-226 contents and lower Ra-228/Ra-226 activity ratios are found in waters from catchments with a greater proportion of carbonate-rich source materials. This relationship is more obvious during periods of high runoff and river discharge when enhanced surficial weathering and regolith saturation takes place. In the nearshore zone, Ra-226 content is relatively uniform whilst Ra-228/Ra-226 activity ratio is controlled by ionic concentrations (Cl, SO4 and CO3) and the acquisition of ''marine'' characteristics. The observed Ra-228/Ra-226 activity ratio trend can be attributed to a combination of conservative mixing and radium desorption from suspended sediments, whilst more uniform Ra-226 contents may reflect bottom sediment diffusion of excess Ra-226 over a greater area. The relative importance of these two processes is controlled by differential input from the freshwater and saline end-members of the estuary.</t>
  </si>
  <si>
    <t>UKAEA ENVIRONM &amp; ENERGY,HARWELL LAB,ISOTOPE GEOSCI SECT,HARWELL OX11 0RA,OXON,ENGLAND; UNIV NOTTINGHAM,DEPT GEOG,NOTTINGHAM NG7 2RD,ENGLAND</t>
  </si>
  <si>
    <t>University of Nottingham</t>
  </si>
  <si>
    <t>PLATER, AJ (corresponding author), UNIV LIVERPOOL,DEPT GEOG,ROXBY BLDG,POB 147,LIVERPOOL L69 3BX,MERSEYSIDE,ENGLAND.</t>
  </si>
  <si>
    <t>JAN 5</t>
  </si>
  <si>
    <t>10.1016/0009-2541(94)00109-L</t>
  </si>
  <si>
    <t>QC329</t>
  </si>
  <si>
    <t>WOS:A1995QC32900017</t>
  </si>
  <si>
    <t>C</t>
  </si>
  <si>
    <t>BOGORODSKII, PV</t>
  </si>
  <si>
    <t>AMER METEOROL SOC</t>
  </si>
  <si>
    <t>Convection in a melt pond</t>
  </si>
  <si>
    <t>11TH SYMPOSIUM ON BOUNDARY LAYERS AND TURBULENCE</t>
  </si>
  <si>
    <t>Proceedings Paper</t>
  </si>
  <si>
    <t>11th Symposium on Boundary Layers and Turbulence</t>
  </si>
  <si>
    <t>MAR 27-31, 1995</t>
  </si>
  <si>
    <t>CHARLOTTE, NC</t>
  </si>
  <si>
    <t>Bogorodskii, Petr/J-4213-2014</t>
  </si>
  <si>
    <t>45 BEACON ST, BOSTON, MA 02108</t>
  </si>
  <si>
    <t>Conference Proceedings Citation Index - Science (CPCI-S)</t>
  </si>
  <si>
    <t>BD28J</t>
  </si>
  <si>
    <t>WOS:A1995BD28J00022</t>
  </si>
  <si>
    <t>Chaotic dynamics and predictability of the large-scale atmospheric circulation</t>
  </si>
  <si>
    <t>WOS:A1995BD28J00136</t>
  </si>
  <si>
    <t>MINALE, M</t>
  </si>
  <si>
    <t>INST CHEM ENGINEERS</t>
  </si>
  <si>
    <t>ON THERMAL INTERACTION BETWEEN AN ANTARCTIC GLACIER AND THE OCEAN</t>
  </si>
  <si>
    <t>1995 ICHEME RESEARCH EVENT - FIRST EUROPEAN CONFERENCE FOR YOUNG RESEARCHERS IN CHEMICAL ENGINEERING, VOLS 1 AND 2</t>
  </si>
  <si>
    <t>1st European Conference for Young Researchers in Chemical Engineering - The 1995 IChemE Research Event</t>
  </si>
  <si>
    <t>JAN 05-06, 1995</t>
  </si>
  <si>
    <t>UNIV EDINBURGH, EDINBURGH, SCOTLAND</t>
  </si>
  <si>
    <t>UNIV EDINBURGH</t>
  </si>
  <si>
    <t>DIPARTIMENTO INGN CHIM,I-80125 NAPLES,ITALY</t>
  </si>
  <si>
    <t>Minale, Mario/J-5385-2013</t>
  </si>
  <si>
    <t>Minale, Mario/0000-0002-7756-3536</t>
  </si>
  <si>
    <t>INST CHEMICAL ENGINEERS</t>
  </si>
  <si>
    <t>RUGBY</t>
  </si>
  <si>
    <t>GEORGE E DAVIS BLDG, 165-171 RAILWAY TERRACE, RUGBY, ENGLAND CV21 3HQ</t>
  </si>
  <si>
    <t>0-85295-359-3</t>
  </si>
  <si>
    <t>Engineering, Chemical</t>
  </si>
  <si>
    <t>BD18V</t>
  </si>
  <si>
    <t>WOS:A1995BD18V00116</t>
  </si>
  <si>
    <t>Kilpatrick, D; Williams, R</t>
  </si>
  <si>
    <t>IEEE; IEEE; IEEE; IEEE</t>
  </si>
  <si>
    <t>Unsupervised classification of Antarctic satellite imagery using Kohonen's Self-Organising Feature Map.</t>
  </si>
  <si>
    <t>1995 IEEE INTERNATIONAL CONFERENCE ON NEURAL NETWORKS PROCEEDINGS, VOLS 1-6</t>
  </si>
  <si>
    <t>1995 IEEE International Conference on Neural Networks (ICNN 95)</t>
  </si>
  <si>
    <t>NOV 27-DEC 01, 1995</t>
  </si>
  <si>
    <t>UNIV W AUSTRAIA, PERTH, AUSTRALIA</t>
  </si>
  <si>
    <t>UNIV W AUSTRAIA</t>
  </si>
  <si>
    <t>UNIV TASMANIA, DEPT APPL COMP &amp; MATH, LAUNCESTON, TAS 7250, AUSTRALIA</t>
  </si>
  <si>
    <t>IEEE</t>
  </si>
  <si>
    <t>345 E 47TH ST, NEW YORK, NY 10017 USA</t>
  </si>
  <si>
    <t>0-7803-2768-3; 0-7803-2769-1</t>
  </si>
  <si>
    <t>Computer Science, Artificial Intelligence; Computer Science, Interdisciplinary Applications; Engineering, Electrical &amp; Electronic</t>
  </si>
  <si>
    <t>Computer Science; Engineering</t>
  </si>
  <si>
    <t>BF46H</t>
  </si>
  <si>
    <t>WOS:A1995BF46H00007</t>
  </si>
  <si>
    <t>Solomentsev, VV; Logvin, AI; Prokhorov, AV</t>
  </si>
  <si>
    <t>Assessment of the influence of radiowaves propagation conditions on the operation of the high-frequency direction finding positioning system in the Antarctic conditions</t>
  </si>
  <si>
    <t>1995 SBMO/IEEE MTT-S INTERNATIONAL MICROWAVE AND OPTOELECTRONICS CONFERENCE, PROCEEDINGS, VOLS 1 AND 2</t>
  </si>
  <si>
    <t>1995 SBMO/IEEE MTT-S International Microwave and Optoelectronics Conference</t>
  </si>
  <si>
    <t>JUL 24-27, 1995</t>
  </si>
  <si>
    <t>RIO JANEIRO, BRAZIL</t>
  </si>
  <si>
    <t>MOSCOW STATE TECH UNIV CIVIL AVIAT,MOSCOW 125493,RUSSIA</t>
  </si>
  <si>
    <t>Moscow State Technical University of Civil Aviation</t>
  </si>
  <si>
    <t>I E E E</t>
  </si>
  <si>
    <t>345 E 47TH ST, NEW YORK, NY 10017</t>
  </si>
  <si>
    <t>0-7803-2674-1</t>
  </si>
  <si>
    <t>Engineering, Electrical &amp; Electronic; Optics; Telecommunications</t>
  </si>
  <si>
    <t>Engineering; Optics; Telecommunications</t>
  </si>
  <si>
    <t>BF98S</t>
  </si>
  <si>
    <t>WOS:A1995BF98S00119</t>
  </si>
  <si>
    <t>Mock, PC; Askebjer, P; Barwick, SW; Bergstrom, L; Bouchta, A; Carius, S; Erlandsson, B; Goobar, A; Gray, L; Hallgren, A; Halzen, F; Heukenkamp, H; Hulth, PO; Jacobsen, J; Johansson, S; Kandhadai, V; Karles, A; Liubarsky, I; Lowder, D; Miller, TC; Morse, R; Porrata, R; Price, PB; Richards, A; Rubinstein, H; Spiering, C; Sun, Q; Thon, T; Tilav, S; Walck, C; Wischnewski, R; Yodh, G</t>
  </si>
  <si>
    <t>INT UNION PURE &amp; APPL PHYS</t>
  </si>
  <si>
    <t>Status and capabilities of AMANDA-94</t>
  </si>
  <si>
    <t>24TH INTERNATIONAL COSMIC RAY CONFERENCE, VOL 1: HE SESSIONS - CONTRIBUTED PAPERS</t>
  </si>
  <si>
    <t>24th International Cosmic Ray Conference (XXIV ICRC)</t>
  </si>
  <si>
    <t>AUG 28-SEP 08, 1995</t>
  </si>
  <si>
    <t>ROME, ITALY</t>
  </si>
  <si>
    <t>The first four strings of the AMANDA array were deployed during the 93-94 Antarctic campaign. Last season, the data acquisition and calibration system were upgraded. We describe the status of the AMANDA data acquisition system and the physics motivation for the change.</t>
  </si>
  <si>
    <t>Mock, PC (corresponding author), UNIV CALIF IRVINE,DEPT PHYS,IRVINE,CA 92717, USA.</t>
  </si>
  <si>
    <t>Hallgren, Allan/A-8963-2013; Bergström, Lennart/ABH-1143-2021</t>
  </si>
  <si>
    <t>Bergström, Lennart/0000-0002-5702-0681</t>
  </si>
  <si>
    <t>ARGALIA EDITORE DELLE ARTI GRAFICHE EDITORIALI SRL</t>
  </si>
  <si>
    <t>URBINO</t>
  </si>
  <si>
    <t>61029 URBINO, ITALY</t>
  </si>
  <si>
    <t>Astronomy &amp; Astrophysics; Physics, Nuclear</t>
  </si>
  <si>
    <t>Astronomy &amp; Astrophysics; Physics</t>
  </si>
  <si>
    <t>BG94B</t>
  </si>
  <si>
    <t>WOS:A1995BG94B00201</t>
  </si>
  <si>
    <t>Tilav, S; Askebjer, P; Barwick, SW; Bergstrom, L; Bouchta, A; Carius, S; Erlandsson, B; Goobar, A; Gray, L; Hallgren, A; Halzen, F; Heukenkamp, H; Hulth, PO; Jacobsen, J; Johansson, S; Kandhadai, V; Karle, A; Liubarsky, I; Lowder, DM; Martello, D; Miller, TC; Mock, PC; Morse, R; Porrata, R; Price, PB; Richards, A; Rubinstein, H; Spiering, C; Sun, Q; Thon, T; Walck, C; Wischnewski, R; Yodh, G</t>
  </si>
  <si>
    <t>Indirect evidence for long absorption lengths in Antarctic ice</t>
  </si>
  <si>
    <t>The absorption length of deep Antarctic ice has been directly measured at visible wavelengths using the AMANDA laser calibration system. We use cosmic ray muon data and SPASE/AMANDA coincidence data to confirm the long absorption lengths obtained by the direct calibration measurements. A Monte Carlo simulation program was used to calculate the timing distributions and OM multiplicity distributions for different absorption curves. Comparison with data shows that the maximum absorption length of the South Pole ice at depths of 800-1000m is similar to 310m.</t>
  </si>
  <si>
    <t>Tilav, S (corresponding author), UNIV WISCONSIN,DEPT PHYS,1150 UNIV AVE,MADISON,WI 53706, USA.</t>
  </si>
  <si>
    <t>Hallgren, Allan/A-8963-2013; Bergström, Lennart/ABH-1143-2021; Martello, Daniele/J-3131-2012</t>
  </si>
  <si>
    <t>Bergström, Lennart/0000-0002-5702-0681; Martello, Daniele/0000-0003-2046-3910</t>
  </si>
  <si>
    <t>WOS:A1995BG94B00265</t>
  </si>
  <si>
    <t>Halzen, F; Jacobsen, JE; Zas, E</t>
  </si>
  <si>
    <t>Using extra-clear Antarctic ice as a supernova detector</t>
  </si>
  <si>
    <t>We have simulated the response of a high energy neutrino telescope in deep, Antarctic ice to the stream of low energy neutrinos produced by a supernova. have updated our previous calculation taking into consideration recent experimental measurements of the absorption length of photons in deep ice. The passage of a large flux of MeV-energy neutrinos during a period of seconds will be detected as an excess of single counting rates in all individual optical modules. The existing AMANDA detector can, even by the most conservative estimates, act as a galactic supernova watch.</t>
  </si>
  <si>
    <t>Halzen, F (corresponding author), UNIV WISCONSIN,DEPT PHYS,1150 UNIV AVE,MADISON,WI 53706, USA.</t>
  </si>
  <si>
    <t>Zas, Enrique/I-5556-2015</t>
  </si>
  <si>
    <t>Zas, Enrique/0000-0002-4430-8117</t>
  </si>
  <si>
    <t>WOS:A1995BG94B00269</t>
  </si>
  <si>
    <t>Asakimori, K; Burnett, TH; Cherry, ML; Chevli, K; Christl, MJ; Dake, S; Derrickson, JH; Fountain, WF; Fuki, M; Hayashi, T; Holynski, R; Iwai, J; Iyono, A; Johnson, J; Jones, WV; Kobayashi, M; Lord, JJ; Miyamura, O; Moon, KH; Oda, H; Ogata, T; Olson, ED; Parnell, TA; Roberts, FE; Sengupta, K; Shiina, T; Strausz, SC; Takahashi, Y; Tominaga, T; Watts, JW; Wefel, JP; Wilczynska, B; Wilczynski, H; Wilkes, RJ; Wolter, W; Yokomi, H; Zager, EL</t>
  </si>
  <si>
    <t>Energy spectra and elemental composition of nuclei above 100 TeV from a series of the JACEE balloon flight.</t>
  </si>
  <si>
    <t>24TH INTERNATIONAL COSMIC RAY CONFERENCE, VOL 2: OG SESSIONS (OG 1 - OG 6) - CONTRIBUTED PAPERS</t>
  </si>
  <si>
    <t>The Japanese American Cooperative Emulsion Experiments (JACEE) have recently carried out a series of Antarctic circumpolar long duration balloon flights (JACEE-10 similar to JACEE-13) for the study of high energy elemental composition and energy spectra of cosmic ray particles. The total exposure factor of these experiments is 663 m(2)hr, which corresponds to about twice the cumulative exposure from JACEE-1 to JACEE-8. The preliminary result of JACEE-12 analysis shows 8, 5, 4 events for charge groups, C-O,Ne- S, and Z greater than or equal to 17, respectively, above the selection energy of Sigma E gamma approximate to 20 TeV.</t>
  </si>
  <si>
    <t>Asakimori, K (corresponding author), UNIV ALABAMA,HUNTSVILLE,AL 35899, USA.</t>
  </si>
  <si>
    <t>Wilczynski, Henryk/N-7330-2018</t>
  </si>
  <si>
    <t>Wilczynski, Henryk/0000-0003-2652-9685</t>
  </si>
  <si>
    <t>BG94C</t>
  </si>
  <si>
    <t>WOS:A1995BG94C00186</t>
  </si>
  <si>
    <t>Cherry, ML; Asakimori, K; Burnett, TH; Chevli, K; Christl, MJ; Dake, S; Derrickson, JH; Fountain, WF; Fuki, M; Gregory, JC; Hayashi, T; Holynski, R; Iwai, J; Iyono, A; Johnson, J; Jones, WV; Kobayashi, M; Lord, J; Miyamura, O; Moon, KH; Oda, H; Ogata, T; Olson, ED; Parnell, TA; Roberts, FE; Sengupta, K; Shiina, T; Strausz, SC; Sugitate, T; Takahashi, Y; Tominaga, T; Watts, JW; Wefel, JP; Wilczynska, B; Wilczynski, H; Wilkes, RJ; Wolter, W; Yokomi, H; Zager, E</t>
  </si>
  <si>
    <t>Cosmic ray proton and helium spectra - Combined JACEE results</t>
  </si>
  <si>
    <t>The energy spectra of cosmic ray protons and helium above 2 TeV/nucleon have been measured on a series of balloon flights by the JACEE collaboration. Since the last report of results from JACEE flights 1-8, an additional 700 hours have been added to the data sample from three long-duration Antarctic flights (JACEE 10, 12, and 13). We will summarize the emulsion chamber procedures and present the combined results of the proton/helium analysis to date for JACEE flights 1-12.</t>
  </si>
  <si>
    <t>Cherry, ML (corresponding author), LOUISIANA STATE UNIV,BATON ROUGE,LA 70803, USA.</t>
  </si>
  <si>
    <t>Sugitate, Toru/X-1730-2019; Wilczynski, Henryk/N-7330-2018</t>
  </si>
  <si>
    <t>WOS:A1995BG94C00192</t>
  </si>
  <si>
    <t>Olson, ED</t>
  </si>
  <si>
    <t>Results from an Antarctic balloon flight</t>
  </si>
  <si>
    <t>Two balloon-borne 30 x 40 cm(2) JACEE emulsion chamber modules were exposed in Antarctica for 204 hours at 3.9 g/cm(2) average overburden in December, 1990. This flight functioned as both an independent data sample and as a feasibility test for subsequent Antarctic long duration balloon flights (LDBF). New, highly efficient analysis methods were developed and tested. Proton and helium spectra obtained from this flight alone are consistent in both absolute flux and spectral index with previously-published data, and the results demonstrate the value of Polar LDBF for spectral studies of this type.</t>
  </si>
  <si>
    <t>Olson, ED (corresponding author), UNIV WASHINGTON,SEATTLE,WA 98195, USA.</t>
  </si>
  <si>
    <t>WOS:A1995BG94C00198</t>
  </si>
  <si>
    <t>Wilkes, RJ; Asakimori, K; Burnett, TH; Cherry, ML; Christl, MJ; Dake, S; Derrickson, JH; Fountain, WF; Fuki, M; Gregory, JC; Hayashi, T; Holynski, R; Iwai, J; Iyono, A; Jones, WV; Kobayashi, M; Lord, J; Miyamura, O; Moon, KH; Nilsen, B; Oda, H; Ogata, T; Olson, ED; Parnell, TA; Strausz, SC; Sugitate, T; Takahashi, Y; Tominaga, T; Wefel, JP; Wilczynska, B; Wilczynski, H; Wolter, W; Yokomi, E; Zager, E</t>
  </si>
  <si>
    <t>Antarctic balloon flights for JACEE</t>
  </si>
  <si>
    <t>24TH INTERNATIONAL COSMIC RAY CONFERENCE, VOL 3: OG SESSIONS (OG 7 - OG 11), CONTRIBUTED PAPERS</t>
  </si>
  <si>
    <t>JACEE has had three successful long-duration balloon flights (LDBF) in Antarctica, in four attempts. The latest flight, in December, 1994, provided 300 hours of exposure at approximately 5 g/cm(2) residual overburden, for an array of 6 emulsion chamber modules with overall area 100 x 120cm(2). Antarctic LDBF techniques have reached a degree of maturity which permits great advances in the rate of data acquisition. We will describe the gondola, data-logging onboard electronics, procedures, and special aspects of flight operations in the Antarctic.</t>
  </si>
  <si>
    <t>Wilkes, RJ (corresponding author), UNIV ALABAMA,HUNTSVILLE,AL 35899, USA.</t>
  </si>
  <si>
    <t>BG94D</t>
  </si>
  <si>
    <t>WOS:A1995BG94D00156</t>
  </si>
  <si>
    <t>Lawrence, DJ; Barbier, LM; Beatty, JJ; Binns, WR; Christian, ER; Crary, DJ; Ficenec, DJ; Hink, PL; Klarmann, J; Krombel, KE; Mitchell, JW; Rauch, BF; Streitmatter, RE; Waddington, CJ</t>
  </si>
  <si>
    <t>The trans-iron galactic element recorder (TIGER) experiment</t>
  </si>
  <si>
    <t>The TIGER experiment is being developed to measure the elemental abundances of the galactic cosmic rays in the charge range from 26 less than or equal to Z less than or equal to 40. The instrument consists of a coded scintillating fiber hodoscope/time-of-flight (TOF) counter, two plastic scintillator dE/dx counters, and a Cherenkov counter. An engineering flight is planned for summer 1995. Following this flight, we plan long duration flights of an expanded instrument from the Antarctic which will be required to collect sufficient statistics to study this charge region. Cyclotron data and laboratory test data will be presented.</t>
  </si>
  <si>
    <t>Lawrence, DJ (corresponding author), WASHINGTON UNIV,ST LOUIS,MO 63130, USA.</t>
  </si>
  <si>
    <t>Hink, Paul/AAV-1520-2021</t>
  </si>
  <si>
    <t>Hink, Paul/0000-0002-0904-7564</t>
  </si>
  <si>
    <t>WOS:A1995BG94D00172</t>
  </si>
  <si>
    <t>Stoker, PH; Bieber, JW; Evenson, P</t>
  </si>
  <si>
    <t>The phenomenology of the precursor increase on the 19 October 1989 ground level event</t>
  </si>
  <si>
    <t>24TH INTERNATIONAL COSMIC RAY CONFERENCE, VOL 4: SH SESSIONS - CONTRIBUTED PAPERS</t>
  </si>
  <si>
    <t>The Antarctic neutron monitors at South Pole and Sanae recorded on 19 October 1989 an abrupt increase that started at 1300 UT. This increase was seen also at some North American stations and was 25 minutes prior to the world-wide increase of the 19 October 1989 solar flare ground level event. This highly anisotropic precursor increase appeared to have a softer spectrum than the main event, according to the recordings at South Pole with very confined viewing directions, looking close to the direction of the IMF line. For Sanae the asymptotic directions were much more dispersed, with the higher rigidities looking close to the IMF direction. The harder precursor spectrum seen at Sanae than that of the main event supported a highly anisotropic pitch angle distribution in the precursor.</t>
  </si>
  <si>
    <t>Stoker, PH (corresponding author), POTCHEFSTROOM UNIV CHRISTIAN HIGHER EDUC,SPACE RES UNIT,ZA-2520 POTCHEFSTROOM,SOUTH AFRICA.</t>
  </si>
  <si>
    <t>BG94E</t>
  </si>
  <si>
    <t>WOS:A1995BG94E00060</t>
  </si>
  <si>
    <t>Gladysheva, OG; Kocharov, GE</t>
  </si>
  <si>
    <t>Solar protons from August 1972 flare and nitrate abundance in Antarctic snow</t>
  </si>
  <si>
    <t>Thanks to long standing nitrate measuring at very high resolution in Antarctic snow by G.AM.Dreschhoff and E.J.Zeller (Kansas University) a unique possibility to detect individual solar flare protons in the past has been developed. Main is a transition from qualitative to quantitative consideration. In this paper the results of detailed calculations of precipitation of nitrates from heights up to 85 km have been presented. It is shown that obtained increase of nitrate abundance can be explained quantitively. Therefore, it is real to prolong the time scale of individual solar flare proton detection to several tens of thousands of years which can allow to find the highest possible total energy of solar cosmic rays.</t>
  </si>
  <si>
    <t>Gladysheva, OG (corresponding author), RUSSIAN ACAD SCI,AF IOFFE PHYSICOTECH INST,ST PETERSBURG 196140,RUSSIA.</t>
  </si>
  <si>
    <t>Gladysheva, Olga G//G-2117-2014</t>
  </si>
  <si>
    <t>WOS:A1995BG94E00301</t>
  </si>
  <si>
    <t>Cordaro, EG</t>
  </si>
  <si>
    <t>Antarctic Laboratory for Cosmic Rays: 1991-1995</t>
  </si>
  <si>
    <t>An Antarctic Laboratory for Cosmic Rays (LARC station) is operating on King George Island (Geographic position 62 degrees 11' 18 '' S, 58 degrees 55' 00 '' W) since January 19, 1991. The cosmic ray detector is a standard 6-NM-64. Over the 1991-95 epoch progress is achieved to obtain continuous data series on 5-minute basis. We summarize the present status of the LARC station within the INACH (Instituto Nacional Antartico Chileno) / PNRA (Piano Nazionale Ricerche in Antartide / MURST, Italia) collaboration.</t>
  </si>
  <si>
    <t>Cordaro, EG (corresponding author), UNIV CHILE,FAC PHYS &amp; MATH SCI,DEPT PHYS,LCR,POB 487-3,SANTIAGO,CHILE.</t>
  </si>
  <si>
    <t>WOS:A1995BG94E00352</t>
  </si>
  <si>
    <t>ELLERMANN, T; JOHNSSON, K; LUND, A; PAGSBERG, P</t>
  </si>
  <si>
    <t>KINETICS AND EQUILIBRIUM-CONSTANT OF THE REVERSIBLE-REACTION CLO+CLO+M-REVERSIBLE-ARROW-CL2O2+M AT 295-K</t>
  </si>
  <si>
    <t>ACTA CHEMICA SCANDINAVICA</t>
  </si>
  <si>
    <t>ANTARCTIC OZONE DEPLETION; ABSORPTION CROSS-SECTIONS; CHLORINE PEROXIDE CLOOCL; ULTRAVIOLET-SPECTRUM; SELF-REACTION; CIO; NM; RADICALS; DIMERS; CL2O2</t>
  </si>
  <si>
    <t>High yields of ClO radicals were obtained by pulse radiolysis of Cl2O/Cl2 mixed with Ar, SF6, or CO2 as bath gases. The kinetics of ClO was studied directly by monitoring the transient absorption signals at 277.2 nm. ClO was found to decay towards an equilibrium concentration in accordance with the reversible reaction ClO + ClO + M reversible Cl2O2 + M. The rate constants of the forward and reverse reactions were derived by computer modelling of the experimental curves. The rate constant of the forward reaction was found to be pressure-dependent, and the following values were obtained at a total pressure of 1 bar and with different third bodies at 295 K: K2f = (2.5 +/- 0.5) x 10(-13) (M = Ar), (4.4 +/- 0.9) x 10(-13) (M = SF6) and (4.7 +/- 0.9) x 10(-13) (M = CO2) in units of cm3 molecule-1 s-1. Based on computer simulations of the observed relaxation kinetics a value of the equilibrium constant at 295 K, K(eq) = (6.4 +/- 1.6) x 10(-15) cm3 molecule-1, was obtained for the SF6 and Ar systems.</t>
  </si>
  <si>
    <t>LINKOPING UNIV,DEPT PHYS &amp; MEASUREMENT TECHNOL,CHEM PHYS LAB,S-58183 LINKOPING,SWEDEN; RISO NATL LAB,DEPT ENVIRONM SCI &amp; TECHNOL,CHEM REACTIV SECT,DK-4000 ROSKILDE,DENMARK</t>
  </si>
  <si>
    <t>Linkoping University; Technical University of Denmark</t>
  </si>
  <si>
    <t>0904-213X</t>
  </si>
  <si>
    <t>ACTA CHEM SCAND</t>
  </si>
  <si>
    <t>Acta Chem. Scand.</t>
  </si>
  <si>
    <t>JAN</t>
  </si>
  <si>
    <t>10.3891/acta.chem.scand.49-0028</t>
  </si>
  <si>
    <t>Biochemistry &amp; Molecular Biology; Chemistry, Multidisciplinary</t>
  </si>
  <si>
    <t>QH856</t>
  </si>
  <si>
    <t>gold</t>
  </si>
  <si>
    <t>WOS:A1995QH85600005</t>
  </si>
  <si>
    <t>MONTI, M; UMANI, SF</t>
  </si>
  <si>
    <t>TINTINNIDS IN TERRA-NOVA BAY - ROSS SEA DURING 2 AUSTRAL SUMMERS (1987-88 AND 1989-90)</t>
  </si>
  <si>
    <t>ACTA PROTOZOOLOGICA</t>
  </si>
  <si>
    <t>ANTARCTICA; ROSS SEA; TINTINNIDS; GEOGRAPHICAL DISTRIBUTION; TEMPORAL PATTERN</t>
  </si>
  <si>
    <t>WEDDELL SEA; SPECIAL EMPHASIS; MICROZOOPLANKTON; PATTERNS; PHYTOPLANKTON; ANTARCTICA; ABUNDANCE</t>
  </si>
  <si>
    <t>Antarctic populations of tintinnids were studied during the first (1987/88) and second (1989/90) Italian expedition in Terra Nova Bay (Ross Sea). We identified 6 genera and 14 species of tintinnids. The community structure was very simple, constituted by the typical Antarctic species. The genus Cymatocylis was abundant in the offshore stations, while the species Codonellopsis gaussi and Laackmanniella naviculaefera were abundant in the stations closer to the coast. The genus Ptychocylis was reported for the first lime in this area. Most of the tintinnids found had hyaline loricae and showed a great morphological variability. For example, Cymatocylis drygalskii ranged in size from 170 to 400 mu m long. The geographical distribution and the temporal pattern of tintinnids' abundance appeared in relation with those of chlorophyll a, which showed its highest values during the first cruise in the central eastern area of Terra Nova Bay.</t>
  </si>
  <si>
    <t>MONTI, M (corresponding author), LAB MARINE BIOL,ST COSTIERA 336,I-34010 TRIESTE,ITALY.</t>
  </si>
  <si>
    <t>Fonda, Serena/H-6753-2012; monti, marina/O-2910-2015</t>
  </si>
  <si>
    <t>Monti, Marina/0000-0001-5198-7798</t>
  </si>
  <si>
    <t>NENCKI INST EXPERIMENTAL BIOLOGY</t>
  </si>
  <si>
    <t>WARSAW</t>
  </si>
  <si>
    <t>UL PASTEURA3, 02-093 WARSAW, POLAND</t>
  </si>
  <si>
    <t>0065-1583</t>
  </si>
  <si>
    <t>ACTA PROTOZOOL</t>
  </si>
  <si>
    <t>Acta Protozool.</t>
  </si>
  <si>
    <t>RH064</t>
  </si>
  <si>
    <t>WOS:A1995RH06400005</t>
  </si>
  <si>
    <t>BLAGOVESHCHENSKAYA, NF; ANDREEV, AD; KORNIENKO, VA</t>
  </si>
  <si>
    <t>Rietveld, MT</t>
  </si>
  <si>
    <t>IONOSPHERIC WAVE PROCESSES DURING HF HEATING EXPERIMENTS</t>
  </si>
  <si>
    <t>ACTIVE EXPERIMENTS IN SPACE PLASMAS</t>
  </si>
  <si>
    <t>ADVANCES IN SPACE RESEARCH</t>
  </si>
  <si>
    <t>D4.1 Symposium of COSPAR Scientific Commission D on Active Experiments in Space Plasmas, at the 30th COSPAR Scientific Assembly</t>
  </si>
  <si>
    <t>JUL 11-21, 1994</t>
  </si>
  <si>
    <t>HAMBURG, GERMANY</t>
  </si>
  <si>
    <t>Effects of ionospheric modification produced by powerful high frequency radio waves are studied using the method of field-aligned scattering of diagnostic HF radio signals. Observations of scattered HF signals have been made by the Doppler spectrum method. Analysis of the experimental data shows the appearance of quasiperiodic variations in Doppler frequency shift f(d), with periods 30-60 s during the heating cycles. Powerful HF waves are assumed to excite the Alfven resonator generating oscillations of the magnetic field lines in the heated region and giving rise to f(d) artificial variations and magnetic pulsations. In the case of continuous action of the powerful HF transmitter ionospheric waves are sometimes observed with periods 12-25 min, typical of medium-scale travelling ionospheric disturbances.</t>
  </si>
  <si>
    <t>BLAGOVESHCHENSKAYA, NF (corresponding author), ARCTIC &amp; ANTARCTIC RES INST,38 BERING STR,ST PETERSBURG 199397,RUSSIA.</t>
  </si>
  <si>
    <t>Blagoveshchenskaya, Nataly/AAE-4093-2022; Blagoveshchenskaya, Nataly F./S-4342-2017</t>
  </si>
  <si>
    <t>Blagoveshchenskaya, Nataly/0000-0003-1752-3273; Blagoveshchenskaya, Nataly F./0000-0003-1752-3273</t>
  </si>
  <si>
    <t>PERGAMON PRESS LTD</t>
  </si>
  <si>
    <t>THE BOULEVARD LANGFORD LANE KIDLINGTON, OXFORD, ENGLAND OX5 1GB</t>
  </si>
  <si>
    <t>0273-1177</t>
  </si>
  <si>
    <t>0-08-042620-4</t>
  </si>
  <si>
    <t>ADV SPACE RES</t>
  </si>
  <si>
    <t>10.1016/0273-1177(95)00010-C</t>
  </si>
  <si>
    <t>Engineering, Aerospace; Astronomy &amp; Astrophysics; Geosciences, Multidisciplinary; Meteorology &amp; Atmospheric Sciences; Physics, Fluids &amp; Plasmas</t>
  </si>
  <si>
    <t>Engineering; Astronomy &amp; Astrophysics; Geology; Meteorology &amp; Atmospheric Sciences; Physics</t>
  </si>
  <si>
    <t>BC72F</t>
  </si>
  <si>
    <t>WOS:A1995BC72F00010</t>
  </si>
  <si>
    <t>IONOSPHERIC EFFECTS CAUSED BY BARIUM RELEASES</t>
  </si>
  <si>
    <t>RADIO</t>
  </si>
  <si>
    <t>Results of experimental studies of the ionospheric effects produced by CRRES barium releases are considered. The experimental observations of HF spectral characteristics by Doppler method are made by a network of long distance radio paths intersecting the L-shell of releases. The time dependence of their occurrence relative to the moment of release and the character of changes of spectral parameters produces signal effects (SE) which may be classified as: the unique burst, the quasiperiodic group of bursts, the regular changes of spectral parameters and wave processes. Observed types of SE are analogous to those seen when the releases were produced at the heights fro 140 to 160 km. The result of experimental observations testify that there are special geophysical phenomena produced by barium releases.</t>
  </si>
  <si>
    <t>Borisova, Tatiana/AAK-7698-2020; Blagoveshchenskaya, Nataly F./S-4342-2017; Blagoveshchenskaya, Nataly/AAE-4093-2022; Kolosov, Oleg V/D-3815-2013</t>
  </si>
  <si>
    <t>Blagoveshchenskaya, Nataly F./0000-0003-1752-3273; Blagoveshchenskaya, Nataly/0000-0003-1752-3273; Kolosov, Oleg V/0000-0003-3278-9643; Borisova, Tatiana/0000-0003-1727-5310</t>
  </si>
  <si>
    <t>10.1016/0273-1177(95)00026-B</t>
  </si>
  <si>
    <t>WOS:A1995BC72F00026</t>
  </si>
  <si>
    <t>PARRIS, KM; DRINNAN, AN; CANTRILL, DJ</t>
  </si>
  <si>
    <t>PALISSYA CONES FROM THE MESOZOIC OF AUSTRALIA AND NEW-ZEALAND</t>
  </si>
  <si>
    <t>ALCHERINGA</t>
  </si>
  <si>
    <t>PALISSYA; MESOZOIC; AUSTRALIA; NEW ZEALAND</t>
  </si>
  <si>
    <t>Cones from the Early Cretaceous of southeastern Victoria, and Middle Jurassic of southeastern Queensland are described and illustrated. They are compared with Palissya bartrumi from the Jurassic of New Zealand and the Palissya type material, P. sphenolepis, from the Liassic of Sweden and Germany. Cones from Australia and New Zealand share the same basic structure. They are composed of stalked sporophylls arranged helically on a central axis, with paired, cup-shaped processes attached adaxially to the sporophyll blade. These processes surround indentations in the sporophyll surface that are probably the sites where seeds were once attached. Morphological differences, the number of adaxial processes pet sporophyll, and geographical and chronological separation, are the basis for describing the Victorian and Queensland specimens as several new species.</t>
  </si>
  <si>
    <t>PARRIS, KM (corresponding author), UNIV MELBOURNE,SCH BOT,PARKVILLE,VIC 3052,AUSTRALIA.</t>
  </si>
  <si>
    <t>Parris, Kirsten/K-7684-2012; Cantrill, David/R-1415-2019</t>
  </si>
  <si>
    <t>Parris, Kirsten/0000-0003-2550-585X; Cantrill, David/0000-0002-1185-4015; DRINNAN, ANDREW/0000-0003-0087-1714</t>
  </si>
  <si>
    <t>GEOLOGICAL SOC AUST INC</t>
  </si>
  <si>
    <t>SYDNEY NSW</t>
  </si>
  <si>
    <t>606 ANA HOUSE 301 GEORGE STREET, SYDNEY NSW 2000, AUSTRALIA</t>
  </si>
  <si>
    <t>0311-5518</t>
  </si>
  <si>
    <t>Alcheringa</t>
  </si>
  <si>
    <t>10.1080/03115519508619268</t>
  </si>
  <si>
    <t>RF303</t>
  </si>
  <si>
    <t>WOS:A1995RF30300007</t>
  </si>
  <si>
    <t>Cantrill, D</t>
  </si>
  <si>
    <t>The occurrence of the fern Hausmannia Dunker (Dipteridaceae) in the Cretaceous of Alexander Island, Antarctica</t>
  </si>
  <si>
    <t>Dipteridaceae; Hausmannia; Dipteris; Cretaceous climates; Albian; Antarctica</t>
  </si>
  <si>
    <t>FORESTS</t>
  </si>
  <si>
    <t>Hausmannia papilio Feruglio is a widespread component of Albian fossil floras on Alexander island, Antarctic Peninsula. Hausmannia cannot be separated from extant Dipteris and is best regarded as a foliage form genus of the latter. Palaeoecological reconstructions suggests that Hausmannia papilio was a stream-side dweller and pioneer species.</t>
  </si>
  <si>
    <t>Cantrill, D (corresponding author), BRITISH ANTARCTIC SURVEY,NERC,GEOSCI DIV,HIGH CROSS,MADINGLEY RD,CAMBRIDGE CB3 0ET,ENGLAND.</t>
  </si>
  <si>
    <t>Cantrill, David/R-1415-2019</t>
  </si>
  <si>
    <t>Cantrill, David/0000-0002-1185-4015</t>
  </si>
  <si>
    <t>1203 WYNYARD HOUSE 301 GEORGE STREET, SYDNEY NSW 2000, AUSTRALIA</t>
  </si>
  <si>
    <t>10.1080/03115519508619508</t>
  </si>
  <si>
    <t>TQ760</t>
  </si>
  <si>
    <t>WOS:A1995TQ76000005</t>
  </si>
  <si>
    <t>EGLITIS, P; ROBINSON, TR; MCCREA, IW; SCHLEGEL, K; NYGREN, T; RODGER, AS</t>
  </si>
  <si>
    <t>DOPPLER SPECTRUM STATISTICS OBTAINED FROM 3 DIFFERENT-FREQUENCY RADAR AURORAL EXPERIMENTS</t>
  </si>
  <si>
    <t>Symposium on Progress in Understanding Ionospheric Irregularities - Techniques, Observations and Theory, XXIVth General Assembly of International-Union-of-Radio-Science</t>
  </si>
  <si>
    <t>AUG, 1993</t>
  </si>
  <si>
    <t>PHASED-ARRAY RADAR; E-REGION; IONOSPHERIC IRREGULARITIES; HF RADAR; EQUATORIAL ELECTROJET; BACKSCATTER; SYSTEM; VELOCITY; ECHOES; EISCAT</t>
  </si>
  <si>
    <t>Three coherent radar systems, Halley (PACE), SABRE and COSCAT are employed to investigate the properties of auroral plasma irregularities, Each radar is sensitive to a different irregularity wavelength. Halley typically observes, irregularities of 10.7 m wavelength, SABRE observes I m wavelength and COSCAT 16 cm wavelength. A comparison is made between the irregularity characteristics at the different wavelengths. In order to account far the variations between the different data sets it is important to consider each radar's observing geometry in addition to the differences in irregularity wavelength. A special investigation is conducted on the width of the backscatter spectrum, a measure of the coherence of the backscattered signal. The variation of the frequency spectral width with irregularity wave number is found to follow a k(1) dependence, Relationships between the width and irregularity phase speed and the width and backscatter power are identified. Type-I coherent scatter, typical of the Wick and COSCAT observations, exhibit minima in spectral width at phase speeds of the order of the ion-acoustic speed and the mean scattered power decreases as the spectral width increases. In contrast, type-II spectra as observed by the Halley radar have minimum widths at phase speeds near 0 m s(-1) and there is an increase in power as the width increases.</t>
  </si>
  <si>
    <t>RUTHERFORD APPLETON LAB,DIDCOT OX11 0QX,OXON,ENGLAND; MAX PLANCK INST AERON,W-3411 KATLENBURG DUHM,GERMANY; UNIV OULU,DEPT PHYS,SF-90570 OULU,FINLAND; BRITISH ANTARCTIC SURVEY,CAMBRIDGE,ENGLAND</t>
  </si>
  <si>
    <t>UK Research &amp; Innovation (UKRI); Science &amp; Technology Facilities Council (STFC); STFC Rutherford Appleton Laboratory; Max Planck Society; University of Oulu; UK Research &amp; Innovation (UKRI); Natural Environment Research Council (NERC); NERC British Antarctic Survey</t>
  </si>
  <si>
    <t>EGLITIS, P (corresponding author), UNIV LEICESTER,DEPT PHYS &amp; ASTRON,LEICESTER LE1 7RH,LEICS,ENGLAND.</t>
  </si>
  <si>
    <t>QD945</t>
  </si>
  <si>
    <t>WOS:A1995QD94500007</t>
  </si>
  <si>
    <t>BROMWICH, DH; CHEN, B; TZENG, RY</t>
  </si>
  <si>
    <t>Rothrock, DA</t>
  </si>
  <si>
    <t>Arctic and Antarctic precipitation simulations produced by the NCAR community climate models</t>
  </si>
  <si>
    <t>ANNALS OF GLACIOLOGY, VOL 21, 1995: PROCEEDINGS OF THE INTERNATIONAL SYMPOSIUM ON THE ROLE OF THE CRYOSPHERE IN GLOBAL CHANGE</t>
  </si>
  <si>
    <t>1994 International Symposium on the Role of the Cryosphere in Global Change</t>
  </si>
  <si>
    <t>AUG 07-12, 1994</t>
  </si>
  <si>
    <t>OHIO STATE UNIV, BYRD POLAR RES CTR, COLUMBUS, OH</t>
  </si>
  <si>
    <t>OHIO STATE UNIV, BYRD POLAR RES CTR</t>
  </si>
  <si>
    <t>OHIO STATE UNIV,BYRD POLAR RES CTR,PLOAR METEROL GRP,COLUMBUS,OH 43210</t>
  </si>
  <si>
    <t>INT GLACIOLOGICAL SOC</t>
  </si>
  <si>
    <t>LENSFIELD RD, CAMBRIDGE, ENGLAND CB2 1ER</t>
  </si>
  <si>
    <t>0-946417-15-6</t>
  </si>
  <si>
    <t>Geosciences, Multidisciplinary; Meteorology &amp; Atmospheric Sciences</t>
  </si>
  <si>
    <t>Geology; Meteorology &amp; Atmospheric Sciences</t>
  </si>
  <si>
    <t>BD94D</t>
  </si>
  <si>
    <t>WOS:A1995BD94D00019</t>
  </si>
  <si>
    <t>VANROIJEN, JJ; VANDERBORG, K; DEJONG, AFM; OERLEMANS, J</t>
  </si>
  <si>
    <t>Ages and ablation and accumulation rates from C-14 measurements on Antarctic ice</t>
  </si>
  <si>
    <t>UNIV UTRECHT,VALXGRP SUBATOM PHYS,3508 TA UTRECHT,NETHERLANDS</t>
  </si>
  <si>
    <t>Utrecht University</t>
  </si>
  <si>
    <t>van der Borg, Klaas/K-1990-2019; Oerlemans, Johannes/G-3802-2011</t>
  </si>
  <si>
    <t>van der Borg, Klaas/0000-0002-5999-2804;</t>
  </si>
  <si>
    <t>WOS:A1995BD94D00022</t>
  </si>
  <si>
    <t>PALTRIDGE, GW; ZWECK, CM</t>
  </si>
  <si>
    <t>Climate, the Antarctic ice sheet and ground heat flux</t>
  </si>
  <si>
    <t>ANTARCTIC COOPERAT RES CTR,HOBART,TAS,AUSTRALIA</t>
  </si>
  <si>
    <t>WOS:A1995BD94D00023</t>
  </si>
  <si>
    <t>BUDD, WF; REID, PA; MINTY, LJ</t>
  </si>
  <si>
    <t>Antarctic moisture flux and net accumulation from global atmosphere analyses</t>
  </si>
  <si>
    <t>WOS:A1995BD94D00024</t>
  </si>
  <si>
    <t>The climate sensitivity of Antarctic blue-ice areas</t>
  </si>
  <si>
    <t>UNIV UTRECHT,INST MARIEN ATMOSFER ONDERZOEK,3508 TA UTRECHT,NETHERLANDS</t>
  </si>
  <si>
    <t>WOS:A1995BD94D00025</t>
  </si>
  <si>
    <t>PASTEUR, EC; MULVANEY, R; PEEL, DA; SALTZMAN, ES; WHUNG, PY</t>
  </si>
  <si>
    <t>A 340 year record of biogenic sulphur from the Weddell sea area, Antarctica</t>
  </si>
  <si>
    <t>Mulvaney, Robert/K-3929-2012</t>
  </si>
  <si>
    <t>WOS:A1995BD94D00027</t>
  </si>
  <si>
    <t>DAI, JC; THOMPSON, LG; MOSLEYTHOMPSON, E</t>
  </si>
  <si>
    <t>A 485 year record of atmospheric chloride, nitrate and sulfate: Results of chemical analysis of ice cores from Dyer Plateau, Antarctic Peninsula</t>
  </si>
  <si>
    <t>Mosley-Thompson, Ellen S/Z-2100-2018</t>
  </si>
  <si>
    <t>WOS:A1995BD94D00029</t>
  </si>
  <si>
    <t>EICKEN, H; FISCHER, H; LEMKE, P</t>
  </si>
  <si>
    <t>Effects of the snow cover on Antarctic sea ice and potential modulation of its response to climate change</t>
  </si>
  <si>
    <t>Lemke, Peter/B-6393-2013</t>
  </si>
  <si>
    <t>Lemke, Peter/0000-0001-5739-3149</t>
  </si>
  <si>
    <t>WOS:A1995BD94D00058</t>
  </si>
  <si>
    <t>ANTARCTIC TERRESTRIAL ECOSYSTEM RESPONSE TO GLOBAL ENVIRONMENTAL-CHANGE</t>
  </si>
  <si>
    <t>ANNUAL REVIEW OF ECOLOGY AND SYSTEMATICS</t>
  </si>
  <si>
    <t>ANTARCTICA; CLIMATE CHANGE; POLAR ECOLOGY; ICE RECESSION; BIOGEOCHEMICAL FEEDBACK</t>
  </si>
  <si>
    <t>CARBON-DIOXIDE; PHOTOSYNTHETIC RESPONSE; CRYPTOPYGUS-ANTARCTICUS; CONTINENTAL ANTARCTICA; ATMOSPHERIC CO2; OZONE DEPLETION; CLIMATIC-CHANGE; COLD TOLERANCE; TUSSOCK TUNDRA; ICE CORES</t>
  </si>
  <si>
    <t>Geographical isolation and climatic constraints are responsible for the low biodiversity and structural simplicity of the antarctic terrestrial ecosystem Under projected scenarios of global change, both limiting factors may be released. Alien species immigration is likely to be facilitated as modified ocean and atmospheric circulation introduce exotic water- and air-borne propagules from neighboring continents. Elevated temperature, UV radiation, CO2, and precipitation will combine additively and synergistically to favor new trajectories of community development. It can be predicted that existing patterns of colonization, recruitment, succession, phenology and mortality will be perturbed with concomitant effects for ecosystem function through changes in biomass, trophodynamics, nutrient cycling, and resource partitioning. Soil propagule banks will play an important role through founder effects. Uniquely in Antarctica, many of the short-term consequences of global change will depend on the ecophysiological relationships of cryptogamic plants. However, in the long term, climatic warming will favor an increase in phanerogamic biomass since these species are currently excluded by the low cumulative degree-days &gt; 0 degrees C. It has been suggested that antarctic communities may be particularly vulnerable to global change: Their slow rate of development and restricted gene flow limit response to new conditions. However, vulnerability must be defined with respect to both the direction and rate of change and it is likely that some perturbations will enhance the complexity and productivity of the biota, with negative feedback to the global carbon cycle. The chapter concludes with a discussion of institutional issues surrounding this topic.</t>
  </si>
  <si>
    <t>ANNUAL REVIEWS</t>
  </si>
  <si>
    <t>PALO ALTO</t>
  </si>
  <si>
    <t>4139 EL CAMINO WAY, PO BOX 10139, PALO ALTO, CA 94303-0139 USA</t>
  </si>
  <si>
    <t>0066-4162</t>
  </si>
  <si>
    <t>ANNU REV ECOL SYST</t>
  </si>
  <si>
    <t>Annu. Rev. Ecol. Syst.</t>
  </si>
  <si>
    <t>10.1146/annurev.ecolsys.26.1.683</t>
  </si>
  <si>
    <t>Ecology; Evolutionary Biology</t>
  </si>
  <si>
    <t>Environmental Sciences &amp; Ecology; Evolutionary Biology</t>
  </si>
  <si>
    <t>TH330</t>
  </si>
  <si>
    <t>WOS:A1995TH33000030</t>
  </si>
  <si>
    <t>ROTHERY, P; MARTIN, AR; HIBY, L; GARSIDE, S</t>
  </si>
  <si>
    <t>ESTIMATING FETAL GROWTH-RATE FROM CROSS-SECTIONAL SAMPLES OF FIELD DATA WITH APPLICATION TO PILOT-WHALES</t>
  </si>
  <si>
    <t>APPLIED STATISTICS-JOURNAL OF THE ROYAL STATISTICAL SOCIETY SERIES C</t>
  </si>
  <si>
    <t>CROSS-SECTIONAL SAMPLES; GROWTH RATE; MAXIMUM LIKELIHOOD ESTIMATION; VON MISES DISTRIBUTION; PILOT WHALES</t>
  </si>
  <si>
    <t>CALIBRATION</t>
  </si>
  <si>
    <t>A method is developed for estimating foetal growth rate from cross-sectional samples of field data, using a model for the distribution of foetal lengths at various times of the year to allow for a seasonal pattern in conception rates. The method is applied to data from catches of pilot-whales off the Faroes taken over a 3-year period. This indirect approach provides an estimate of gestation length which is shorter than previously suggested.</t>
  </si>
  <si>
    <t>SEA MAMMAL RES UNIT,CAMBRIDGE,ENGLAND; UNIV LANCASTER,LANCASTER LA1 4YW,ENGLAND</t>
  </si>
  <si>
    <t>ROTHERY, P (corresponding author), BRITISH ANTARCTIC SURVEY,HIGH CROSS,MADINGLEY RD,CAMBRIDGE CB3 0ET,ENGLAND.</t>
  </si>
  <si>
    <t>BLACKWELL PUBL LTD</t>
  </si>
  <si>
    <t>108 COWLEY RD, OXFORD, OXON, ENGLAND OX4 1JF</t>
  </si>
  <si>
    <t>0035-9254</t>
  </si>
  <si>
    <t>APPL STAT-J ROY ST C</t>
  </si>
  <si>
    <t>Appl. Stat.-J. R. Stat. Soc.</t>
  </si>
  <si>
    <t>10.2307/2986342</t>
  </si>
  <si>
    <t>Statistics &amp; Probability</t>
  </si>
  <si>
    <t>Mathematics</t>
  </si>
  <si>
    <t>QR737</t>
  </si>
  <si>
    <t>WOS:A1995QR73700003</t>
  </si>
  <si>
    <t>Stehmann, M</t>
  </si>
  <si>
    <t>First and new records of skates (Chondrichthyes, Rajiformes, Rajidae) from the West African continental slope (Morocco to South Africa), with descriptions of two new species</t>
  </si>
  <si>
    <t>ARCHIVE OF FISHERY AND MARINE RESEARCH</t>
  </si>
  <si>
    <t>MEDITERRANEAN OUTFLOW</t>
  </si>
  <si>
    <t>The rajoid skate fauna on the West African continental slope is poorly known, except for Namibian and South African waters. New records of deep-water skates are presented, mainly based on Soviet samples obtained off northwest Africa at 500-1920 m and to lesser degree in the southeastern Atlantic at 120-1225 m. The latter material consists of 43 mostly early juvenile to halfgrown specimens representing 14 species in four genera, including examples of three undescribed species in two genera. Among these are a few specimens of the well known Bathyraja smithii from off South Africa, Raid doutrei, R. naevus, and R. straeleni from off northwest Africa, which are briefly described. First records of Malacoraja spinacidermis, Neoraja africana, Raja barnardi, R. bathyphila, R. bigelowi, R. dissimilis and R. leopardus from off northwest Africa are presented with more detailed descriptions. A new species, Bathyraja hesperafricana, from the Central Eastern Atlantic and off the Cape Verde Islands, as well as a new Raja (Leucoraja) compagnoi from off South Africa are described. An undescribed species of Raja (Dipturus) is briefly mentioned and illustrated only, because the description with additional extralimital specimens is intended elsewhere. Additional specimens existing in various museum collections of West African slope skates, except for the French ORSTOM collections, have been studied and locality data tabled. This material includes samples obtained by U.S, expeditions with the RVs PILLSBURY, GERONIMO and UNDAUNTED, the German RVs ERNST HAECKEL and METEOR, the Spanish RVs GARCIA DEL CID and CHICHA TOUZA, the British RV DISCOVERY and the Dutch RV TYDEMAN, and most of these specimens are not yet published. Among them are Raja ravidula from off Morocco, an almost full-termed embryo in its egg-capsule of the here newly described Bathyraja hesperafricana, a postembryo being insufficient for a formal description of another probably undescribed Raja (Leucoraja) from off Gabon, and a fifth undescribed species of Raja (Rajella) with one specimen from off Mauritania but further extralimital northern records. The latter will also be described elsewhere. Additional records of R. barnardi, R. doutrei, R. leopardus, R. leucorticta, R. straeleni from the slope, and from the shelf of mainly R. miraletus and R. clavata were discovered. Evidence is presented, that Bathyraja eatonii from around the Kerguelen Islands and in continental Antarctic waters and the South African B, smithii are distinct species, and that synonymizing the former with the latter (Hulley, 1970) was unjustified. After investigation of the holotypes and numerous further specimens from along West Africa, Raja confundens Hulley, 1970, was found to be conspecific with and is thus synonymized with R, barnardi Norman, 1935, although the holotype of the latter is a somewhat aberrant specimen. Field keys are provided to the five rajoid genera and 44 species, including five here mentioned undescribed ones, presently known to occur in West African waters from Morocco to South Africa. Comments are given on their distribution and variation, as well as on taxonomic status and questionable occurrence off northwest Africa of several species. The results indicate, that the rajoid fauna on the northwestern slope appears to be more speciose than that on the southwestern slope, but this may be due to unequal sampling effort in both regions. The material studied indicates a geographically much wider spreading of originally southeastern Atlantic deep-water skate species northwards than, in contrast, of northern northeastern Atlantic species southwards, of which only a few have been found as far south as off northwestern Africa. An explanation for this phenomenon is offered, which interprets the outflow of warm, hypersaline water from the Mediterranean as an ecological barrier.</t>
  </si>
  <si>
    <t>Stehmann, M (corresponding author), BUNDESFORSCH ANSTALT FISCHEREI,INST SEEFISCHEREI,PALMAILLE 9,D-22767 HAMBURG,GERMANY.</t>
  </si>
  <si>
    <t>WOLLGRASWEG 49, D-70599 STUTTGART, GERMANY</t>
  </si>
  <si>
    <t>0944-1921</t>
  </si>
  <si>
    <t>ARCH FISH MAR RES</t>
  </si>
  <si>
    <t>Arch. Fish. Mar. Res.</t>
  </si>
  <si>
    <t>Fisheries</t>
  </si>
  <si>
    <t>TP629</t>
  </si>
  <si>
    <t>WOS:A1995TP62900001</t>
  </si>
  <si>
    <t>DINGWALL, P</t>
  </si>
  <si>
    <t>Martin, VG; Tyler, N</t>
  </si>
  <si>
    <t>Is tourism a threat to polar wilderness? An Antarctic case study</t>
  </si>
  <si>
    <t>ARCTIC WILDERNESS: THE 5TH WORLD WILDERNESS CONGRESS</t>
  </si>
  <si>
    <t>5th World Wilderness Congress (5th WWC)</t>
  </si>
  <si>
    <t>TROMSO, NORWAY</t>
  </si>
  <si>
    <t>CONSERVAT SCI CTR,WELLINGTON,NEW ZEALAND</t>
  </si>
  <si>
    <t>NORTH AMERICAN PRESS A DIVISION OF FULCRUM PUBL</t>
  </si>
  <si>
    <t>GOLDEN</t>
  </si>
  <si>
    <t>350 INDIANA ST SUITE 350, GOLDEN, CO 80401-5093</t>
  </si>
  <si>
    <t>1-55591-931-6</t>
  </si>
  <si>
    <t>Environmental Studies</t>
  </si>
  <si>
    <t>Conference Proceedings Citation Index - Social Science &amp; Humanities (CPCI-SSH)</t>
  </si>
  <si>
    <t>BD49E</t>
  </si>
  <si>
    <t>WOS:A1995BD49E00015</t>
  </si>
  <si>
    <t>BJORKLUND, C</t>
  </si>
  <si>
    <t>A comparison of the legal environmental regimes in the Arctic and Antarctic</t>
  </si>
  <si>
    <t>WOS:A1995BD49E00022</t>
  </si>
  <si>
    <t>Rodrigues, E; Rosa, R; Bacila, M</t>
  </si>
  <si>
    <t>The effect of temperature on the kinetic properties of lactate dehydrogenase from the epaxial muscle of the Antarctic fish Notothenia gibberifrons Lonnberg</t>
  </si>
  <si>
    <t>ARQUIVOS DE BIOLOGIA E TECNOLOGIA</t>
  </si>
  <si>
    <t>ISOZYMES</t>
  </si>
  <si>
    <t>A study was carried out on the effect of temperature on the kinetic properties of lactic dehydrogenase from the skeletal muscle of the Antarctic fish Notothenia gibberifrons. Energy of activation and Km(app) values for pyruvate were assayed at the interval of temperature from 0-25 degrees C.</t>
  </si>
  <si>
    <t>Rodrigues, E (corresponding author), UNIV SAO FRANCISCO,FAC CIENCIAS FARMACEUT,AV SAO FRANCISCO 218,BR-12900000 BRAGANCA PAUL,SP,BRAZIL.</t>
  </si>
  <si>
    <t>INST TECNOLOGIA PARANA</t>
  </si>
  <si>
    <t>CURITIBA-PARANA</t>
  </si>
  <si>
    <t>RUA PROF ALGACYR MUNHOZ MAEDER 3775-CIC, 81310-020 CURITIBA-PARANA, BRAZIL</t>
  </si>
  <si>
    <t>0365-0979</t>
  </si>
  <si>
    <t>ARQ BIOL TECNOL</t>
  </si>
  <si>
    <t>Arq. Biol. Tecnol.</t>
  </si>
  <si>
    <t>UG545</t>
  </si>
  <si>
    <t>WOS:A1995UG54500025</t>
  </si>
  <si>
    <t>Shettle, EP; Bevilacqua, RM; Ainsworth, TL; Lumpe, J; Hoppel, KW; Krigman, SS; Fromm, MD; Hornstein, JS</t>
  </si>
  <si>
    <t>Santer, RP</t>
  </si>
  <si>
    <t>Measurements of Antarctic ozone by POAM II</t>
  </si>
  <si>
    <t>ATMOSPHERIC SENSING AND MODELING II</t>
  </si>
  <si>
    <t>Proceedings of SPIE</t>
  </si>
  <si>
    <t>Conference on Atmospheric Sensing and Modeling II</t>
  </si>
  <si>
    <t>SEP 27-28, 1995</t>
  </si>
  <si>
    <t>PARIS, FRANCE</t>
  </si>
  <si>
    <t>NRL, REMOTE SENSING DIV, WASHINGTON, DC 20375 USA</t>
  </si>
  <si>
    <t>United States Department of Defense; United States Navy; Naval Research Laboratory</t>
  </si>
  <si>
    <t>SPIE-INT SOC OPTICAL ENGINEERING</t>
  </si>
  <si>
    <t>1000 20TH ST, PO BOX 10, BELLINGHAM, WA 98227-0010 USA</t>
  </si>
  <si>
    <t>0277-786X</t>
  </si>
  <si>
    <t>1996-756X</t>
  </si>
  <si>
    <t>0-8194-1946-X</t>
  </si>
  <si>
    <t>PROC SPIE</t>
  </si>
  <si>
    <t>10.1117/12.228541</t>
  </si>
  <si>
    <t>Meteorology &amp; Atmospheric Sciences; Remote Sensing; Optics</t>
  </si>
  <si>
    <t>BE76S</t>
  </si>
  <si>
    <t>WOS:A1995BE76S00030</t>
  </si>
  <si>
    <t>SHIROCHKOV, AV; MAKAROVA, LN</t>
  </si>
  <si>
    <t>Shepherd, GG; Skinner, WR; Thrane, E; Chakrabarty, DK; Lubken, FJ; Blix, T; Kliore, AJ; Keating, GM</t>
  </si>
  <si>
    <t>RESPONSE OF THE POLAR MIDDLE ATMOSPHERE TO THE SOLAR PARTICLE EVENTS AND TO THE GEOMAGNETIC STORMS</t>
  </si>
  <si>
    <t>ATMOSPHERIC STUDIES OF EARTH, VENUS AND MARS</t>
  </si>
  <si>
    <t>C1.1, C2.3, C2.2 Meetings and C2.1, C2 Symposiums of COSPAR Scientific Commission C, at the 13th COSPAR Scientific Assembly</t>
  </si>
  <si>
    <t>Energetically speaking the solar particle events (SPE) and the geomagnetic storms are the. most powerful geophysical disturbances which directly affect the polar middle atmosphere. This report deals with the data of meteorological balloon measurements made at different Arctic stations in 1988 when several SPE and geomagnetic storms occurred. The measured atmospheric parameters were temperature, pressure, wind speed and direction in the height interval 0-30 km, The definite response Of the polar middle atmosphere to the geophysical disturbances was found.</t>
  </si>
  <si>
    <t>SHIROCHKOV, AV (corresponding author), ARCTIC &amp; ANTARCTIC RES INST,ST PETERSBURG 199397,RUSSIA.</t>
  </si>
  <si>
    <t>0-08-042660-3</t>
  </si>
  <si>
    <t>BE07R</t>
  </si>
  <si>
    <t>WOS:A1995BE07R00019</t>
  </si>
  <si>
    <t>GAVRILOV, AA; KAIDALOV, OV</t>
  </si>
  <si>
    <t>INVESTIGATION OF THE INTERACTION BETWEEN VARIATIONS IN ATMOSPHERIC THERMAL TIDES AND ANOMALOUS OZONE CONCENTRATION</t>
  </si>
  <si>
    <t>This paper discusses the variations of atmospheric Semi-diurnal tidal parameters caused by global ozone anomalies of the Antarctic ''ozone hole'' type and to establish some regularities of their evolution, The analysis of preliminary data showed that the anomalous decrease of ozone concentration in October at high latitudes of the Southern hemisphere results In a simultaneous abrupt drop of the semi-diurnal tidal amplitude Values at high latitudes of the lower thermosphere in the Northern hemisphere, Inasmuch as Such an abrupt decrease of amplitude values in the lower thermosphere in October is observed from experimental data Since 1953 the authors have set up the hypothesis that the Antarctic ''ozone hole'' had appeared at least not later than this time period.</t>
  </si>
  <si>
    <t>GAVRILOV, AA (corresponding author), SCI IND UNION TYPHOON,OBNINSK,RUSSIA.</t>
  </si>
  <si>
    <t>WOS:A1995BE07R00021</t>
  </si>
  <si>
    <t>Ainley, DG; Nur, N; Woehler, EJ</t>
  </si>
  <si>
    <t>Factors affecting the distribution and size of pygoscelid penguin colonies in the Antarctic</t>
  </si>
  <si>
    <t>AUK</t>
  </si>
  <si>
    <t>BREEDING SUCCESS; POPULATION; SEABIRD; COMPETITION; DENSITY; GROWTH; STRAIT; BIRDS</t>
  </si>
  <si>
    <t>Using census data on three species of pygoscelid penguins, we tested the hypothesis that competition for food during the chick-provisioning stage of reproduction limits the number of conspecific seabirds in a region. This prey-depletion hypothesis predicts that a negative correlation should exist between colony population size and the total number of breeding pairs from other colonies within parental foraging range. We also tested whether or not a negative correlation exists between colony size and the population size of, or distance to, the nearest neighboring colony. Suitable data were available for Adelie, Chinstrap, and Gentoo penguins (pygoscelis adeliae, P. antarctica, P. papua) along the coasts of Victoria Land and the Antarctic Peninsula, where major portions of these species' world populations nest. Results indicated that colonies were highly clustered, with small colonies grouped around one or two large ones, in turn spaced widely. Depending on species, two different patterns of geographic structuring were observed. For the Adelie and Gentoo penguins, no significant negative correlation existed between colony size and the total number of pairs breeding within parental foraging range of the reference colony; however, a significant negative correlation occurred at 150 and 200 km, well beyond foraging range. We found no relationship between colony size and size of or distance to the nearest neighboring colony. In contrast, for the Chinstrap Penguin, a significant positive correlation existed between colony size and total breeding population within the foraging range (50 km) but, as with the other two species, the correlations became more negative at greater distances. Moreover, a significant positive correlation existed between colony size and size of, but not distance to, the nearest colony in this species. We confirmed the hypothesis previously put forward that prey depletion by parents feeding chides cannot explain size structuring of seabird colonies where breeding-season food supply is superabundant, as in polar regions. However, we also showed that prey depletion is not a necessary condition for negative size structuring. We suggest that if prey depletion occurs (by exploitative or interference competition), any manifestation in terms of colony distribution is overridden near to the colony by aggregating factors that originally led penguins to be colonial and philopatric, for example, social facilitation or predator avoidance. We further propose that geographic structuring is better explained by factors affecting the metapopulation (all breeders and nonbreeders associated with the colony cluster), especially during the prebreeding period, than by factors affecting chick-provisioning parents alone.</t>
  </si>
  <si>
    <t>ANTARCTIC DIV,KINGSTON,TAS 7050,AUSTRALIA; POINT REYES BIRD OBSERV,STINSON BEACH,CA 94970</t>
  </si>
  <si>
    <t>Woehler, Eric/0000-0002-1125-0748</t>
  </si>
  <si>
    <t>AMER ORNITHOLOGISTS UNION</t>
  </si>
  <si>
    <t>0004-8038</t>
  </si>
  <si>
    <t>10.2307/4088776</t>
  </si>
  <si>
    <t>TW753</t>
  </si>
  <si>
    <t>WOS:A1995TW75300015</t>
  </si>
  <si>
    <t>HOVENDEN, MJ; SEPPELT, RD</t>
  </si>
  <si>
    <t>UTILITY OF MODULATED FLUORESCENCE IN MEASURING PHOTOSYNTHETIC ACTIVITY OF ANTARCTIC PLANTS - FIELD AND LABORATORY STUDIES</t>
  </si>
  <si>
    <t>AUSTRALIAN JOURNAL OF PLANT PHYSIOLOGY</t>
  </si>
  <si>
    <t>Robertson Symposium on Chlorophyll Fluorescence - Origins, Measurements, Interpretations and Applications</t>
  </si>
  <si>
    <t>MAY 27-29, 1994</t>
  </si>
  <si>
    <t>CANBERRA, AUSTRALIA</t>
  </si>
  <si>
    <t>ANTARCTICA; CHLOROPHYLL FLUORESCENCE; ELECTRON TRANSPORT RATE; LICHEN; PHOTOCHEMICAL QUANTUM YIELD; TERRESTRIAL PLANT; WATER CONTENT</t>
  </si>
  <si>
    <t>WATER-VAPOR UPTAKE; LICHEN UMBILICARIA-ANTARCTICA; BLUE-GREEN-ALGAE; CHLOROPHYLL FLUORESCENCE; CO2 EXCHANGE; PHYSIOLOGICAL INVESTIGATIONS; THALLUS MOISTURE; DARK RESPIRATION; LIQUID WATER; WILKES LAND</t>
  </si>
  <si>
    <t>Antarctic terrestrial plants face severe physiological stress conditions daily. In winter there is extreme cold and darkness. During summer there is continuous light for some months and plant surface temperatures may fluctuate through more than 50 degrees C diurnally. Conditions are almost uniformly desiccative, except during spring when snow melt saturates thalli and plants may be completely inundated. The study of photosynthesis in these conditions is fundamental to a proper understanding of plant persistence, productivity and growth in polar regions. Lichens dominate the terrestrial vegetation of Antarctica and are therefore of great interest. Lichen photosynthesis has been shown to be dependent upon thallus water content and temperature as well as the irradiance incident on the thallus. Conventional infrared gas analysis (IRGA) techniques have been used most widely to study lichen photosynthesis in both the field and laboratory. Recent progress in the development of pulse amplitude modulated fluorescence systems has allowed the investigation of chlorophyll fluorescence in the field under naturally illuminated conditions. This paper highlights the utility of modulated fluorescence systems for the study of antarctic lichen photosynthesis, relates fluorescence results to those obtained by IRGA techniques, identifies problems inherent in fluorescence analysis of lichens and discusses possible areas of future research.</t>
  </si>
  <si>
    <t>UNIV TASMANIA,DEPT PLANT SCI,HOBART,TAS 7001,AUSTRALIA</t>
  </si>
  <si>
    <t>HOVENDEN, MJ (corresponding author), AUSTRALIAN ANTARCTIC DIV,CHANNEL HIGHWAY,KINGSTON,TAS 7050,AUSTRALIA.</t>
  </si>
  <si>
    <t>Hovenden, Mark/A-1323-2008</t>
  </si>
  <si>
    <t>Hovenden, Mark/0000-0001-7208-9700</t>
  </si>
  <si>
    <t>0310-7841</t>
  </si>
  <si>
    <t>AUST J PLANT PHYSIOL</t>
  </si>
  <si>
    <t>Aust. J. Plant Physiol.</t>
  </si>
  <si>
    <t>10.1071/PP9950321</t>
  </si>
  <si>
    <t>QX864</t>
  </si>
  <si>
    <t>WOS:A1995QX86400019</t>
  </si>
  <si>
    <t>BONESS, DJ; BOWEN, WD; IVERSON, SJ</t>
  </si>
  <si>
    <t>DOES MALE HARASSMENT OF FEMALES CONTRIBUTE TO REPRODUCTIVE SYNCHRONY IN THE GREY SEAL BY AFFECTING MATERNAL PERFORMANCE</t>
  </si>
  <si>
    <t>BEHAVIORAL ECOLOGY AND SOCIOBIOLOGY</t>
  </si>
  <si>
    <t>HALICHOERUS-GRYPUS; MALE DISTURBANCE; LATE PUPPING; PUP GROWTH; REPRODUCTIVE SYNCHRONY</t>
  </si>
  <si>
    <t>NORTHERN ELEPHANT SEALS; ANTARCTIC FUR SEALS; HALICHOERUS-GRYPUS; CYSTOPHORA-CRISTATA; SEXUAL SELECTION; MATING SYSTEMS; HOODED SEAL; GRAY SEALS; MASS-LOSS; EVOLUTION</t>
  </si>
  <si>
    <t>We investigated the possibility that male harassment of lactating females differed in relation to time of birth in the grey seal, Halichoerus grypus, on Sable Island, Nova Scotia. This was done by comparing the frequency of male disturbances, maternal performance and pup growth for females that either gave birth during the peak of the pupping season or after the peak. Of the females, 58% gave birth in a 7-day period near the beginning of the pupping period, when the operational sex ratio was 2-4 females per male. Late in the pupping period the operational sex ratio reversed to about 1 female for every 2 males. The relative frequency of disturbances by males was significantly greater for late-pupping mothers than for peak-pupping ones (1.9 vs. 1.4 encounters/h). Females that gave birth late also were disturbed by males 3 times more often than females that gave birth during the peak (3.4 vs. 1.1% of observation time). Late-pupping mothers spent 22% less time suckling (4.0 vs. 5.1% of observation time), had 30% slower growing pups (1.7 vs. 2.4 kg/d), and weaned pups that were 16% lighter (45.6 vs. 54.0 kg). The effect of birth time on pup mass gain and weaning mass was not attributable to factors such as maternal mass, pup birth mass or pup sex. We conclude that the reduced maternal performance is likely the result of the increased male harassment. As reduced weaning mass can lead to reduced juvenile survival, male harassment may have contributed to the enhanced reproductive synchrony in this species.</t>
  </si>
  <si>
    <t>FISHERIES &amp; OCEANS CANADA,BEDFORD INST OCEANOG,DIV MARINE FISH,DARTMOUTH,NS B2Y 4A2,CANADA; TECH UNIV NOVA SCOTIA,CANADIAN INST FISHERIES TECHNOL,HALIFAX,NS B3J 2X4,CANADA</t>
  </si>
  <si>
    <t>Bedford Institute of Oceanography; Fisheries &amp; Oceans Canada; Dalhousie University</t>
  </si>
  <si>
    <t>BONESS, DJ (corresponding author), NATL ZOOL PK,DEPT ZOOL RES,WASHINGTON,DC 20008, USA.</t>
  </si>
  <si>
    <t>Bowen, William D/D-2758-2012; Bowen, William/AAE-7204-2022</t>
  </si>
  <si>
    <t>Bowen, William/0000-0001-8334-5677; Iverson, Sara/0000-0003-2842-4094</t>
  </si>
  <si>
    <t>0340-5443</t>
  </si>
  <si>
    <t>BEHAV ECOL SOCIOBIOL</t>
  </si>
  <si>
    <t>Behav. Ecol. Sociobiol.</t>
  </si>
  <si>
    <t>Behavioral Sciences; Ecology; Zoology</t>
  </si>
  <si>
    <t>Behavioral Sciences; Environmental Sciences &amp; Ecology; Zoology</t>
  </si>
  <si>
    <t>QD261</t>
  </si>
  <si>
    <t>WOS:A1995QD26100001</t>
  </si>
  <si>
    <t>GRIFFITH, M; EWART, KV</t>
  </si>
  <si>
    <t>ANTIFREEZE PROTEINS AND THEIR POTENTIAL USE IN FROZEN FOODS</t>
  </si>
  <si>
    <t>BIOTECHNOLOGY ADVANCES</t>
  </si>
  <si>
    <t>ANTIFREEZE GLYCOPROTEIN; ANTIFREEZE PROTEIN; CRYOPRESERVATION; FROZEN FOOD; FREEZING TOLERANCE; ICE; ICE NUCLEATION; RECRYSTALLIZATION INHIBITION; SUPERCOOLING; THERMAL HYSTERESIS</t>
  </si>
  <si>
    <t>FLOUNDER PSEUDOPLEURONECTES-AMERICANUS; NEWFOUNDLAND WINTER FLOUNDER; THERMAL HYSTERESIS PROTEINS; COD GADUS-MORHUA; FREEZING-POINT; MACROZOARCES-AMERICANUS; ANTARCTIC FISHES; COPY NUMBER; RYE LEAVES; OCEAN POUT</t>
  </si>
  <si>
    <t>Antifreeze proteins (AFPs) are proteins that have the ability to modify the growth of ice, resulting in the stabilization of ice crystals over a defined temperature range and in the inhibition of the recrystallization of ice, AFPs are found in a wide range of organisms, including bacteria, fungi, plants, invertebrates and fish. Moreover, multiple forms of AFPs are synthesized within each organism. As a result, it should be possible to select an AFP with appropriate characteristics and a suitable level of activity for a particular food product. Antifreeze proteins may improve the quality of foods that are eaten while frozen by inhibiting recrystallization and maintaining a smooth texture. In foods that are frozen only for preservation, AFPs may inhibit recrystallization during freezing, storage, transport and thawing, thus preserving food texture by reducing cellular damage and also minimizing the loss of nutrients by reducing drip. Antifreeze proteins are naturally present in many foods consumed as part of the human diet. However, AFPs may be introduced into other food products either by physical processes, such as mixing and soaking, or by gene transfer.</t>
  </si>
  <si>
    <t>HOSP SICK CHILDREN,RES INST,TORONTO,ON M5G 1X8,CANADA</t>
  </si>
  <si>
    <t>University of Toronto; Hospital for Sick Children (SickKids)</t>
  </si>
  <si>
    <t>GRIFFITH, M (corresponding author), UNIV WATERLOO,DEPT BIOL,WATERLOO,ON N2L 3G1,CANADA.</t>
  </si>
  <si>
    <t>0734-9750</t>
  </si>
  <si>
    <t>BIOTECHNOL ADV</t>
  </si>
  <si>
    <t>Biotechnol. Adv.</t>
  </si>
  <si>
    <t>10.1016/0734-9750(95)02001-J</t>
  </si>
  <si>
    <t>Biotechnology &amp; Applied Microbiology</t>
  </si>
  <si>
    <t>TA764</t>
  </si>
  <si>
    <t>WOS:A1995TA76400002</t>
  </si>
  <si>
    <t>DePina, GMA</t>
  </si>
  <si>
    <t>A new species of Oradarea and notes on some other eusirids from Antarctica (Crustacea, Amphipoda)</t>
  </si>
  <si>
    <t>CAHIERS DE BIOLOGIE MARINE</t>
  </si>
  <si>
    <t>Crustacea; Amphipoda; Eusiridae; taxonomy; Antarctica</t>
  </si>
  <si>
    <t>A new species of Antarctic Eusiridae, Oradarea crenelata sp. nov., is described and illustrated. New data on mor phology are reported for the eusirids Liouvillea oculata, Eurymera monticulosa and Bovallia gigantea, also recorded in the Antarctic region.</t>
  </si>
  <si>
    <t>DePina, GMA (corresponding author), MUSEO ARGENTINO CIENCIAS NAT BERNARDINO RIVADAVIA,DIV INVERTEBRADOS,AVDA ANGEL GALLARDO 470,RA-1405 BUENOS AIRES,DF,ARGENTINA.</t>
  </si>
  <si>
    <t>ROSCOFF</t>
  </si>
  <si>
    <t>STATION BIOLOGIQUE PLACE GEORGES TEISSIER, 29680 ROSCOFF, FRANCE</t>
  </si>
  <si>
    <t>0007-9723</t>
  </si>
  <si>
    <t>CAH BIOL MAR</t>
  </si>
  <si>
    <t>Cah. Biol. Mar.</t>
  </si>
  <si>
    <t>UK549</t>
  </si>
  <si>
    <t>WOS:A1995UK54900002</t>
  </si>
  <si>
    <t>STARK, AA</t>
  </si>
  <si>
    <t>Zepeda, A</t>
  </si>
  <si>
    <t>Prospects for submillimeter-wave astronomy from the Antarctic plateau</t>
  </si>
  <si>
    <t>CAM-94 PHYSICS MEETING</t>
  </si>
  <si>
    <t>AIP CONFERENCE PROCEEDINGS</t>
  </si>
  <si>
    <t>CAM-94 Physics Meeting</t>
  </si>
  <si>
    <t>SEP, 1994</t>
  </si>
  <si>
    <t>CANCUN, MEXICO</t>
  </si>
  <si>
    <t>HARVARD SMITHSONIAN CTR ASTROPHYS,CAMBRIDGE,MA 02138</t>
  </si>
  <si>
    <t>Smithsonian Astrophysical Observatory; Smithsonian Institution; Harvard University</t>
  </si>
  <si>
    <t>Stark, Antony/0000-0002-2718-9996</t>
  </si>
  <si>
    <t>AIP PRESS</t>
  </si>
  <si>
    <t>AMERICAN INSTITUTE OF PHYSICS 500 SUNNYSIDE BOULEVARD, WOODBURY, NY 11797-2999</t>
  </si>
  <si>
    <t>0094-243X</t>
  </si>
  <si>
    <t>1-56396-491-0</t>
  </si>
  <si>
    <t>AIP CONF PROC</t>
  </si>
  <si>
    <t>Astronomy &amp; Astrophysics; Biophysics; Optics; Physics, Applied; Physics, Atomic, Molecular &amp; Chemical; Physics, Condensed Matter; Physics, Nuclear; Physics, Mathematical</t>
  </si>
  <si>
    <t>Astronomy &amp; Astrophysics; Biophysics; Optics; Physics</t>
  </si>
  <si>
    <t>BE17G</t>
  </si>
  <si>
    <t>WOS:A1995BE17G00013</t>
  </si>
  <si>
    <t>FUNGI ACTIVE IN WEATHERING OF ROCK AND STONE MONUMENTS</t>
  </si>
  <si>
    <t>ROCK WEATHERING; BIOMASS; ACID EXCRETION; CATION EXTRACTION</t>
  </si>
  <si>
    <t>MICROORGANISMS; SANDSTONE; DESERT; ACIDS</t>
  </si>
  <si>
    <t>Fungal colonization of sandstone and granite from Antarctica was studied. Granite from a church, sandstones from a monument and a courthouse in Germany, glazed bricks from a German cathedral, and some other stone types were also examined. All samples contained fungi and heterotrophic bacteria, often also cyanobacteria or algae. For cell counting and enrichment of microorganisms the samples were crushed aseptically, suspended in NaCl-Tween-80, plated on oligotrophic media, and incubated at 16-25 degrees C dark or in dim light. Total biomass was determined as phospholipid-bound phosphate (PLP). Rock samples were also viewed by electron microscopy. Typical viable fungal cell numbers (CFU degrees g(-1) dry weight) were the following: sandstone 1.6 x 10(4), granite 6.2 x 10(5), and glazed bricks 1.2 x 10(5). Total biomass ranged from 41 (sandstone) to 137 (glaze) nmol PLP . g(-1) dry weight; antarctic sandstone had 88 nmol PLP . g(-1). Fungal genera identified were the following: Alternaria, Aspergillus, Aureobasidium, Candida, Cladosporium, Paecilomyces, Phoma, Penicillium, and Sporobolomyces. Scanning electron microscopy revealed fungal bridging of open spaces with their hyphae or close contact between fungal hyphae and coccal cells believed to be algae. In some cases fungi were found to produce secondary minerals or their hyphae were covered with partially etched mineral layers. Exopolymer formation was common among the endolithic microorganisms. Mites were found to feed on epiliths. In pure culture, fungi from sandstone produced in 24 h cultures organic acids (citrate, glutamate, pyruvate, malate, succinate, lactate, formate, fumarate, and oxalate). Many of these acids could also be extracted from rock samples. Fungal growth on glucose and mineral powder resulted in up to 60% cation extraction from the mineral. Some fungi were antibiotically active against bacteria or yeasts but also stimulated other bacterial isolates. In summary, epi- and endo-lithic communities contained fungi that probably contribute substantially to the deterioration of many stones and monuments.</t>
  </si>
  <si>
    <t>CHRISTIAN ALBRECHTS UNIV KIEL, INST ALLGEMEINE MIKROBIOL, BOT GARTEN 1-9, D-24118 KIEL, GERMANY.</t>
  </si>
  <si>
    <t>CANADIAN SCIENCE PUBLISHING, NRC RESEARCH PRESS</t>
  </si>
  <si>
    <t>65 AURIGA DR, SUITE 203, OTTAWA, ON K2E 7W6, CANADA</t>
  </si>
  <si>
    <t>1 E-H</t>
  </si>
  <si>
    <t>S1384</t>
  </si>
  <si>
    <t>S1390</t>
  </si>
  <si>
    <t>10.1139/b95-401</t>
  </si>
  <si>
    <t>TC463</t>
  </si>
  <si>
    <t>WOS:A1995TC46300095</t>
  </si>
  <si>
    <t>RAO, CP; HUSTON, D</t>
  </si>
  <si>
    <t>TEMPERATE SHELF CARBONATES REFLECT MIXING OF DISTINCT WATER MASSES, EASTERN TASMANIA, AUSTRALIA</t>
  </si>
  <si>
    <t>CARBONATES AND EVAPORITES</t>
  </si>
  <si>
    <t>SOUTHERN AUSTRALIA; INTERANNUAL VARIABILITY; ISOTOPIC FRACTIONATION; CALCIUM-CARBONATE; NEW-ZEALAND; COOL-WATER; SEDIMENTS; OXYGEN; PRECIPITATION; PLEISTOCENE</t>
  </si>
  <si>
    <t>In cold shallow seas undersaturated with CaCO3, carbonates disintegrate and dissolve away within a short period of time. Understanding the mixing of wats masses from oceanographic and isotope point of view is important because these water masses provide nutrients and maintain CaCO3 in cold shallow seawater. Temperature and salinity variations in surface seawater off the coast of eastern Tasmania are caused by influxes of different waters. Water from Coral Sea water provided by the East Australian Current prevails in the summer, whereas Subantarctic water dominates during the winter. Throughout the year the Tasman Sea water is mixed with low salinity and low temperature deep Antarctic Intermediate wats: The Antarctic Intermediate water and Subantarctic water contain an admixture of about 4% glacial melt water, resulting in delta(18)O values that range from -0.8 to -1.7 parts per thousand SMOW. The delta(13)C values are similar to 0 parts per thousand in Antarctic Intermediate water and they are similar to 1 parts per thousand in Subantarctic water. The Tasmanian carbonates consist mainly of reworked calcitic fauna, such as bryozoans, foraminifera, echinoderms and red algae with variable intragranular CaCO3 cements. The delta(18)O and delta(13)C isotope fields of eastern Tasmanian bulk carbonates, bryozoans, benthic foraminifera and brachiopods overlap and all grade into the field typical of deep-sea carbonates. The trend lines of seafloor diagenesis and upwelling water pass through fields of temperate skeletons and bulk carbonates because they are in equilibrium with mixed seawaters having delta(18)O values of -1 to 0 parts per thousand and delta(13)C values of O to 1 parts per thousand. They are forming at a slower rate than tropical water carbonates. Temperate carbonates form in zones of mixing of nutrient rich cold waters saturated with CaCO3 and warmer shelf waters.</t>
  </si>
  <si>
    <t>UNIV TASMANIA,CODES,HOBART,TAS 7001,AUSTRALIA</t>
  </si>
  <si>
    <t>RAO, CP (corresponding author), UNIV TASMANIA,DEPT GEOL,HOBART,TAS 7001,AUSTRALIA.</t>
  </si>
  <si>
    <t>NORTHEASTERN SCIENCE FOUNDATION INC</t>
  </si>
  <si>
    <t>TROY</t>
  </si>
  <si>
    <t>PO BOX 746, TROY, NY 12181-0746</t>
  </si>
  <si>
    <t>0891-2556</t>
  </si>
  <si>
    <t>CARBONATE EVAPORITE</t>
  </si>
  <si>
    <t>Carbonates Evaporites</t>
  </si>
  <si>
    <t>10.1007/BF03175246</t>
  </si>
  <si>
    <t>RD927</t>
  </si>
  <si>
    <t>WOS:A1995RD92700011</t>
  </si>
  <si>
    <t>DEPEREDA, JM; WALLIN, M; BILLGER, M; ANDREU, JM</t>
  </si>
  <si>
    <t>COMPARATIVE-STUDY OF THE COLCHICINE BINDING-SITE AND THE ASSEMBLY OF FISH AND MAMMALIAN MICROTUBULE PROTEINS</t>
  </si>
  <si>
    <t>CELL MOTILITY AND THE CYTOSKELETON</t>
  </si>
  <si>
    <t>COLCHICINE BINDING SITE; MTC; COD MICROTUBULES; BOVINE MICROTUBULES; MAPS</t>
  </si>
  <si>
    <t>GUANOSINE 5'-TRIPHOSPHATE HYDROLYSIS; ATLANTIC COD; GADUS-MORHUA; TUBULIN POLYMERIZATION; BRAIN MICROTUBULES; ANTARCTIC FISH; PODOPHYLLOTOXIN; COMPLEX; INHIBITION</t>
  </si>
  <si>
    <t>Isolated microtubules from cod (Gadus morhua) are apparently more stable to colchicine than bovine microtubules. In order to further characterize this difference, the effect of the colchicine analogue 2-methoxy-5-(2,3,4-trimethoxyphenyl)-2,4,6-cyclo heptatrien-1-one (MTC) was studied on assembly, as measured by turbidity and sedimentation analysis, and on polymer morphology. MTC has the advantage to bind fast and reversible to the colchicine binding site of tubulin even at low temperatures. It was found to bind to one site in cod brain tubulin, with affinity (6.5 +/- 1.5) x 10(5)M(-1) at both low or high temperature, similarly to bovine brain tubulin. However, the effect of the binding differed. At substoichiometric concentrations of MTC bovine brain microtubule assembly was almost completely inhibited, while less effect was seen on the mass of polymerized cod microtubule proteins. A preformed bovine tubulin-colchicine complex inhibited the assembly of both cod and bovine microtubules at substoichiometric concentrations, but the effect on the assembly of cod microtubules was less. At higher concentrations (5 x 10(-5) to 1 x 10(-3)M), MTC induced a large amount of cold-stable spirals of cod proteins, whereas abnormal polymers without any defined structure were formed from bovine proteins. Spirals of cod microtubule proteins were only formed in the presence of microtubule associated proteins (MAPs), indicating that the morphological effect of MTC can be modulated by MAPs. The effects of colchicine and MTC differed. At 10(-5)M colchicine no spirals were formed, while at 10(-4)M and 10(-3)M, a mixture of spirals and aggregates was found. The morphology of the spirals differed both from vinblastine spirals and from the spirals previously found when cod microtubule proteins polymerize in the presence of high Ca2+ concentrations. The present data show that even if the colchicine binding site is conserved between many different species, the bindings have different effects which seem to depend on intrinsic properties of the different tubulins. (C) 1995 Wiley-Liss, Inc.</t>
  </si>
  <si>
    <t>GOTHENBURG UNIV,DEPT ZOOPHYSIOL,COMPARAT NEUROSCI UNIT,S-41390 GOTHENBURG,SWEDEN; CTR INVEST BIOL,E-28006 MADRID,SPAIN</t>
  </si>
  <si>
    <t>University of Gothenburg; Consejo Superior de Investigaciones Cientificas (CSIC); CSIC - Centro de Investigaciones Biologicas (CIB)</t>
  </si>
  <si>
    <t>de Pereda, Jose M/AAE-5226-2022</t>
  </si>
  <si>
    <t>de Pereda, Jose M/0000-0002-8912-6739; Billger, Martin/0000-0002-3977-3292; Andreu, Jose M/0000-0001-8064-6933</t>
  </si>
  <si>
    <t>0886-1544</t>
  </si>
  <si>
    <t>CELL MOTIL CYTOSKEL</t>
  </si>
  <si>
    <t>Cell Motil. Cytoskeleton</t>
  </si>
  <si>
    <t>10.1002/cm.970300207</t>
  </si>
  <si>
    <t>Cell Biology</t>
  </si>
  <si>
    <t>QJ068</t>
  </si>
  <si>
    <t>WOS:A1995QJ06800006</t>
  </si>
  <si>
    <t>CHISHOLM, JRS; SMITH, VJ</t>
  </si>
  <si>
    <t>COMPARISON OF ANTIBACTERIAL ACTIVITY IN THE HEMOCYTES OF DIFFERENT CRUSTACEAN SPECIES</t>
  </si>
  <si>
    <t>COMPARATIVE BIOCHEMISTRY AND PHYSIOLOGY A-MOLECULAR &amp; INTEGRATIVE PHYSIOLOGY</t>
  </si>
  <si>
    <t>HOST DEFENSE; ANTIBACTERIAL ACTIVITY; HEMOCYTE; CRUSTACEANS; BLOOD; INVERTEBRATE IMMUNITY; BACTERICIDINS; ANTARCTIC ISOPOD</t>
  </si>
  <si>
    <t>CARCINUS-MAENAS; SHORE CRAB</t>
  </si>
  <si>
    <t>Antibacterial activity in hemocytes of the squat lobster, Galathea strigosa, the Norway lobster, Nephrops norvegicus, the common shrimp, Crangon crangon, and the giant Antarctic isopod, Glyptonotus antarcticus, was investigated in vitro. For all species, the marine bacterium, Psychrobacter immobilis, was used as the test organism, although with G. antarcticus, the Gram positive bacteria. Planococcus citreus and BS 68 (an isolate from Antarctic waters), were also used. Hemocyte lysate supernatants (HLS) from all four species reduced;the viable count of test bacteria over a period of 4 hr showing that their hemocytes contain factors able to neutralize bacteria in vitro. However, comparison of responses produced by serially diluted samples of HLS from G. strigosa, N. norvegicus and C. crangon, revealed that activity (per unit protein) is weaker than for Carcinus maenas. Using G. antarcticus, positive activity was also observed against P. citreus and BS 68; with the response effective against all of the bacteria at both 0 degrees C and 20 degrees C. These results show that: (1) the hemocytes from a range of crustacean species contain factor(s) able to neutralize bacteria in vitro; (2) antibacterial potency varies from species to species; and (3) antibacterial immunity in at least one polar invertebrate functions at low temperature.</t>
  </si>
  <si>
    <t>UNIV ST ANDREWS, SCH BIOL &amp; MED SCI, GATTY MARINE LAB, ST ANDREWS KY16 8LB, FIFE, SCOTLAND</t>
  </si>
  <si>
    <t>University of St Andrews</t>
  </si>
  <si>
    <t>1095-6433</t>
  </si>
  <si>
    <t>1531-4332</t>
  </si>
  <si>
    <t>COMP BIOCHEM PHYS A</t>
  </si>
  <si>
    <t>Comp. Biochem. Physiol. A-Mol. Integr. Physiol.</t>
  </si>
  <si>
    <t>10.1016/0300-9629(94)00157-O</t>
  </si>
  <si>
    <t>Biochemistry &amp; Molecular Biology; Physiology; Zoology</t>
  </si>
  <si>
    <t>QB724</t>
  </si>
  <si>
    <t>WOS:A1995QB72400006</t>
  </si>
  <si>
    <t>MELROSE, WD; FEAST, MM; WOODS, R; MCMINN, A; JUPE, DML; BELL, PA</t>
  </si>
  <si>
    <t>HEMATOLOGY, RED-CELL ENZYMES, AND RED-CELL METABOLIC INTERMEDIATES OF 20 WILD SOUTHERN ELEPHANT SEALS (MIROUNGA-LEONINA) FROM MACQUARIE-ISLAND</t>
  </si>
  <si>
    <t>COMPARATIVE HAEMATOLOGY INTERNATIONAL</t>
  </si>
  <si>
    <t>ELEPHANT SEAL; HEMATOLOGY; MARINE MAMMALS; MIROUNGA LEONINA; RED CELL METABOLISM</t>
  </si>
  <si>
    <t>PINNIPEDS</t>
  </si>
  <si>
    <t>Blood was collected for haematological, red cell enzyme and red cell metabolic intermediate studies from 20 Southern elephant seals Mirounga leonina. Mean haematological values were: haemoglobin (Hb) 22.4 +/- 1.4 g/dl, packed cell volume (PCV) 54.2 +/- 3.8%, mean cell volume (MCV) 213.0 +/- 5.0 fl and red cell count (RCC) 2.5 x 10(12)/l. Red cell morphology was unremarkable. Most of the red cell enzymes showed low activity in comparison with human red cells. Haemoglobin electrophoresis showed a typical pinniped pattern, i.e. two major components. Total leucocyte counts, platelet counts, and coagulation studies were within expected mammalian limits. Eosinophil counts varied from 0.5 x 10(9)/l to 7.7 x 10(9)/l (5%-49%), and there was a very wide variation in erythrocyte sedimentation rates, from 3 to 60 mm/h.</t>
  </si>
  <si>
    <t>UNIV TASMANIA,INST ANTARCTIC &amp; SO OCEAN STUDIES,HOBART,TAS 7001,AUSTRALIA; AUSTRALIAN ANTARCTIC DIV,KINGSTON,TAS,AUSTRALIA; ROYAL HOBART HOSP,DEPT HAEMATOL,HOBART,TAS,AUSTRALIA</t>
  </si>
  <si>
    <t>University of Tasmania; Australian Antarctic Division; Royal Hobart Hospital</t>
  </si>
  <si>
    <t>MELROSE, WD (corresponding author), JAMES COOK UNIV N QUEENSLAND,ANTON BREINL CTR TROP HLTH &amp; MED,TOWNSVILLE,QLD 4811,AUSTRALIA.</t>
  </si>
  <si>
    <t>0938-7714</t>
  </si>
  <si>
    <t>COMP HAEMATOL INT</t>
  </si>
  <si>
    <t>Comp. Haematol. Int.</t>
  </si>
  <si>
    <t>10.1007/BF00214483</t>
  </si>
  <si>
    <t>Hematology</t>
  </si>
  <si>
    <t>TE807</t>
  </si>
  <si>
    <t>WOS:A1995TE80700001</t>
  </si>
  <si>
    <t>Kozyra, JU; Rasmussen, CE</t>
  </si>
  <si>
    <t>ASPECTS OF WAVE-PARTICLE INTERACTIONS AT MIDLATITUDES</t>
  </si>
  <si>
    <t>COUPLING BETWEEN MAGNETOSPHERIC AND IONOSPHERIC PLASMAS</t>
  </si>
  <si>
    <t>D2.2 Meeting of COSPAR Scientific Commission D and the C1.3 Meeting of COSPAR Scientific Commission C - Coupling Between Magnetospheric and Ionospheric Plasmas, at the 13th COSPAR Scientific Assembly</t>
  </si>
  <si>
    <t>INDUCED ELECTRON-PRECIPITATION; INDUCED IONIZATION ENHANCEMENTS; LOW L-VALUES; AMPLITUDE PERTURBATIONS; VLF PROPAGATION; TRIMPI EVENTS; BURST PRECIPITATION; 2 FREQUENCIES; IONOSPHERE; PHASE</t>
  </si>
  <si>
    <t>Arguably the most significant source of particle precipitation into the ionosphere at mid-latitudes (L similar to 2-3), at least for electrons in the tens to hundreds of keV energy range, is that which arises from the interaction between trapped particles and whistler-mode waves in the magnetosphere. Quasisteady plasmaspheric hiss has long been postulated as a major class of waves contributing to the loss of radiation belt particles but recent studies have suggested that under some conditions, impulsive precipitation caused by interactions with lightning-generated whistlers may be equally important as a loss process. Such lightning-induced electron precipitation (LEP) and its ionospheric signature is the subject of this paper. Although LEP may be detected and studied by a variety of ground-based, balloon-borne and satellite-borne sensors, through optical emissions, X-ray production, enhanced conductivity, or the direct measurement of the precipitating particles themselves, a technique using ground-based narrow-band VLF receivers to measure the Trimpi effect (the transient perturbations in amplitude and/or phase of received narrow-band VLF transmissions) caused by LEP-associated ionisation enhancements has become increasingly popular due to its simple instrumentation and wide field of view. Most work has concentrated on the 2 &lt; L &lt; 3 region where typical whistler spectra, trapped electron energy distributions and magnetospheric plasma densities and magnetic field strengths are most favourable for the Trimpi effect. In order to use the technique to study in detail the characteristics and distribution of LEP (and its importance as a trapped-particle loss mechanism), using a network of intersecting transmitter-receiver great-circle paths (TRGCPs), a consensus on how to interpret the observational data is crucial, though this has recently been the subject of controversy. Whilst most studies suggest that only LEP within similar to 200 km of the TRGCP gives rise to an observable Trimpi event, some have suggested that non-gaussian perturbations well off the TRGCP can be important. In this paper, the current state of LEP research is summarised and some recent results are presented, using data from a network of both widely and closely spaced observing sites in Antarctica.</t>
  </si>
  <si>
    <t>0-08-042654-9</t>
  </si>
  <si>
    <t>Geosciences, Multidisciplinary; Physics, Fluids &amp; Plasmas</t>
  </si>
  <si>
    <t>Geology; Physics</t>
  </si>
  <si>
    <t>BD63R</t>
  </si>
  <si>
    <t>WOS:A1995BD63R00030</t>
  </si>
  <si>
    <t>TURNER, D; OWENS, N; PRIDDLE, J</t>
  </si>
  <si>
    <t>SOUTHERN-OCEAN JGOFS - THE UK STERNA STUDY IN THE BELLINGSHAUSEN SEA - PREFACE</t>
  </si>
  <si>
    <t>DEEP-SEA RESEARCH PART II-TOPICAL STUDIES IN OCEANOGRAPHY</t>
  </si>
  <si>
    <t>UNIV GOTHENBURG,S-41296 GOTHENBURG,SWEDEN; UNIV NEWCASTLE UPON TYNE,DEPT MARINE SCI &amp; COASTAL MANAGEMENT,NEWCASTLE TYNE NE1 7RU,TYNE &amp; WEAR,ENGLAND; BRITISH ANTARCTIC SURVEY,NERC,CAMBRIDGE CB3 0ET,ENGLAND</t>
  </si>
  <si>
    <t>University of Gothenburg; Newcastle University - UK; UK Research &amp; Innovation (UKRI); Natural Environment Research Council (NERC); NERC British Antarctic Survey</t>
  </si>
  <si>
    <t>TURNER, D (corresponding author), CHALMERS UNIV TECHNOL,DEPT ANALYT &amp; MARINE CHEM,S-41296 GOTHENBURG,SWEDEN.</t>
  </si>
  <si>
    <t>Owens, Nicholas/B-6639-2015; Owens, Nicholas John Paul/GRX-5013-2022; Turner, David R/A-7870-2010</t>
  </si>
  <si>
    <t>Owens, Nicholas/0000-0003-4245-5858; Owens, Nicholas John Paul/0000-0001-7972-7285; Turner, David R/0000-0002-2891-2664</t>
  </si>
  <si>
    <t>0967-0645</t>
  </si>
  <si>
    <t>DEEP-SEA RES PT II</t>
  </si>
  <si>
    <t>Deep-Sea Res. Part II-Top. Stud. Oceanogr.</t>
  </si>
  <si>
    <t>4-5</t>
  </si>
  <si>
    <t>10.1016/0967-0645(95)00076-3</t>
  </si>
  <si>
    <t>RV697</t>
  </si>
  <si>
    <t>WOS:A1995RV69700001</t>
  </si>
  <si>
    <t>READ, JF; POLLARD, RT; MORRISON, AI; SYMON, C</t>
  </si>
  <si>
    <t>ON THE SOUTHERLY EXTENT OF THE ANTARCTIC CIRCUMPOLAR CURRENT IN THE SOUTHEAST PACIFIC</t>
  </si>
  <si>
    <t>DRAKE PASSAGE; WEDDELL GYRE; FRONTAL ZONE; WATER MASSES; TRANSPORT; OCEAN</t>
  </si>
  <si>
    <t>A front at 67 degrees S in the Bellingshausen Sea at 85 degrees W is shown to be part of the Antarctic Circumpolar Current (ACC) and the southernmost zone of concentrated eastward transport at that longitude. The front lies 6 degrees south of the Polar Front at 88 degrees W and 3 degrees north of the Continental Water Boundary. The front is continuous to the east through Drake Passage where it forms a southern branch of the Polar Front, for which reason we have named it the Southern Polar Front. Data from a towed profiling CTD were able to distinguish the Polar Front from the Southern Polar Front, even though they were only 0.5 degrees apart. Thus the width of the ACC south of the Polar Front varied considerably. About a third of the transport of the ACC also lay south of the Polar Front, with 15 Sv carried by the Southern Polar Front alone at 85 degrees W. Distinguishing features of the Southern Polar Front were a water mass boundary associated with a zone of concentrated baroclinic flow and a surface salinity minimum. These features also have been found at the Greenwich Meridian at 53 degrees S, so the Southern Polar Front can be traced round at least a quarter of the globe. To the west of the Bellingshausen Sea both Eltanin data and the Fine Resolution Antarctic Model show that the ACC is at its narrowest at 145 degrees W, where its southern boundaries lie as far north as 56 degrees S. At this longitude the ACC meets the topographic barrier of the Pacific-Antarctic Ridge. To conserve potential vorticity the current is forced to make a southward loop as it crosses the ridge and the current broadens dramatically. The flow remains broad until forced to sharpen by the constriction of Drake Passage. A similar broadening of the ACC is seen where it crosses the Southwest Indian Ridge south of Africa at 30 degrees E. Here it remains broad until it encounters the Kerguelen Plateau. Thus the eastern boundaries of both the Weddell and Ross Gyres are determined by where the ACC crosses midocean ridges.</t>
  </si>
  <si>
    <t>JAMES RENNELL CTR OCEAN CIRCULAT,CHILWORTH RES CTR,SOUTHAMPTON,HANTS,ENGLAND; BRITISH ANTARCTIC SURVEY,CAMBRIDGE,ENGLAND</t>
  </si>
  <si>
    <t>University of Southampton; NERC National Oceanography Centre; UK Research &amp; Innovation (UKRI); Natural Environment Research Council (NERC); NERC British Antarctic Survey</t>
  </si>
  <si>
    <t>READ, JF (corresponding author), INST OCEANOG SCI,GODALMING,SURREY,ENGLAND.</t>
  </si>
  <si>
    <t>Jolly, Anne/0000-0002-0373-8938</t>
  </si>
  <si>
    <t>10.1016/0967-0645(95)00061-T</t>
  </si>
  <si>
    <t>WOS:A1995RV69700003</t>
  </si>
  <si>
    <t>POLLARD, RT; READ, JF; ALLEN, JT; GRIFFITHS, G; MORRISON, AI</t>
  </si>
  <si>
    <t>ON THE PHYSICAL STRUCTURE OF A FRONT IN THE BELLINGSHAUSEN SEA</t>
  </si>
  <si>
    <t>GULF-STREAM MEANDERS; VERTICAL MOTION; MESOSCALE EDDIES; ICE EDGE; OCEAN; DIVERGENCE; VORTICITY; BALANCES</t>
  </si>
  <si>
    <t>The structure of a front observed at 67 degrees S in Austral spring in the Bellingshausen Sea is described. The front extended to full depth, and has been identified by Read ct al. (1995) as the southernmost major front of the Antarctic Circumpolar Current where Circumpolar Deep Water (CDW) outcrops. In this paper the structure of the front is examined on scales down to 10 km using a closely spaced CTD section and down to 3 km from underway surveys with SeaSoar and an Acoustic Doppler Current Profiler (ADCP) which resolved the density and velocity structure, respectively, in the top 400 m. A seasonal halocline was present throughout the survey area on both sides of the front, at the base of a mixed layer 50-70 m deep. The signature of the previous winter's mixed layer depth could be seen in the weak stratification between 70 and 150 m. The subsurface temperature minimum within the winter mixed layer was significantly colder south of the front (-1.7 degrees C) than north of it (-1.1 degrees C). The front, defined by eastward velocities greater than 10 cm s(-1), was 70-80 km wide with how at speeds of up to 50 cm s(-1) in the surface layer. The zone within which water mass changes occurred was narrower, about 40 km, contained within the zone of eastward flow and extended down to 1000 m. The strong velocities in the frontal jet caused differential advection of surface properties from upstream (west) of the survey area, resulting in sharp cross-frontal gradients of salinity and chlorophyll a. Chlorophyll was largest (over 5 mg m(-3)) in a band barely 10 km wide that extended along-front for well over 100 km and was tightly constrained along the southern flank of the front where isopycnals outcropped from the winter mixed layer into the surface layer across the seasonal halocline. The large values of chlorophyll could only be maintained by advection into the survey area from an unknown source region upstream (Boyd el al., 1995). Parches of high chlorophyll were found only south of the front, and it is hypothesised that productivity south of the front is a consequence either of some property of the upwelling CDW or of water that had been under ice, identified by the -1.7 degrees C subsurface temperature minimum. Temperature anomalies on the 27.4 kg m(-3) isopycnal indicate that patches of water south of the front had broken off from the southern flank of the front, so it is probable that the bloom was spreading southwards from the front within the survey area rather than northwards from the ice edge.</t>
  </si>
  <si>
    <t>INST OCEANOG SCI,GODALMING,SURREY,ENGLAND</t>
  </si>
  <si>
    <t>POLLARD, RT (corresponding author), JAMES RENNELL CTR OCEAN CIRCULAT,CHILWORTH RES CTR,GAMMA HOUSE,SOUTHAMPTON,HANTS,ENGLAND.</t>
  </si>
  <si>
    <t>10.1016/0967-0645(95)00064-W</t>
  </si>
  <si>
    <t>WOS:A1995RV69700004</t>
  </si>
  <si>
    <t>SAGAN, S; WEEKS, AR; ROBINSON, IS; MOORE, GF; AIKEN, J</t>
  </si>
  <si>
    <t>THE RELATIONSHIP BETWEEN BEAM ATTENUATION AND CHLOROPHYLL CONCENTRATION AND REFLECTANCE IN ANTARCTIC WATERS</t>
  </si>
  <si>
    <t>OPTICAL-PROPERTIES; PACIFIC-OCEAN; PHYTOPLANKTON; CARBON</t>
  </si>
  <si>
    <t>Optical and biological data collected during the two-month R.R.S Discovery expedition in Antarctic waters in the Austral spring were used to examine the relationships between c(660 nm), chlorophyll a and the reflectance ratios R(443)/R(550), R(490)/R(550) and R(443 nm). Values of (c-c(w))(660 nm) varied from 0.20 to 1.2 m(-1), being generally positively correlated with the chlorophyll concentration. The computed values of the pigment specific beam attenuation coefficient c* were greater than those typical in Case I waters, exceeding 0.9 m(2) mg(-)1, reducing the accuracy of the chlorophyll remote sensing algorithms designed for Case I waters. The covariance of phytoplankton and related pigments with beam attenuation was examined by the regression equation c-c(w)= A + B(Chl a + phaeo), and the residuals were used to identify the non-chlorophyll dependent data in the region. When the non-chlorophyll dependent data were removed, the accuracy of the chlorophyll remote sensing model was significantly improved.</t>
  </si>
  <si>
    <t>UNIV SOUTHAMPTON,SOUTHAMPTON OCEANOG CTR,DEPT OCEANOG,SOUTHAMPTON SO14 3ZH,HANTS,ENGLAND; PLYMOUTH MARINE LAB,PLYMOUTH PL1 3DH,DEVON,ENGLAND</t>
  </si>
  <si>
    <t>University of Southampton; NERC National Oceanography Centre; Plymouth Marine Laboratory</t>
  </si>
  <si>
    <t>SAGAN, S (corresponding author), POLISH ACAD SCI,INST OCEANOL,POWSTANCOW WARSZAWY 55,PL-81967 SOPOT,POLAND.</t>
  </si>
  <si>
    <t>Sagan, Slawomir/0000-0003-4183-0337</t>
  </si>
  <si>
    <t>10.1016/0967-0645(95)00073-Y</t>
  </si>
  <si>
    <t>WOS:A1995RV69700005</t>
  </si>
  <si>
    <t>WEEKS, AR; GRIFFITHS, G; ROE, H; MOORE, G; ROBINSON, IS; ATKINSON, A; SHREEVE, R</t>
  </si>
  <si>
    <t>THE DISTRIBUTION OF ACOUSTIC BACKSCATTER FROM ZOOPLANKTON COMPARED WITH PHYSICAL STRUCTURE, PHYTOPLANKTON AND RADIANCE DURING THE SPRING BLOOM IN THE BELLINGSHAUSEN SEA</t>
  </si>
  <si>
    <t>DOPPLER CURRENT PROFILER; GULF-STREAM; TEMPORAL DEVELOPMENT; NORTH-ATLANTIC; OCEAN; ABUNDANCE; PLANKTON; MIGRATION; PATTERNS; BIOMASS</t>
  </si>
  <si>
    <t>The distribution of zooplankton as indicated by acoustic backscatter was compared with that of the phytoplankton biomass, with the degree of the shading caused by the presence of the bloom, with the density structure of the top 250 m of the water column and the current flow in the Bellingshausen Sea in the Austral spring 1992. High concentrations of phytoplankton were observed in an area between 67-68.5 degrees S and 83-88 degrees W. The relative importance of these parameters to the distribution of the zooplankton was observed to vary at different depths between 0 and 300 m. Near the surface and below the pycnocline the light field and the phytoplankton concentrations were more important, but in the intermediate region of the greatest vertical density differences sigma0 was the most important parameter. The spatial spectra of the zooplankton abundance at different depths in the water column were compared.</t>
  </si>
  <si>
    <t>UNIV SOUTHAMPTON, CTR OCEANOG, DEPT OCEANOG, SOUTHAMPTON SO14 3ZH, HANTS, ENGLAND; INST OCEANOG SCI, DEACON LAB, GODALMING GU8 5UB, SURREY, ENGLAND; PLYMOUTH MARINE LAB, PLYMOUTH PL1 3DH, DEVON, ENGLAND; BRITISH ANTARCTIC SURVEY, CAMBRIDGE CB3 0ET, ENGLAND</t>
  </si>
  <si>
    <t>University of Southampton; NERC National Oceanography Centre; NERC National Oceanography Centre; Plymouth Marine Laboratory; UK Research &amp; Innovation (UKRI); Natural Environment Research Council (NERC); NERC British Antarctic Survey</t>
  </si>
  <si>
    <t>1879-0100</t>
  </si>
  <si>
    <t>10.1016/0967-0645(95)00055-U</t>
  </si>
  <si>
    <t>WOS:A1995RV69700006</t>
  </si>
  <si>
    <t>WHITEHOUSE, MJ; PRIDDLE, J; WOODWARD, EMS</t>
  </si>
  <si>
    <t>SPATIAL VARIABILITY OF INORGANIC NUTRIENTS IN THE MARGINAL ICE-ZONE OF THE BELLINGSHAUSEN SEA DURING THE AUSTRAL SPRING</t>
  </si>
  <si>
    <t>WEDDELL SEA; PHYTOPLANKTON PRODUCTION; SOUTHERN-OCEAN; EDGE ZONE; SILICON; DYNAMICS; NITROGEN; BIOMASS; GROWTH</t>
  </si>
  <si>
    <t>Data on nutrients (nitrate, nitrite, ammonium, phosphate, silicate) biogenic-silica and chlorophyll a concentrations were collected along a south-to-north transect through the marginal ice zone of the Bellingshausen Sea during the Austral spring of 1992. There was a marked gradient in near-surface (less than or equal to 100 m) concentrations from the most southerly occupied station (70 degrees 15'S, 85 degrees 07'W) to the northernmost (67 degrees 30'S, 85 degrees 00'W). Nitrate, phosphate and silicate concentrations decreased along the transect from 33 to 21, 2.2 to 1.2 and 76 to 35 mmol m(-3), respectively. Nitrite, ammonium and biogenic-silica levels increased from 0.04 to 0.16, 0.01 to 2.5 and 0.2 to 4 mmol m-3, respectively from south to north. Chlorophyll a concentrations increased from similar to 0.1 at the most southerly station to &gt; 4.0 mg m(-3) in the north. A simple ice-melt model suggests that only a proportion of the previous winter's sea ice had melted in the study area. The impact of this ice-melt on nutrient concentrations was trivial. Predicted time-scales of nutrient removal by phytoplankton growth varied for the three nutrients. Nitrogen uptake appeared to be underestimated with respect to phosphorous, consistent with measurements of nitrogen preference from the same cruise. Silicate use appeared to have started later than nitrogen or phosphorus uptake, indicative of species succession in the phytoplankton. Hydrographic variability accounted for some of the silicate change but not the nitrate or phosphate anomalies. In the case of both nitrogen and phosphorus utilisation, the duration of uptake for steady-stare growth at a rate of 0.1 day(-1) appeared greater than that available in the interval between the start of the ice retreat and the time of the study.</t>
  </si>
  <si>
    <t>PLYMOUTH MARINE LAB,NERC,PLYMOUTH PL1 3DH,DEVON,ENGLAND</t>
  </si>
  <si>
    <t>UK Research &amp; Innovation (UKRI); Natural Environment Research Council (NERC); Plymouth Marine Laboratory</t>
  </si>
  <si>
    <t>WHITEHOUSE, MJ (corresponding author), BRITISH ANTARCTIC SURVEY,NERC,MADINGLEY RD,CAMBRIDGE CB3 0ET,ENGLAND.</t>
  </si>
  <si>
    <t>Woodward, Ernest M S/D-5755-2016</t>
  </si>
  <si>
    <t>10.1016/0967-0645(95)00074-Z</t>
  </si>
  <si>
    <t>WOS:A1995RV69700008</t>
  </si>
  <si>
    <t>TURNER, SM; NIGHTINGALE, PD; BROADGATE, W; LISS, PS</t>
  </si>
  <si>
    <t>THE DISTRIBUTION OF DIMETHYL SULFIDE AND DIMETHYLSULPHONIOPROPIONATE IN ANTARCTIC WATERS AND SEA-ICE</t>
  </si>
  <si>
    <t>REDUCED SULFUR GASES; OCEANIC DIMETHYLSULFIDE; SULFIDE; PHYTOPLANKTON; ATMOSPHERE; ATLANTIC; SURFACE; PRECONCENTRATION; SUMMER; BLOOM</t>
  </si>
  <si>
    <t>Dimethyl sulphide (DMS) and particulate and dissolved fractions of dimethylsulphoniopropionate (DMSPp and DMSPd) were measured on two simultaneous cruises through the Drake Passage to the Bellingshausen Sea, Antarctica, during October to December 1992. Overall, average surface water concentrations for DMS and DMSPp, were 2 nM (0.15-27 nM) and 25.6 nM (2-69 nM), respectively. Higher concentrations (DMS 5.8 and DMSPp 41.2 nM) were observed in a phytoplankton bloom forming a band between 67.2 degrees and 68.2 degrees S, associated with the Southern Polar Front. Concentrations of DMS + DMSP in ice were very high (up to 546 nM) but in the underlying water were 20 to 500 times lower. Comparison of sulphur data, pigments and phytoplankton species counts showed correlation of DMSPp with 19'-hexanoyloxyfucoxanthin (Hex) and Phaeocystis sp. A seasonal cycle for DMS in Antarctic surface waters, based on all available literature data, is discussed in terms of the probable Antarctic Ocean contribution to the global ocean DMS flux.</t>
  </si>
  <si>
    <t>TURNER, SM (corresponding author), UNIV E ANGLIA,SCH ENVIRONM SCI,NORWICH NR4 7TJ,NORFOLK,ENGLAND.</t>
  </si>
  <si>
    <t>Nightingale, Philip D/I-4324-2012; LISS, Peter S./A-8219-2013</t>
  </si>
  <si>
    <t>Nightingale, Philip D/0000-0001-7177-5469;</t>
  </si>
  <si>
    <t>10.1016/0967-0645(95)00066-Y</t>
  </si>
  <si>
    <t>WOS:A1995RV69700009</t>
  </si>
  <si>
    <t>BIOGENIC HYDROCARBONS IN THE PARTICULATE MATERIAL OF THE WATER COLUMN OF THE BELLINGSHAUSEN SEA, ANTARCTICA, IN THE REGION OF THE MARGINAL ICE-ZONE</t>
  </si>
  <si>
    <t>MARINE-SEDIMENTS; GEOCHEMISTRY</t>
  </si>
  <si>
    <t>The biogenic hydrocarbon content of particulate matter of the Bellingshausen Sea in the region of the marginal ice zone (MIZ) has been used to investigate the origins and fates of organic material in the water column in the region of a marginal ice zone. Particulates were sampled from four depths to 200 m in pack ice and at the ice edge, and from seven depths to 3000 min open ocean. Total n-alkane concentrations associated with particulates increased from 200 ng 1(-1) under the pack ice to 1000 ng 1(-1) in the open ocean, and decreased with depth in open water to 15 ng 1(-1) at 3000 m. The influence of phytoplankton on particulate material was shown to be negligible under the ice but extended horizontally and vertically as the ice edge retreated. Sea-ice algac did not appear to seed the phytoplankton growth under the ice or the subsequent ''bloom'' at the MIZ. The alkane signature of phytoplankton from the MIZ bloom was detected at a depth of 200 m near the ice edge, at 500 In in open sea; and in surface sediments (4100 m) Zooplankton biomarkers that were at low levels in krill under the ice were higher in animals from the open ocean but were not detected in the water column or sediments. It was concluded that the majority of particulate material in the water column was algal in origin. Material in the surface sediment from under pack ice probably originated from a deep-living winter population of copepods and material in surface sediment from the ice-free ocean originated from the algal ''bloom'' at the MIZ.</t>
  </si>
  <si>
    <t>10.1016/0967-0645(95)00075-2</t>
  </si>
  <si>
    <t>WOS:A1995RV69700013</t>
  </si>
  <si>
    <t>ROBINS, DB; HARRIS, RP; BEDO, AW; FERNANDEZ, E; FILEMAN, TW; HARBOUR, DS; HEAD, RN</t>
  </si>
  <si>
    <t>THE RELATIONSHIP BETWEEN SUSPENDED PARTICULATE MATERIAL, PHYTOPLANKTON AND ZOOPLANKTON DURING THE RETREAT OF THE MARGINAL ICE-ZONE IN THE BELLINGSHAUSEN SEA</t>
  </si>
  <si>
    <t>SCOTIA-WEDDELL-SEA; ORGANIC-CARBON; ANTARCTIC WATERS; SOUTHERN-OCEAN; SPRING 1988; EDGE; NITROGEN; COMMUNITIES; METABOLISM; NUTRIENTS</t>
  </si>
  <si>
    <t>The distribution, abundance and composition of suspended particulates, phytoplankton and zooplankton biomass were investigated for the marginal ice zone in the Bellingshausen Sea during the Austral spring of 1992. Marked changes were observed between the amount and composition of particulates under the sea-ice and those in open waters. Measures of phytoplankton abundance (chlorophyll) ranged from similar to 0.05 mu g 1(-1) under the ice to 3 mu g 1(-1) in the open waters to the north. The high nutrient concentrations and low level of phytoplankton under the ice suggest that this region is typical of over-wintering conditions and provides a suitable background comparison to the development of more productive, recently ice-free waters, further north. Nearly all basic measurements of particulate material showed a gradient from south to north. However, the biochemistry of particulates (lipid in particular), a more sensitive measure of environmental growth conditions, showed the area as a whole to be broadly split into two; under ice (light limited) and open water (no light limitation). Total particulate carbon was almost entirely composed of inorganic carbon under the ice; waters away from the ice edge also contained significant levels of inorganic carbon. Hence, C:chlorophyll was estimated from POC or phytoplankton carbon. There was no evidence of nutrient limitation at any of the stations investigated. Integrated phytoplankton carbon for the upper 100 m ranged from 0.1 gC m(-2) under the ice to 11.5 gC m(-2) in the diatom dominated bloom in open waters. The mesozooplankton biomass in the same depth interval increased from 0.02 gC m(-2) under the ice to 0.21 gC m(-2) In open waters. However, zooplankton biomass in the upper 600 m changed little from under the ice out to open waters north of the ice edge; although the northernmost station, in the region of highest chlorophyll, had approximately three times more zooplankton carbon (0.67 gC m(-2)) than the other stations. There is some evidence, however, that the northern station may be associated with a frontal feature, and that conditions observed may not be solely related to previous ice edge processes.</t>
  </si>
  <si>
    <t>OBSERV OCEANOL,F-06230 VILLEFRANCHE MER,FRANCE; CSIC,INST INVEST MARINAS,E-36208 VIGO,SPAIN</t>
  </si>
  <si>
    <t>Sorbonne Universite; Consejo Superior de Investigaciones Cientificas (CSIC); CSIC - Instituto de Investigaciones Marinas (IIM)</t>
  </si>
  <si>
    <t>ROBINS, DB (corresponding author), PLYMOUTH MARINE LAB,PROSPECT PL,PLYMOUTH PL1 3DH,DEVON,ENGLAND.</t>
  </si>
  <si>
    <t>Fernandez, Emilio/D-2453-2009</t>
  </si>
  <si>
    <t>Fernandez, Emilio/0000-0001-7985-0814</t>
  </si>
  <si>
    <t>10.1016/0967-0645(95)00058-X</t>
  </si>
  <si>
    <t>WOS:A1995RV69700014</t>
  </si>
  <si>
    <t>MURRAY, AWA; WATKINS, JL; BONE, DG</t>
  </si>
  <si>
    <t>A BIOLOGICAL ACOUSTIC SURVEY IN THE MARGINAL ICE-EDGE ZONE OF THE BELLINGSHAUSEN SEA</t>
  </si>
  <si>
    <t>KRILL EUPHAUSIA-SUPERBA; ANTARCTIC KRILL; BACKSCATTERING STRENGTH; ELEPHANT ISLAND; SWARMS; OCEAN; KHZ</t>
  </si>
  <si>
    <t>An acoustic survey at 38 kHz was carried out from R.R.S. Discovery in the Bellingshausen Sea from 23 November to 7 December 1992 as part of the U.K. Joint Global Ocean Flux Study (JGOFS) Southern Ocean investigations [Turner D. and N.J.P. Owens (1995) Deep-Sea Research II, 42, 907-932]. A total of 285 targets were identified and described from the chart record of the echo sounder. Mean volume backscattering strength data were collected using an echo integration system. These data are used to describe the spatial and temporal variability of kriII (Euphausia superba) distribution and biomass in the marginal ice-edge zone. Krill biomass density varied from a mean of 32 g m(-2) during the first survey phase to 20 g m(-2) on the second survey phase. The number of small swarms detected during the second phase was greater than during the first phase. On this first survey a large swarm (2.8 km in extent) had a potential biomass of 3.7 x 10(4) tonnes. Some calculations are presented to show the potential impact of krill on the flux of carbon in the area of the survey.</t>
  </si>
  <si>
    <t>MURRAY, AWA (corresponding author), BRITISH ANTARCTIC SURVEY,HIGH CROSS,MADINGLEY RD,CAMBRIDGE CB3 0ET,ENGLAND.</t>
  </si>
  <si>
    <t>10.1016/0967-0645(95)00059-Y</t>
  </si>
  <si>
    <t>WOS:A1995RV69700015</t>
  </si>
  <si>
    <t>BOYD, PW; ROBINSON, C; SAVIDGE, G; WILLIAMS, PJL</t>
  </si>
  <si>
    <t>WATER COLUMN AND SEA-ICE PRIMARY PRODUCTION DURING AUSTRAL SPRING IN THE BELLINGSHAUSEN SEA</t>
  </si>
  <si>
    <t>WEDDELL-SCOTIA SEA; SOUTHERN-OCEAN; ANTARCTIC PHYTOPLANKTON; CHLOROPHYLL-A; GROWTH-RATES; ROSS SEA; CARBON; TEMPERATURE; ZONE; EDGE</t>
  </si>
  <si>
    <t>The findings of a cruise to study the phytoplankton bloom dynamics associated with the marginal ice zone (MIZ) in the Bellingshausen Sea during Austral spring (November-December) 1992 are reported. Biomass and rate process measurements were carried out at stations located in the ice, ice edge and open water along the 85 degrees W meridian in order to establish the productivity of the microalgae associated with sea-ice and in the water column. In addition, a series of transects along 85 degrees W from sea-ice to open water conditions enabled an assessment of the development of phytoplankton populations. Low phytoplankton biomass and production were noted at ice-covered and ice-edge stations and in the open water close to the ice edge. Observations from the transects indicated no development of a classical ice edge bloom despite evidence that sea-ice had retreated more than 100 km during the study period. Survey data along the 85 degrees W line revealed a region of high chlorophyll, centred on 67.5 degrees S, which was initially observed during brash ice conditions. This feature, which remained geographically consistent, persisted for at least 25 days and was thought to be associated with a frontal region. Water column primary production (C-14) in this high chlorophyll region was ca 0.8 g C m(-2) day(-1), more than a times higher than noted in the MIZ. Phytoplankton photosynthetic characteristics within this region indicated that cells were adapted to a low light regime. A critical depth of 80 m, estimated directly from oxygen flux measurements, was sufficient to permit the initiation and net growth of phytoplankton standing stocks in a mixed layer of ca 70 m. A modelling approach using C-14 observations suggested that phytoplankton growth was less than the sum of the algal loss terms within this feature. An advective supply of cells therefore would be required to sustain the observed high and constant algal biomass. Ln addition, although this high chlorophyll feature was initially observed during brash-ice conditions, the available data suggest that it was initiated under open water conditions.</t>
  </si>
  <si>
    <t>QUEENS UNIV BELFAST,SCH BIOL &amp; BIOCHEM,MARINE BIOL STN,PORTAFERRY BT22 1PF,DOWN,NORTH IRELAND; UNIV WALES,SCH OCEAN SCI,BANGOR LL59 5EY,GWYNEDD,WALES</t>
  </si>
  <si>
    <t>Queens University Belfast; Bangor University</t>
  </si>
  <si>
    <t>Robinson, Carol/F-7649-2011; Robinson, Carol/AAW-1857-2021; Boyd, Philip/J-7624-2014</t>
  </si>
  <si>
    <t>Robinson, Carol/0000-0003-3033-4565; Robinson, Carol/0000-0003-3033-4565; Boyd, Philip/0000-0001-7850-1911</t>
  </si>
  <si>
    <t>10.1016/0967-0645(95)00070-7</t>
  </si>
  <si>
    <t>WOS:A1995RV69700016</t>
  </si>
  <si>
    <t>SAVIDGE, G; HARBOUR, D; GILPIN, LC; BOYD, PW</t>
  </si>
  <si>
    <t>PHYTOPLANKTON DISTRIBUTIONS AND PRODUCTION IN THE BELLINGSHAUSEN SEA, AUSTRAL SPRING 1992</t>
  </si>
  <si>
    <t>WEDDELL SEA; SOUTHERN-OCEAN; ICE EDGE; ANTARCTIC PHYTOPLANKTON; ROSS SEA; PHOTOSYNTHESIS; SURFACE; BIOMASS; GROWTH; LIGHT</t>
  </si>
  <si>
    <t>Samples were taken from the open water region directly north of the ice-edge zone between 65.5 and 69.0 degrees S, 83.5 and 88.0 degrees W by R.R.S. Discovery between 23 November and 8 December 1992 for estimates of size-fractionated chlorophyll a concentrations and primary production and also for data on phytoplankton taxonomic distributions. The size-fractions (SF) considered were &gt; 18 mu m, 2-18 mu m and 0.2-2 mu m. The data confirmed the presence of a high chlorophyll zone (HCZ) immediately south of the surface boundary of the Southern Polar Front and also the absence of a classical stability induced ice-edge bloom, as inferred from a concurrent hydrographic survey. Chlorophyll a concentrations both within and without the HCZ were dominated by the &gt; 18 mu m SF, with this fraction consistently comprising &gt; 75% of the total chlorophyll biomass within the HCZ. Although maximal productivity also was associated with the &gt; 18 mu m SF, at the majority of locations its relative contribution to the total was generally less than for the comparable chlorophyll a samples, indicating a reduced photosynthetic efficiency for this SF compared to the smaller SFs. To the north of the HCZ, primary production was approximately equal between the three SFs. Data from a transect across the HCZ showed the phytoplankton to be dominated by larger diatoms, although a maximum in Phaeocystis was present immediately to the north of the frontal boundary. A succession in the phytoplankton taxa was inferred northwards from the ice-edge to the frontal boundary. A steady-state modelling approach indicated a loss rate of the phytoplankton from the HCZ by mesoscale activity of 0.071 day(-1). Extrapolation of the data obtained during the survey gave an estimate of primary production within the HCZ associated with the Southern Polar Front between longitudes 135-75 degrees W in the Bellingshausen Sea, that is over an approximate distance of 2470 km, of 50 x 10(3) tonnes C day(-1).</t>
  </si>
  <si>
    <t>PLYMOUTH MARINE LAB,PLYMOUTH PL1 3DH,DEVON,ENGLAND</t>
  </si>
  <si>
    <t>Plymouth Marine Laboratory</t>
  </si>
  <si>
    <t>SAVIDGE, G (corresponding author), QUEENS UNIV BELFAST,SCH BIOL &amp; BIOCHEM,MARINE BIOL STN,PORTAFERRY BT22 1PF,DOWN,NORTH IRELAND.</t>
  </si>
  <si>
    <t>Boyd, Philip/J-7624-2014</t>
  </si>
  <si>
    <t>Boyd, Philip/0000-0001-7850-1911</t>
  </si>
  <si>
    <t>10.1016/0967-0645(95)00062-U</t>
  </si>
  <si>
    <t>WOS:A1995RV69700017</t>
  </si>
  <si>
    <t>BURY, SJ; OWENS, NJP; PRESTON, T</t>
  </si>
  <si>
    <t>C-13 AND N-15 UPTAKE BY PHYTOPLANKTON IN THE MARGINAL ICE-ZONE OF THE BELLINGSHAUSEN SEA</t>
  </si>
  <si>
    <t>INDIAN-OCEAN SECTOR; WEDDELL-SCOTIA SEA; SUB-ARCTIC PACIFIC; SOUTHERN-OCEAN; NITROGEN ASSIMILATION; PRIMARY PRODUCTIVITY; ANTARCTIC PHYTOPLANKTON; MARINE-PHYTOPLANKTON; ROSS SEA; HETEROTROPHIC BACTERIA</t>
  </si>
  <si>
    <t>A two-ship cruise to the Bellingshausen Sea marginal ice zone (MIZ) in the Austral spring-summer 1992 enabled a detailed study of the phytoplankton dynamics during the retreat of the ice sheet: Stations were set up along a transect from within the ice sheet 70 degrees S, 85 degrees W to the open ocean 67 degrees S, 85 degrees W, and the rates of primary production and nitrogen uptake were determined in the ice and water column using in situ C-13 and N-15 incubation techniques. Nitrogen uptake was subdivided into components of nitrate, ammonium and urea uptake, and fractionated into &lt; 20 mu m and &gt; 20 mu m size classes. The ice station water column had a very low biomass, with values integrated to 30 m of 3 mg chl m(-2), 480 mmol POC m(-2) and 25 mmol PON m(-2), high nutrient concentrations, and integrated carbon and nitrogen uptake values of 24 mg C m(-2) day(-1) and 12 mg N m(-2) day(-1). Nutrient concentrations decreased and biomass and productivity in the water column increased, towards the northernmost open water station. Here, integrated values of 170 mg chl m(-2), 1730 mmol POC m(-2) and 190 mmol PON m(-2) and carbon and nitrogen uptake values of 690 mg C m(-2) day(-1) and 104 mg N m(-2) day(-1) were obtained. Whilst the &lt; 20 mu m phytoplankton dominated at the ice station, the &gt; 20 mu m phytoplankton dominated in the open water stations and supported most of the productivity. The dominant nitrogenous source varied between stations: at the Ice Station G, the uptake rate of urea was six times that of nitrate or ammonium; at Open Water Station J, nitrate was the preferred substrate, producing f-ratios (nitrate/nitrate + ammonium + urea) of 0.9; and at the northernmost Station K, ammonium was the dominant substrate giving f-ratios of 0.4. A detailed discussion of methods available for f-ratio calculations using several different data sets from this cruise are given. Varied estimates resulting from this exercise have important implications in terms of global carbon budget calculations. Productivity estimates from C-13 and N-15 uptake data are compared with C-14 data, and nitrate, phosphate, chlorophyll and pCO(2) mass balance estimates. These data are discussed in the context of past studies in other areas of the Southern Ocean.</t>
  </si>
  <si>
    <t>BURY, SJ (corresponding author), SCOTTISH UNIV RES &amp; REACTOR CTR,GLASGOW G75 0GF,LANARK,SCOTLAND.</t>
  </si>
  <si>
    <t>Bury, Sarah/JLN-0810-2023; Owens, Nicholas John Paul/GRX-5013-2022; Preston, Thomas/D-5259-2012; Owens, Nicholas/B-6639-2015</t>
  </si>
  <si>
    <t>Owens, Nicholas John Paul/0000-0001-7972-7285; Owens, Nicholas/0000-0003-4245-5858</t>
  </si>
  <si>
    <t>10.1016/0967-0645(95)00065-X</t>
  </si>
  <si>
    <t>WOS:A1995RV69700018</t>
  </si>
  <si>
    <t>WALDRON, HN; ATTWOOD, CG; PROBYN, TA; LUCAS, MI</t>
  </si>
  <si>
    <t>NITROGEN DYNAMICS IN THE BELLINGSHAUSEN SEA DURING THE AUSTRAL SPRING OF 1992</t>
  </si>
  <si>
    <t>MARGINAL ICE-ZONE; INDIAN-OCEAN SECTOR; SOUTHERN-OCEAN; WEDDELL SEA; SCOTIA SEA; ANTARCTIC PHYTOPLANKTON; SURFACE WATERS; N-15 UPTAKE; ROSS SEA; AMMONIUM</t>
  </si>
  <si>
    <t>A series of N-15 experiments were conducted in the early summer of 1992 during the course of cruise 198 of R.R.S. Discover, with a focus on the seasonal ice zone (SIZ) of the Bellingshausen Sea. Nitrogen (NO3, NH4 and urea) uptake was measured over the nominal euphotic zone, and size fractionation experiments of a similar nature were conducted on surface waters. The most productive zone during this study was not associated with stable ice-melt water but with a west-east oriented, haline dominated density front centred around 67.3 degrees S. The pelagic bloom coincident with the area south of the front had a banded structure with chlorophyll a concentrations up to 5 mg m(-3). Integrated N uptake rates within the bloom varied between 56 and 34 mmol N m(-2) day(-1), with a decreasing trend from north to south. A similar trend was evident in the f-ratios, where values decreased from 0.6 to 0.3. From size fractionated experiments in the bloom it was found that 82-87% of the chlorophyll a was in the netplankton fraction, which also accounted for 28 to 95% of the N uptake. The bloom was dominated by Porosira glacialis, Coscinodiscus bouvet, Thalassiosira antarctica and Phaeocystis spp. North of the front, integrated N uptake was 25 mmol N m(-2) day(-1) (f-ratio 0.28) and 60 to 69% of the uptake in surface waters was in the netplankton fraction. Waters adjacent to the ice-edge exhibited a lower rate of N uptake than the frontal stations (19 mmol N m(-2) day(-1)) with an f-ratio of 0.1. Specific-rates on N uptake indicated strong bloom viability in an Antarctic context but a lack of response of VNO3 to [NO3]. The cross-frontal trends may provide an explanation of bloom development and persistence in the SIZ of the Bellingshausen Sea. Rates of new production in mature waters of the SIZ were comparable to those of previous studies in other regions, but rates measured within the bloom were higher. The rates of new production presented here are the first to have been made in the Bellingshausen Sea and as such can be incorporated in regional and global models relating to the sink of carbon.</t>
  </si>
  <si>
    <t>UNIV CAPE TOWN,DEPT ZOOL,CAPE TOWN 7700,SOUTH AFRICA</t>
  </si>
  <si>
    <t>WALDRON, HN (corresponding author), UNIV CAPE TOWN,DEPT OCEANOG,CAPE TOWN 7700,SOUTH AFRICA.</t>
  </si>
  <si>
    <t>Attwood, Colin/0000-0002-1045-3439</t>
  </si>
  <si>
    <t>10.1016/0967-0645(95)00063-V</t>
  </si>
  <si>
    <t>WOS:A1995RV69700019</t>
  </si>
  <si>
    <t>ATKINSON, A; SHREEVE, RS</t>
  </si>
  <si>
    <t>RESPONSE OF THE COPEPOD COMMUNITY TO A SPRING BLOOM IN THE BELLINGSHAUSEN SEA</t>
  </si>
  <si>
    <t>WEDDELL SEA; CALANUS-PROPINQUUS; CALANOIDES-ACUTUS; RHINCALANUS-GIGAS; ZOOPLANKTON COMMUNITY; NORTHEAST ATLANTIC; SOUTH GEORGIA; LIFE-CYCLES; SCOTIA SEA; ANTARCTICA</t>
  </si>
  <si>
    <t>During Austral spring 1992, R.R.S. James Clark Ross worked a five station transect in the Bellingshausen Sea. The transect spanned unproductive waters under solid pack ice to an open-water bloom in the north, three weeks later. This paper addresses the ontogenetic development of the copepod community, and from grazing experiments on females of five species investigates their trophic response to a spring bloom. Copepods dominated the mesozooplankton in both numbers and biomass. Their mean biomass in the top 600 m was low (0.85-1.5 mg drymass m(-3)), which is similar to other high latitude oceanic localities in the Southern Ocean. Almost all the major copepod species underwent an ontogenetic seasonal ascent, from mainly below 250 m under the ice to the top 250 m at the open-water bloom stations. Based on the timings of migration, feeding: and reproduction, the species appeared to fall into two broad categories. Firstly, the pronounced seasonal migrants, Calanoides acutus and Rhincalanus gigas, ascended from below 250 m into the top 50 m to coincide with the bloom. The few individuals of C. acutus in the surface layers prior to the bloom do not appear to have been feeding. Reproduction of R. gigas was later than that of C. acutus. Production of the second group, namely Calanus propinquus, Oithona spp. and possibly Metridia gerlachei, appeared to have been less keyed to the bloom. Their seasonal mip ration was less, and individuals were actively feeding prior to the bloom, albeit at rates about half of those measured during the bloom. Mass specific feeding rates of the species in this group were greater than those of C. acutus and R. gigas. In the top 250 m, carbon:nitrogen ratios of C. propinquus and M. gerlachei were less than those of R. gigas and C. acutus, which suggests less reliance on depot lipids at this time of year. Despite the cold temperatures, the mass-specific feeding rates of the five species measured were broadly comparable to summer values from more northern regions of the Southern Ocean. However, the estimated grazing impact of the copepod community at all the stations was negligible, rising to a maximum of only 8.4% of daily primary production at the most northerly bloom station. These low values result from the very low numbers of copepods in the cpipelagic, particularly under the ice. Of the copepods measured, grazing was mainly by the adult female population of Oithona spp. before the bloom, and appeared to be mainly by Oithona spp. and C. acutus during the bloom.</t>
  </si>
  <si>
    <t>ATKINSON, A (corresponding author), BRITISH ANTARCTIC SURVEY,NERC,HIGH CROSS,MADINGLEY RD,CAMBRIDGE CB3 0ET,ENGLAND.</t>
  </si>
  <si>
    <t>10.1016/0967-0645(95)00057-W</t>
  </si>
  <si>
    <t>WOS:A1995RV69700021</t>
  </si>
  <si>
    <t>SHIMMIELD, GB; RITCHIE, GD; FILEMAN, TW</t>
  </si>
  <si>
    <t>THE IMPACT OF MARGINAL ICE-ZONE PROCESSES ON THE DISTRIBUTION OF PB-210, PO-210 AND TH-234 AND IMPLICATIONS FOR NEW PRODUCTION IN THE BELLINGSHAUSEN SEA, ANTARCTICA</t>
  </si>
  <si>
    <t>DECAY SERIES NUCLIDES; WEDDELL SEA; PARTICULATE MATTER; ORGANIC-CARBON; PARTICLE-FLUX; OCEAN; DISEQUILIBRIA; PHYTOPLANKTON; RA-226; SEAWATER</t>
  </si>
  <si>
    <t>The vertical distributions of (210)pb, (210)po and Th-234 in both dissolved and particulate phases of seawater were measured at five stations along the 85 degrees W meridian in the Bellingshausen Sea, Antarctica. Sea-ice conditions during the expedition ranged from fully ice-covered (fast ice) to open water away from the marginal ice zone. Concurrent primary productivity and algal chlorophyll measurements revealed a band of high productivity at approximately 67 degrees 30'S, which remained in a rather static location during ice melt-back. Along the transect a progressive increase in removal (''scavenging'') and sinking of Pb-210, Po-210 and Th-234 occurred towards the north (open water conditions). Application of a simple, irreversible scavenging model, and particulate organic carbon and organic nitrogen to radionuclide ratios measured on suspended particulate matter, allows the calculation of export production for this region, Under fast ice conditions some removal of phytodetritus from the euphotic zone was observed (1-2 mgC m(-2) day(-1)), representing a low proportion of the primary production Cf-ratio of 0.02). Near the Antarctic continental margin upwelling of regenerated dissolved Po-210 was found. At the open water site near the algal band, new production had risen to 27-252 mgC m(-2) day(-1), but a greater proportion of the original primary production was removed by sinking detritus Cf-ratio of 0.03-0.33). Comparison of Po-210 and (234)Tn as tracers of of export production indicates considerable differences, With Po-210 yielding rather lower rates of export flux compared to Th-234. Radionuclide estimates of new production are significantly greater than those obtained by traditional sediment trap methods. This may be due to the dynamic nature (short duration and spatial variability) of algal growth in the Southern Ocean.</t>
  </si>
  <si>
    <t>SHIMMIELD, GB (corresponding author), UNIV EDINBURGH,DEPT GEOL &amp; GEOPHYS,MARINE GEOSCI UNIT,W MAINS RD,EDINBURGH EH9 3JW,MIDLOTHIAN,SCOTLAND.</t>
  </si>
  <si>
    <t>10.1016/0967-0645(95)00071-W</t>
  </si>
  <si>
    <t>WOS:A1995RV69700022</t>
  </si>
  <si>
    <t>Pavlov, VK; Pfirman, SL</t>
  </si>
  <si>
    <t>Hydrographic structure and variability of the Kara Sea: Implications for pollutant distribution</t>
  </si>
  <si>
    <t>ARCTIC OCEAN; BARENTS SEA; HALOCLINE</t>
  </si>
  <si>
    <t>Nuclear activity on land and dumping of waste in the Siberian shelf seas mean that the Kara Sea is most likely to experience inputs of radioactivity. Industrial and other anthropogenic activities in the expansive Ob' and Yenisey watersheds also contribute organochlorines, heavy metals and oil to this region. Contaminant fate is influenced by the distribution of the river discharge and processes associated with ice formation and ocean currents. Although average conditions are important in the transport of pollutants, events such as storms and iceberg gouging may be critical in deciding the ultimate face of dumped and released contaminants.</t>
  </si>
  <si>
    <t>COLUMBIA UNIV, BARNARD COLL, NEW YORK, NY 10027 USA</t>
  </si>
  <si>
    <t>Pavlov, VK (corresponding author), ARCTIC &amp; ANTARCTIC RES INST, ST PETERSBURG 199226, RUSSIA.</t>
  </si>
  <si>
    <t>10.1016/0967-0645(95)00046-1</t>
  </si>
  <si>
    <t>TN267</t>
  </si>
  <si>
    <t>WOS:A1995TN26700003</t>
  </si>
  <si>
    <t>MORGAN, JP; PARMENTIER, EM</t>
  </si>
  <si>
    <t>CRENULATED SEA-FLOOR - EVIDENCE FOR SPREADING-RATE DEPENDENT STRUCTURE OF MANTLE UPWELLING AND MELTING BENEATH A MIDOCEANIC SPREADING CENTER</t>
  </si>
  <si>
    <t>ATLANTIC RIDGE; CRUSTAL THICKNESS; SOUTH-ATLANTIC; ISOSTATIC COMPENSATION; CONVECTION BENEATH; FRACTURE-ZONES; AXIS; GRAVITY; MORPHOLOGY; DISCONTINUITIES</t>
  </si>
  <si>
    <t>The availability of dense GEOSAT-GM satellite altimetry data south of 30 degrees S [1] provides the first opportunity to compare at similar to 25 km resolution seafloor generated at ridges spreading with a wide range of spreading rates. The axis of the slow-spreading Southwest Indian Ridge as well as the seafloor that it has generated has a distinctly crenulated appearance. This crenulated seafloor shows regularly spaced gravity lineations in the spreading direction, crenulations that record stationary centers of mantle upwelling over the life of the Southwest Indian Ridge. A similar pattern of crenulation is seen along sections of the slow-spreading northern Mid-Atlantic Ridge, but along the faster (intermediate) spreading southern Mid-Atlantic Ridge, while regularly spaced highs are apparent along sections of the spreading axis, stationary crenulation does not persist off the axis. This pattern implies that the faster spreading southern Mid-Atlantic Ridge has variable centers of time-dependent upwelling that migrate along the ridge. Crenulations are not visible near the axis of the fast-spreading Pacific-Antarctic Ridge. Crenulation amplitudes decrease strongly with increasing spreading rate. The absence of crenulation at high spreading rate could be due to a 3D/2D transition in flow structure or the effect of mechanisms to redistribute crust along axis. While crenulations are not ubiquitous, even at slowly spreading ridges, where they exist they provide a time record to observe the characteristics of mid-ocean ridge upwelling, melting and melt migration not only beneath active spreading centers but through a much longer spreading history.</t>
  </si>
  <si>
    <t>BROWN UNIV,DEPT GEOL SCI,PROVIDENCE,RI 02912</t>
  </si>
  <si>
    <t>MORGAN, JP (corresponding author), UNIV CALIF SAN DIEGO,SCRIPPS INST OCEANOG,INST GEOPHYS &amp; PLANETARY PHYS,LA JOLLA,CA 92093, USA.</t>
  </si>
  <si>
    <t>Zhang, Junyuan/P-9292-2018</t>
  </si>
  <si>
    <t>Morgan, Jason/0000-0002-3100-0877</t>
  </si>
  <si>
    <t>10.1016/0012-821X(94)00227-P</t>
  </si>
  <si>
    <t>QD567</t>
  </si>
  <si>
    <t>WOS:A1995QD56700005</t>
  </si>
  <si>
    <t>Wolf, SF; Lipschutz, ME</t>
  </si>
  <si>
    <t>Meteoroid streams: Evidence from meteorites recovered on earth</t>
  </si>
  <si>
    <t>EARTH MOON AND PLANETS</t>
  </si>
  <si>
    <t>1st International Conference on Meteoroids</t>
  </si>
  <si>
    <t>AUG 28-31, 1994</t>
  </si>
  <si>
    <t>BRATISLAVA, SLOVAKIA</t>
  </si>
  <si>
    <t>ANTARCTIC METEORITES; PARENT BODY; CHONDRITES; POPULATIONS; BREAKUP</t>
  </si>
  <si>
    <t>The flux of small meteoroids, originating primarily from comets, consists of sporadic, random objects and others whose orbits are related. Here, we summarize data relevant to the question of whether the flux of large meteoroids of asteroidal origin (recoverable as meteorites) also consists of objects with random orbits, as well as coorbital objects. After reviewing some relevant properties of planetary materials, applications of two nuclear techniques - radiochemical neutron activation analysis (RNAA) and accelerator mass spectrometry (AMS) - to this question are discussed. Contents of ten thermally labile trace and ultratrace elements determined by RNAA (Ag, Bi, Cd, Cs, In, Rb, Se, Te, Tl, Zn) act as thermometers for thermal metamorphism in parent sources. These data, together with spectral reflectivity information, establish the nature of surfaces on abundant C-, G-, B- and F-class asteroids. Data for these ten cosmothermometers in H4-6 type ordinary chondrites, when treated by multivariate statistical techniques, demonstrate that a suite chosen by one set of criteria (the circumstances of their fall in May, between 1855 and 1895) is distinguishable by another set, i.e. compositionally, from all other such falls analyzed. Hence, this suite, H Cluster 1, has an average thermal history distinguishable from those of all other falls, demonstrating that near-Earth source regions for H chondrite falls changes rapidly. AMS measurements of cosmogenic Cl-36 (301 ky, half-life), quantify nominal terrestrial ages for Antarctic H chondrites whose contents of thermometric trace elements were also established by RNAA. While multivariate statistical analysis of RNAA data from Antarctic H chondrites with nominal terrestrial ages less than or equal to 50 kyr are not distinguishable from those of falls, older Antarctic H chondrites are compositionally distinguishable from falls. Assertions that these highly significant compositional differences reflect terrestrial or methodologic causes are refutable. This result argues that near-Earth source regions of H chondrites have changed over a long time, as well. Thus, the Earth receives a highly biased sampling of planetary objects in the Solar System in any one time-period. Sections D and E summarize the highly controversial question of whether the average meteorite flux on Earth has changed with time. To answer this, the principles of multivariate statistical analysis must be understood. This interpretive aid is discussed in section D in connection with compositional data for H chondrite falls indicative of short-term flux variations. In section E, the question of long-term variations is addressed with the aid of data obtained by AMS and RNAA measurements.</t>
  </si>
  <si>
    <t>0167-9295</t>
  </si>
  <si>
    <t>EARTH MOON PLANETS</t>
  </si>
  <si>
    <t>Earth Moon Planets</t>
  </si>
  <si>
    <t>10.1007/BF00671557</t>
  </si>
  <si>
    <t>Astronomy &amp; Astrophysics; Geosciences, Multidisciplinary</t>
  </si>
  <si>
    <t>Astronomy &amp; Astrophysics; Geology</t>
  </si>
  <si>
    <t>TL911</t>
  </si>
  <si>
    <t>WOS:A1995TL91100063</t>
  </si>
  <si>
    <t>Volkov, AM; Grischenko, VD; Kuravleva, TG; Pichugin, AP; Selivanov, AS; Trifonov, YV</t>
  </si>
  <si>
    <t>Principles of designing a new generation space system intended for ice and hydrometeorological observations</t>
  </si>
  <si>
    <t>EARTH OBSERVATION AND REMOTE SENSING</t>
  </si>
  <si>
    <t>A promising space system is considered designed for ice and hydrometereological observations. The system's spaceborne complex includes the side-looking radar with a synthetic aperture, optical scanners and microwave radiometer. The distinctive feature of the system is its capability for prompt supplying consumers with space images of the medium-resolution (about 300 m) and wide swath (about 500 km).</t>
  </si>
  <si>
    <t>ARCTIC &amp; ANTARCTIC RES INST,ST PETERSBURG 199226,RUSSIA; RUSSIAN RES INST DESIGNING SPACE DEVICES,MOSCOW,RUSSIA; ALL RUSSIAN RES INST ELECTROMECH,MOSCOW,RUSSIA</t>
  </si>
  <si>
    <t>Arctic &amp; Antarctic Research Institute; Roscosmos; Research Institute of Electromechanics - NIIEM</t>
  </si>
  <si>
    <t>Volkov, AM (corresponding author), SCI PROD ASSOC PLANETA,MOSCOW,RUSSIA.</t>
  </si>
  <si>
    <t>HARWOOD ACAD PUBL GMBH</t>
  </si>
  <si>
    <t>C/O STBS LTD, PO BOX 90, READING, BERKS, ENGLAND RG1 8JL</t>
  </si>
  <si>
    <t>1024-5251</t>
  </si>
  <si>
    <t>EARTH OBS REMOT SEN+</t>
  </si>
  <si>
    <t>Earth Observ. Remote Sens.</t>
  </si>
  <si>
    <t>UT948</t>
  </si>
  <si>
    <t>WOS:A1995UT94800008</t>
  </si>
  <si>
    <t>Croxall, JP</t>
  </si>
  <si>
    <t>Skjoldal, HR; Hopkins, C; Erikstad, KE; Leinaas, HP</t>
  </si>
  <si>
    <t>Remote-recording of foraging patterns in seabirds and seals for studies of predator-prey interactions in marine systems</t>
  </si>
  <si>
    <t>ECOLOGY OF FJORDS AND COASTAL WATERS</t>
  </si>
  <si>
    <t>Mare Nor Symposium on the Ecology of Fjords and Coastal Waters</t>
  </si>
  <si>
    <t>DEC 05-09, 1994</t>
  </si>
  <si>
    <t>activity records; energetics; satellite-tracking</t>
  </si>
  <si>
    <t>BRITISH ANTARCTIC SURVEY,NATL ENVIRONM RES COUNCIL,CAMBRIDGE,ENGLAND</t>
  </si>
  <si>
    <t>ELSEVIER SCIENCE PUBL B V</t>
  </si>
  <si>
    <t>SARA BURGERHARTSTRAAT 25, PO BOX 211, 1000 AE AMSTERDAM, NETHERLANDS</t>
  </si>
  <si>
    <t>0-444-82096-5</t>
  </si>
  <si>
    <t>Ecology; Fisheries; Marine &amp; Freshwater Biology</t>
  </si>
  <si>
    <t>Environmental Sciences &amp; Ecology; Fisheries; Marine &amp; Freshwater Biology</t>
  </si>
  <si>
    <t>BE92A</t>
  </si>
  <si>
    <t>WOS:A1995BE92A00031</t>
  </si>
  <si>
    <t>ARIJS, E; NEVEJANS, D; FUSSEN, D; FREDERICK, P; VANRANSBEECK, E; TAYLOR, FW; CALCUTT, SB; WERRETT, ST; HEPPLEWHITE, CL; PRITCHARD, TM; BURCHELL, I; RODGERS, CD</t>
  </si>
  <si>
    <t>Innocenti, L; Mesland, DAM</t>
  </si>
  <si>
    <t>THE ORA OCCULTATION RADIOMETER ON EURECA - INSTRUMENT DESCRIPTION AND PRELIMINARY-RESULTS</t>
  </si>
  <si>
    <t>EURECA SCIENTIFIC RESULTS</t>
  </si>
  <si>
    <t>F1 Symposium of COSPAR Scientific-Commission-F on Eureca Scientific Results, at the 30th COSPAR Scientific Assembly</t>
  </si>
  <si>
    <t>ANTARCTIC OZONE; DEPLETION</t>
  </si>
  <si>
    <t>A short description is given of the Occultation Radiometer which has been flown recently on the EURECA carrier. A brief outline of the scientific rationale, instrument characteristics and status of the data reduction is presented.</t>
  </si>
  <si>
    <t>UNIV OXFORD,DEPT PHYS ATMOSPHER OCEAN &amp; PLANETARY PHYS,OXFORD OX1 3PU,ENGLAND</t>
  </si>
  <si>
    <t>ARIJS, E (corresponding author), BELGIAN INST SPACE AERON,RINGLAAN 3,B-1180 BRUSSELS,BELGIUM.</t>
  </si>
  <si>
    <t>Taylor, Fred/0000-0002-0675-9769; Calcutt, Simon/0000-0002-0102-3170</t>
  </si>
  <si>
    <t>0-08-042633-6</t>
  </si>
  <si>
    <t>10.1016/0273-1177(95)00264-F</t>
  </si>
  <si>
    <t>Engineering, Aerospace; Physics, Multidisciplinary</t>
  </si>
  <si>
    <t>Engineering; Physics</t>
  </si>
  <si>
    <t>BD12R</t>
  </si>
  <si>
    <t>WOS:A1995BD12R00006</t>
  </si>
  <si>
    <t>Davidovits, P; Wiesen, P; vanAlbada, MP; Cox, RA; Plane, JMC; Pilling, MJ; Smith, IWM; Rieley, H; Tuckett, RP; McCoustra, MRS; Titcombe, PE; Herrmann, H; Buxton, GV; Atkinson, R; Hudson, A; Smith, N; Penkett, SA; Fish, DJ; Crutzen, PJ; Slemr, F; Platt, U; Vaida, V; Borrell, P; Roscoe, HK; McKenna, DS</t>
  </si>
  <si>
    <t>Atmospheric chemistry: Measurements, mechanisms and models - General discussion</t>
  </si>
  <si>
    <t>FARADAY DISCUSSIONS</t>
  </si>
  <si>
    <t>INDUCED FLUORESCENCE DETERMINATION; INTERNAL STATE DISTRIBUTION; GAS-PHASE REACTIONS; NITROUS-ACID; NO3 RADICALS; KINETICS; OH; SPECTROSCOPY; H+NO2-&gt;OH+NO; ABSORPTION</t>
  </si>
  <si>
    <t>UNIV CAMBRIDGE, CAMBRIDGE, ENGLAND; MAX PLANCK INST, MAINZ, GERMANY; UNIV LEEDS, LEEDS, W YORKSHIRE, ENGLAND; EUROTRAC ISS, GARMISCH PARTENKIRCHEN, GERMANY; UNIV SUSSEX, BRIGHTON, E SUSSEX, ENGLAND; UNIV ESSEN GESAMTHSCH, ESSEN, GERMANY; INST CHEM &amp; DYNAM GEOSPHARE, JULICH, GERMANY; UNIV NOTTINGHAM, NOTTINGHAM NG7 2RD, ENGLAND; UNIV CALIF RIVERSIDE, RIVERSIDE, CA 92521 USA; UEA, ATMOSPHER CHEM GRP, NORWICH, NORFOLK, ENGLAND; UNIV HEIDELBERG, HEIDELBERG, GERMANY; UNIV LIVERPOOL, LIVERPOOL L69 3BX, MERSEYSIDE, ENGLAND; BRITISH ANTARCTIC SURVEY, CAMBRIDGE, ENGLAND; UNIV BIRMINGHAM, BIRMINGHAM, W MIDLANDS, ENGLAND; AMOLF, AMSTERDAM, NETHERLANDS; UNIV GESAMTHSCH WUPPERTAL, W-5600 WUPPERTAL, GERMANY; FRAUNHOFER INST, GARMISCH PARTENKIRCHEN, GERMANY; UNIV COLORADO, BOULDER, CO 80309 USA</t>
  </si>
  <si>
    <t>University of Cambridge; Max Planck Society; University of Leeds; University of Sussex; University of Duisburg Essen; University of Nottingham; University of California System; University of California Riverside; University of East Anglia; Ruprecht Karls University Heidelberg; University of Liverpool; UK Research &amp; Innovation (UKRI); Natural Environment Research Council (NERC); NERC British Antarctic Survey; University of Birmingham; AMOLF; University of Wuppertal; Fraunhofer Gesellschaft; University of Colorado System; University of Colorado Boulder</t>
  </si>
  <si>
    <t>Davidovits, P (corresponding author), BOSTON COLL, CHESTNUT HILL, MA 02167 USA.</t>
  </si>
  <si>
    <t>Plane, John M C/C-7444-2015; Okumura, Mitchio/I-3326-2013; George, Christian/F-5220-2018; Sodeau, John/IAM-0533-2023; Tuckett, Richard P/S-4917-2017; Vaida, Veronica/N-6069-2014; Peter, Thomas/B-2529-2018; Herrmann, Hartmut/C-2486-2009; Tuck, Adrian/F-6024-2011; Whitehead, John/E-5712-2011; Chipperfield, Martyn/H-6359-2013; McKenna, Daniel S/E-7806-2014; Atkinson, Ryan/KBC-9099-2024; Crutzen, Paul J/F-6044-2012; McCoustra, Martin/R-4210-2018; Wodtke, Alec M/I-4848-2012</t>
  </si>
  <si>
    <t>George, Christian/0000-0003-1578-7056; Peter, Thomas/0000-0002-7218-7156; Herrmann, Hartmut/0000-0001-7044-2101; Tuck, Adrian/0000-0002-2074-0538; Whitehead, John/0000-0001-6376-4479; Chipperfield, Martyn/0000-0002-6803-4149; McCoustra, Martin/0000-0002-5716-110X;</t>
  </si>
  <si>
    <t>THOMAS GRAHAM HOUSE, SCIENCE PARK MILTON ROAD, CAMBRIDGE, CAMBS, ENGLAND CB4 4WF</t>
  </si>
  <si>
    <t>0301-7249</t>
  </si>
  <si>
    <t>FARADAY DISCUSS</t>
  </si>
  <si>
    <t>Faraday Discuss.</t>
  </si>
  <si>
    <t>UE939</t>
  </si>
  <si>
    <t>WOS:A1995UE93900012</t>
  </si>
  <si>
    <t>Banham, SF; Horn, AB; Koch, TG; Sodeau, JR</t>
  </si>
  <si>
    <t>Ionisation and solvation of stratospherically relevant molecules on ice films</t>
  </si>
  <si>
    <t>Faraday Disussions on Atmospheric Chemistry - Measurements, Mechanics and Models</t>
  </si>
  <si>
    <t>APR 19-21, 1995</t>
  </si>
  <si>
    <t>UNIV E ANGLIA, E ANGLIA, ENGLAND</t>
  </si>
  <si>
    <t>UNIV E ANGLIA</t>
  </si>
  <si>
    <t>CHLORINE NITRATE; INFRARED-SPECTRA; ANTARCTIC OZONE; CHEMISTRY; CLOUDS; HCL</t>
  </si>
  <si>
    <t>Heterogeneous reactions of stratospheric reservoir species such as HCl, N2O5 and ClONO2 on type I(nitric acid hydrates) and type II (water-ice) polar stratospheric cloud (PSC) particles are believed to play an important role in the extremely large losses of stratospheric ozone observed during the Antarctic spring. Laboratory studies of such processes, using thin ice films as PSC particle surface mimics, can provide mechanistic information about individual elementary steps and overall reaction schemes. IR and mass spectrometry have been used to identify reaction products and intermediates and it has been shown that the primary step in all the studied reaction schemes involves the formation of ionic surface species. Furthermore, the nature and stability of the ions are found to be inextricably linked with the amount of 'free' water available to solvate them. The following questions are also addressed: Are adsorbed ions (e.g. nitrate, chloride and oxonium) reactive on ice surfaces? If so, are the products formed the same as those suggested when their corresponding molecular parents are involved? The answers, which have important implications for understanding stratospheric heterogeneous chemistry, are discussed in terms of ionic reaction mechanisms and novel surface intermediates.</t>
  </si>
  <si>
    <t>Banham, SF (corresponding author), UNIV E ANGLIA, SCH CHEM SCI, NORWICH NR4 7TJ, NORFOLK, ENGLAND.</t>
  </si>
  <si>
    <t>Sodeau, John/IAM-0533-2023</t>
  </si>
  <si>
    <t>10.1039/fd9950000321</t>
  </si>
  <si>
    <t>WOS:A1995UE93900020</t>
  </si>
  <si>
    <t>Tuck, AF; Webster, CR; May, RD; Scott, DC; Hovde, SJ; Elkins, JW; Chan, KR</t>
  </si>
  <si>
    <t>Time and temperature dependences of fractional HCl abundances from airborne data in the Southern Hemisphere during 1994</t>
  </si>
  <si>
    <t>POLAR STRATOSPHERIC CLOUD; ANTARCTIC OZONE; NITRIC-ACID; LATE WINTER; CHEMISTRY; ERUPTION; AEROSOL; VORTEX; WATER</t>
  </si>
  <si>
    <t>Measurements of HCl and CH4 taken by the aircraft laser infrared absorption spectrometer (ALIAS) on the ER-2 high-altitude research aircraft during the Southern Hemisphere winter of 1994 have been used to examine the abundance of HCl as a fraction of total inorganic chlorine. The fractional abundance of HCl shows a threshold behaviour as a function of temperature history; on a 10 day timescale, the abundance dropped sharply in those air parcels experiencing a temperature &lt; 195 K, but little or no change was seen in parcels which stayed warmer than this temperature. The behaviour mirrors well the temperature behaviour calculated for the transformation of HCl into reactive forms (Cl-2, HOCl) from laboratory studies of sulfate aerosols and polar stratospheric clouds. During the course of the winter, the fractional abundance of HCl outside the vortex decreased from its values in late May by about a third, while inside it dropped to near zero by early August. Some recovery was evident in October. Examples of the peel-off of low-HCl air equatorward of the wind maximum were evident in early June. Meteorological trajectories are used to show, in a case study of a flight in early August, that air parcels which experienced temperatures of &lt; 195 K, and as a result had low fractional HCl abundances, did so largely poleward of the maximum in the polar night jet stream. Encountering temperatures of &lt; 195 K during the previous 10 days was a necessary and sufficient condition for the transformation of HCl into reactive forms by heterogeneous reactions. The trajectories further showed that air arriving from sub-tropical latitudes had higher fractional HCl abundances than the air in the middle latitudes, and much higher fractions than the air at high latitudes. The resulting picture is one in which the fractional abundance of HCl in air at mid latitudes was the result of mixing of air from sub-tropical latitudes with air mainly from polward of the jet stream core which has experienced temperatures &lt; 195 K. The sensitivity of the fractional abundance of HCl to the assumption that no HCl enters the stratosphere via the tropical tropopause is examined in the light of an observed profile near the equator with a volume fraction of 0.4 ppb HCl, zero ClO and tropospheric mixing ratios of CFCs at the tropical tropopause.</t>
  </si>
  <si>
    <t>Tuck, AF (corresponding author), NOAA, AERON LAB, 325 BROADWAY, BOULDER, CO 80303 USA.</t>
  </si>
  <si>
    <t>Tuck, Adrian/F-6024-2011; Webster, Chris/M-9315-2019</t>
  </si>
  <si>
    <t>Tuck, Adrian/0000-0002-2074-0538;</t>
  </si>
  <si>
    <t>10.1039/fd9950000389</t>
  </si>
  <si>
    <t>WOS:A1995UE93900024</t>
  </si>
  <si>
    <t>CONNOLLEY, WM</t>
  </si>
  <si>
    <t>The Antarctic inversion</t>
  </si>
  <si>
    <t>FOURTH CONFERENCE ON POLAR METEOROLOGY AND OCEANOGRAPHY</t>
  </si>
  <si>
    <t>4th Conference on Polar Meteorology and Oceanography, at the 75th AMS Annual Meeting</t>
  </si>
  <si>
    <t>JAN 15-20, 1995</t>
  </si>
  <si>
    <t>DALLAS, TX</t>
  </si>
  <si>
    <t>BD28S</t>
  </si>
  <si>
    <t>WOS:A1995BD28S00005</t>
  </si>
  <si>
    <t>KING, JC; ANDERSON, PS; SMITH, MC; MOBBS, SD</t>
  </si>
  <si>
    <t>Surface energy and water balance over an Antarctic ice shelf in winter</t>
  </si>
  <si>
    <t>BRITISH ANTARCTIC SURVEY,CAMBRIDGE,ENGLAND</t>
  </si>
  <si>
    <t>WOS:A1995BD28S00017</t>
  </si>
  <si>
    <t>STEARNS, CR; YOUNG, JT</t>
  </si>
  <si>
    <t>The Antarctic Meteorological Research Center at the University of Wisconsin and McMurdo, Antarctica</t>
  </si>
  <si>
    <t>UNIV WISCONSIN,CTR SPACE SCI &amp; ENGN,MADISON,WI 53706</t>
  </si>
  <si>
    <t>WOS:A1995BD28S00024</t>
  </si>
  <si>
    <t>TURNER, J; COLWELL, SR</t>
  </si>
  <si>
    <t>Temporal variability of precipitation over the Western Antarctic Peninsula</t>
  </si>
  <si>
    <t>WOS:A1995BD28S00027</t>
  </si>
  <si>
    <t>HARANGOZO, SA</t>
  </si>
  <si>
    <t>The impact of the semi-annual cycle on South Pacific Sea ice extent in two contrasting years</t>
  </si>
  <si>
    <t>WOS:A1995BD28S00036</t>
  </si>
  <si>
    <t>GOODRICK, S; ENGLAND, D; MCNIDER, RT</t>
  </si>
  <si>
    <t>Modeling of the coupled katabatic ocean and ice systems of the Antarctic</t>
  </si>
  <si>
    <t>UNIV ALABAMA,EARTH SYST SCI LAB,HUNTSVILLE,AL 35899</t>
  </si>
  <si>
    <t>University of Alabama System; University of Alabama Huntsville</t>
  </si>
  <si>
    <t>WOS:A1995BD28S00038</t>
  </si>
  <si>
    <t>HINES, KM; BROMWICH, DH</t>
  </si>
  <si>
    <t>Simulated Antarctic mesoscale processes and climate</t>
  </si>
  <si>
    <t>OHIO STATE UNIV,BYRD POLAR RES CTR,POLAR METEROL GRP,COLUMBUS,OH 43210</t>
  </si>
  <si>
    <t>WOS:A1995BD28S00049</t>
  </si>
  <si>
    <t>BOSTROM, S</t>
  </si>
  <si>
    <t>POPULATIONS OF PLECTUS-ACUMINATUS BASTIAN, 1865 AND PANAGROLAIMUS-MAGNIVULVATUS N-SP (NEMATODA) FROM NUNATAKKS IN DRONNING-MAUD-LAND, EAST ANTARCTICA</t>
  </si>
  <si>
    <t>FUNDAMENTAL AND APPLIED NEMATOLOGY</t>
  </si>
  <si>
    <t>ANTARCTICA; MORPHOLOGY; NEMATODES; PANAGROLAIMUS; PLECTUS; SEM; TAXONOMY</t>
  </si>
  <si>
    <t>PLECTIDAE</t>
  </si>
  <si>
    <t>Populations of Plectus acuminatus Bastian, 1865 and Panagrolaimus magnivulvatus n. sp. from East Antarctic nunatakks are described from studies by light and scanning electron microscopy. The populations of Plectus found are close to P. acuminatus, P. antarcticus de Man, 1904 and P. cirratus Bastian, 1865 and their identity is discussed. Additional information on the morphology of P. acuminatus is provided. The new species of Panagrolaimus is separated from other species of the genus by the extreme development of the vulval lips, especially the anterior lip. It is further separated from the most closely related species, P. superbus Fuchs, 1930, by a larger corpus/isthmus-ratio and a more posterior position of the phasmids in the females, and larger spicules in the males.</t>
  </si>
  <si>
    <t>BOSTROM, S (corresponding author), SWEDISH MUSEUM NATL HIST,BOX 50007,S-10405 STOCKHOLM,SWEDEN.</t>
  </si>
  <si>
    <t>1164-5571</t>
  </si>
  <si>
    <t>FUND APPL NEMATOL</t>
  </si>
  <si>
    <t>Fundam. Appl. Nematol.</t>
  </si>
  <si>
    <t>QK143</t>
  </si>
  <si>
    <t>WOS:A1995QK14300005</t>
  </si>
  <si>
    <t>BLANCHON, P; SHAW, J</t>
  </si>
  <si>
    <t>REEF DROWNING DURING THE LAST DEGLACIATION - EVIDENCE FOR CATASTROPHIC SEA-LEVEL RISE AND ICE-SHEET COLLAPSE</t>
  </si>
  <si>
    <t>YOUNGER DRYAS EVENT; NORTH-ATLANTIC; OCEAN CIRCULATION; HEINRICH EVENTS; CLIMATE; AGES; GREENLAND; SEDIMENTS; MELTWATER; MORAINE</t>
  </si>
  <si>
    <t>Elevations and ages of drowned Acropora palmata reefs from the Caribbean-Atlantic region document three catastrophic, metre-scale sea-level-rise events during the last deglaciation. These catastrophic rises were synchronous with (1) collapse of the Laurentide and Antarctic ice sheets, (2) dramatic reorganization of ocean-atmosphere circulation, and (3) releases of huge volumes of subglacial and proglacial meltwater. This correlation suggests that release of stored meltwater periodically destabilized ice sheets, causing them to collapse and send huge fleets of icebergs into the Atlantic. Massive inputs of ice not only produced catastrophic sea-level rise, drowning reefs and destabilizing other ice sheets, but also rapidly reduced the elevation of the Laurentide ice sheet, flipping atmospheric circulation patterns and forcing warm equatorial waters into the frigid North Atlantic. Such dramatic evidence of catastrophic climate and sea-level change during deglaciation has potentially disastrous implications for the future, especially as the stability of remaining ice sheets - such as in West Antarctica - is in question.</t>
  </si>
  <si>
    <t>UNIV ALBERTA, DEPT GEOG, EDMONTON, AB T6G 2H4, CANADA</t>
  </si>
  <si>
    <t>University of Alberta</t>
  </si>
  <si>
    <t>UNIV ALBERTA, DEPT GEOL, EDMONTON, AB T6G 2E3, CANADA.</t>
  </si>
  <si>
    <t>Blanchon, Paul/B-7720-2009</t>
  </si>
  <si>
    <t>Blanchon, Paul/0000-0002-7792-5808</t>
  </si>
  <si>
    <t>GEOLOGICAL SOC AMER, INC</t>
  </si>
  <si>
    <t>PO BOX 9140, BOULDER, CO 80301-9140 USA</t>
  </si>
  <si>
    <t>1943-2682</t>
  </si>
  <si>
    <t>10.1130/0091-7613(1995)023&lt;0004:RDDTLD&gt;2.3.CO;2</t>
  </si>
  <si>
    <t>QB282</t>
  </si>
  <si>
    <t>WOS:A1995QB28200001</t>
  </si>
  <si>
    <t>LARTER, RD; VANNESTE, LE</t>
  </si>
  <si>
    <t>RELICT SUBGLACIAL DELTAS ON THE ANTARCTIC PENINSULA OUTER SHELF</t>
  </si>
  <si>
    <t>ICE STREAM-B; YOUNGER DRYAS EVENT; SEA-LEVEL; PACIFIC MARGIN; SHEET; SYSTEM; VOLUME; RECORD; DEFORMATION; SEQUENCES</t>
  </si>
  <si>
    <t>The first deep-tow boomer survey on the Antarctic continental margin has revealed relict subglacial deltas on the outer continental shelf off the Antarctic Peninsula. Progradation of subglacial deltas is thought to take place at the grounding lines of ice streams which how on deforming subglacial till. Acoustic characteristics and estimation of likely sediment transport rates suggest that these features were produced by late-stage readvance of grounding lines during the waning of the last ice sheet that covered the shelf. This readvance could have taken place during the Younger Dryas (12.9-11.6 ka), but changes in sea level and climate may not be the only important controls on subglacial delta formation. The discovery of relict subglacial deltas on the outer shelf is consistent with the hypothesis that the grounded ice sheet in these areas was low profile and fast flowing. If low-profile grounded ice extended to the shelf edge in many places around Antarctica at times of glacial maximum, this could explain the greater glacial maximum ice-sheet extent in interpretations based on offshore data, compared with reconstructions based on onshore data and numerical glaciological models.</t>
  </si>
  <si>
    <t>LARTER, RD (corresponding author), BRITISH ANTARCTIC SURVEY,NERC,HIGH CROSS,MADINGLEY RD,CAMBRIDGE CB3 0ET,ENGLAND.</t>
  </si>
  <si>
    <t>Larter, Robert/0000-0002-8414-7389</t>
  </si>
  <si>
    <t>10.1130/0091-7613(1995)023&lt;0033:RSDOTA&gt;2.3.CO;2</t>
  </si>
  <si>
    <t>WOS:A1995QB28200008</t>
  </si>
  <si>
    <t>GUDKOV, MG</t>
  </si>
  <si>
    <t>KELVIN-HELMHOLTZ INSTABILITY FOR SPEED PROFILES WITH A SHARP BREAK</t>
  </si>
  <si>
    <t>LATITUDE BOUNDARY-LAYER; PULSATIONS; PLASMA; WAVES</t>
  </si>
  <si>
    <t>GUDKOV, MG (corresponding author), ARCTIC &amp; ANTARCTIC RES INST,ST PETERSBURG 199226,RUSSIA.</t>
  </si>
  <si>
    <t>JAN-FEB</t>
  </si>
  <si>
    <t>RJ504</t>
  </si>
  <si>
    <t>WOS:A1995RJ50400005</t>
  </si>
  <si>
    <t>UVAROV, VM</t>
  </si>
  <si>
    <t>AN EFFECTIVE METHOD OF CALCULATING THE SPEED OF PHOTOIONIZATION</t>
  </si>
  <si>
    <t>UVAROV, VM (corresponding author), ARCTIC &amp; ANTARCTIC RES INST,ST PETERSBURG 199226,RUSSIA.</t>
  </si>
  <si>
    <t>Uvarov, Viacheslav/AAI-9003-2021</t>
  </si>
  <si>
    <t>WOS:A1995RJ50400027</t>
  </si>
  <si>
    <t>LARSON, KM; FREYMUELLER, J</t>
  </si>
  <si>
    <t>RELATIVE MOTIONS OF THE AUSTRALIAN, PACIFIC AND ANTARCTIC PLATES ESTIMATED BY THE GLOBAL POSITIONING SYSTEM</t>
  </si>
  <si>
    <t>INTERFEROMETRY; GEODESY</t>
  </si>
  <si>
    <t>GPS measurements spanning similar to 3 years have been used to determine velocities for 7 sites on the Australian, Pacific and Antarctic plates. The site velocities agree with both plate model predictions and other space geodetic techniques. We find no evidence for internal deformation of the interior of the Australian plate. Wellington, New Zealand, located in the Australian-Pacific plate boundary zone, moves 20+/-5 mm/yr west-southwest relative to the Australian plate. Its velocity lies midway between the predicted velocities of the two plates. Relative Euler vectors for the Australia-Antarctica and Pacific-Antarctica plates agree within one standard deviation with the NUVEL-1A predictions.</t>
  </si>
  <si>
    <t>STANFORD UNIV,DEPT GEOPHYS,STANFORD,CA 94305</t>
  </si>
  <si>
    <t>Stanford University</t>
  </si>
  <si>
    <t>LARSON, KM (corresponding author), UNIV COLORADO,DEPT AEROSP ENGN,CAMPUS BOX 429,BOULDER,CO 80309, USA.</t>
  </si>
  <si>
    <t>LARSON, KRISTINE/J-7623-2018</t>
  </si>
  <si>
    <t>LARSON, KRISTINE/0000-0003-4666-8885; Freymueller, Jeffrey/0000-0003-0614-0306</t>
  </si>
  <si>
    <t>JAN 1</t>
  </si>
  <si>
    <t>10.1029/94GL02788</t>
  </si>
  <si>
    <t>QE788</t>
  </si>
  <si>
    <t>WOS:A1995QE78800010</t>
  </si>
  <si>
    <t>ANGELESCU, V; SANCHEZ, RP</t>
  </si>
  <si>
    <t>A CENTURY OF OCEANOGRAPHIC AND FISHERIES EXPLORATION ON THE CONTINENTAL-SHELF OFF ARGENTINA</t>
  </si>
  <si>
    <t>HELGOLANDER MEERESUNTERSUCHUNGEN</t>
  </si>
  <si>
    <t>International Helgoland Symposium on the Challenge to Marine Biology in a Changing World, Commemorating the Centenary of the Biologische-Anstalt-Helgoland</t>
  </si>
  <si>
    <t>SEP 13-18, 1992</t>
  </si>
  <si>
    <t>HELGOLAND, GERMANY</t>
  </si>
  <si>
    <t>SOUTHWESTERN ATLANTIC-OCEAN; SQUID ILLEX-ARGENTINUS; MALVINAS CURRENTS; BRAZIL; SEA</t>
  </si>
  <si>
    <t>A detailed analysis is presented of the main contributions, both local and international, to the fields of oceanography and fishery sciences resulting from exploratory cruises carried out on the continental shelf off Argentina over the last 100 years. The end of the 19th century is chosen as a starting point for this analysis as it marks the beginning of active marine research by Argentinian scientists and an accumulation of information on Antarctic and Subantarctic organisms in foreign journals. Mention is also made of previous contributions derived from the classic expeditions and global circumnavigational voyages during the 18th and 19th centuries. Although the aims of those were not always strictly oceanographic, they rendered significant information to this field of knowledge. In the early years, references arose mainly from the particular geographic situation of the Argentinian shelf, a necessary passage in the navigation routes to the Pacific Ocean, and later on the way to Antarctica. Sources of information are divided into four categories: (a) foreign scientific projects in the area; (b) investigation by Argentinian scientists and research vessels; (c) joint projects between Argentinian and foreign institutions; and (d) contributions from sources other than oceanographic cruises (commercial navigation, maritime weather reports, satellite images, etc.). The analysis includes an updated and classified bibliographical list of the main contributions to the fields of oceanography and fishery sciences derived from those sources, published either in international or local journals or appearing as technical and internal reports. The motivations, objectives and main achievements of foreign surveys and programmes in the area and their impact on local scientific progress are discussed. The early 'sixties mark a turning point in the evolution of international research in the area. The creation of biological stations along the Argentinian coast, and the support given to the pooling of human resources set the basis for the development of bilateral programmes. Similar progress in Brazil and Uruguay led to the outgrowth of regional activities. Joint scientific efforts described in this analysis include the programmes carried out by the research vessels of Germany (''Walther Herwig'', ''Meteor''), Japan (''Kaiyo Maru'', ''Orient Maru'', ''Shinkai Maru''), Poland (''Professor Siedlecki''), Russia (''Evrika'', ''Dimitry Stefanov'') and the USA (''Vema'', ''Atlantis II''), the achievements of which are a landmark in the evolution of marine science in the area.</t>
  </si>
  <si>
    <t>ANGELESCU, V (corresponding author), INIDEP,POB 175,RA-7600 MAR DEL PLATA,ARGENTINA.</t>
  </si>
  <si>
    <t>BIOLOGISCHE ANSTALT HELGOLAND</t>
  </si>
  <si>
    <t>HAMBURG 52</t>
  </si>
  <si>
    <t>NOTKESTRAFZE 31, W-2000 HAMBURG 52, GERMANY</t>
  </si>
  <si>
    <t>0174-3597</t>
  </si>
  <si>
    <t>HELGOLANDER MEERESUN</t>
  </si>
  <si>
    <t>Helgol. Meeresunters.</t>
  </si>
  <si>
    <t>10.1007/BF02368375</t>
  </si>
  <si>
    <t>RH797</t>
  </si>
  <si>
    <t>WOS:A1995RH79700049</t>
  </si>
  <si>
    <t>BESPROZVANNAYA, AS</t>
  </si>
  <si>
    <t>Rawer, K; Bilitza, D; Singer, W</t>
  </si>
  <si>
    <t>EMPIRIC MODELING OF THE POLAR FOF2 IN THE NORTHERN AND SOUTHERN HEMISPHERES</t>
  </si>
  <si>
    <t>HIGH LATITUDES IN THE INTERNATIONAL REFERENCE IONOSPHERE</t>
  </si>
  <si>
    <t>C4 Meeting of COSPAR Scientific-Commission-C on the High Latitudes in the International Reference Ionosphere, at the 30th COSPAR Scientific Assembly</t>
  </si>
  <si>
    <t>PLASMA CONVECTION; F-REGION</t>
  </si>
  <si>
    <t>The Empiric AARI Model of the high latitude F2 layer was used for the study of the asymmetry of large-scale ionospheric features in the Northern and Southern Hemispheres. June and December solstice conditions have been compared at solar maximum for the sub-storm magnetic activity. The comparison of the spatial distribution of F2 layer winter/summer ionization in the Northern and Southern Hemispheres shows that in winter the main difference is caused by the displacement of the geographic and geomagnetic poles (UT control), while in summer the main difference is caused by the differences in modulation of the nocturnal ionization by neutral winds. In both seasons the asymmetry is affected by December anomaly increasing or decreasing the UT effect.</t>
  </si>
  <si>
    <t>BESPROZVANNAYA, AS (corresponding author), ARCTIC &amp; ANTARCTIC RES INST,38 BERING ST,ST PETERSBURG 199397,RUSSIA.</t>
  </si>
  <si>
    <t>0-08-042621-2</t>
  </si>
  <si>
    <t>10.1016/0273-1177(95)00095-V</t>
  </si>
  <si>
    <t>BD12N</t>
  </si>
  <si>
    <t>WOS:A1995BD12N00005</t>
  </si>
  <si>
    <t>BLAGOVESHCHENSKY, DV; BORISOVA, TD</t>
  </si>
  <si>
    <t>MAIN IONIZATION TROUGH PARAMETERS FOR IONOSPHERE MODELING BY HF RADIO NETWORK OBSERVATIONS</t>
  </si>
  <si>
    <t>For modeling of the high-latitude ionosphere reliable information about the main ionization trough (MIT) is needed. The experimental determinations of the MIT position and its shape depend on geomagnetic activity and time. Studies were carried out on the westward HF radio network with the reception centre at St. Petersburg. Specific signal changes are observed on every radio path touching the MIT /1/ impact. If the network includes a large number of paths the MIT dynamics and shape can be studied. Our data have been compared to an existing trough model /2/ and to vertical ionospheric sounding data.</t>
  </si>
  <si>
    <t>ARCTIC &amp; ANTARCTIC SCI RES INST,ST PETERSBURG 199397,RUSSIA</t>
  </si>
  <si>
    <t>BLAGOVESHCHENSKY, DV (corresponding author), STATE ACAD AEROSP INSTRUMENTAT,67 BOLSHAYA MORSKAYA ST,ST PETERSBURG 190000,RUSSIA.</t>
  </si>
  <si>
    <t>Borisova, Tatiana/0000-0003-1727-5310</t>
  </si>
  <si>
    <t>10.1016/0273-1177(95)00100-S</t>
  </si>
  <si>
    <t>WOS:A1995BD12N00010</t>
  </si>
  <si>
    <t>GRIFFITHS, HI; PEDLEY, HM</t>
  </si>
  <si>
    <t>DID CHANGES IN LATE LAST GLACIAL AND EARLY HOLOCENE ATMOSPHERIC CO2 CONCENTRATIONS CONTROL RATES OF TUFA PRECIPITATION</t>
  </si>
  <si>
    <t>HOLOCENE</t>
  </si>
  <si>
    <t>TUFA; TRAVERTINE; CARBONATE PRECIPITATION; CO2; PALEOCLIMATE; HOLOCENE</t>
  </si>
  <si>
    <t>ICE; TRAVERTINES; RECORD; BP</t>
  </si>
  <si>
    <t>Gases trapped within Arctic, Antarctic and Greenland ice-cores document a dramatic increase in atmospheric CO2 levels (by almost 100%) in the period between the last glacial maximum and the late Holocene. The authors note an apparent correlation between increases in levels of atmospheric CO2 during this period and an episode of mass deposition of freshwater carbonate tufas and travertines. As changes in atmospheric CO2 levels are likely to affect carbonate deposition (Tucker and Wright, 1990), we propose the hypothesis that a relationship exists between increasing atmospheric CO2 levels and tufa deposition.</t>
  </si>
  <si>
    <t>UNIV HULL,SCH GEOG &amp; EARTH RESOURCES,KINGSTON HULL HU6 7RX,N HUMBERSIDE,ENGLAND</t>
  </si>
  <si>
    <t>University of Hull</t>
  </si>
  <si>
    <t>GRIFFITHS, HI (corresponding author), UNIV LEEDS,DEPT GENET,MT PRESTON ST,LEEDS LS2 9JT,W YORKSHIRE,ENGLAND.</t>
  </si>
  <si>
    <t>EDWARD ARNOLD PUBL LTD</t>
  </si>
  <si>
    <t>338 EUSTON ROAD, LONDON, ENGLAND NW1 3BH</t>
  </si>
  <si>
    <t>0959-6836</t>
  </si>
  <si>
    <t>Holocene</t>
  </si>
  <si>
    <t>10.1177/095968369500500212</t>
  </si>
  <si>
    <t>RB221</t>
  </si>
  <si>
    <t>WOS:A1995RB22100012</t>
  </si>
  <si>
    <t>LEGRAND, M; DELMAS, R</t>
  </si>
  <si>
    <t>POLAR ICES CHEMISTRY - A PAST ATMOSPHERE REFLECTION</t>
  </si>
  <si>
    <t>HOUILLE BLANCHE-REVUE INTERNATIONALE DE L EAU</t>
  </si>
  <si>
    <t>Conference on Glaciology and Nivology - Status of Research and Knowledge at the End of the 20th-Century</t>
  </si>
  <si>
    <t>FEB 15-16, 1995</t>
  </si>
  <si>
    <t>GRENOBLE, FRANCE</t>
  </si>
  <si>
    <t>LAST CLIMATIC CYCLE; ANTARCTIC ICE; CORE RECORD; ION CHROMATOGRAPHY; GREENLAND; SNOW; SULFATE; NITRATE; SUMMIT; VOLCANISM</t>
  </si>
  <si>
    <t>LEGRAND, M (corresponding author), CNRS,LAB GLACIOL &amp; GEOPHYS ENVIRONNEMENT,F-75700 PARIS,FRANCE.</t>
  </si>
  <si>
    <t>REVUE GENERALE ELECTRICITE S A</t>
  </si>
  <si>
    <t>PARIS CEDEX 15</t>
  </si>
  <si>
    <t>48, RUE DE LA PROCESSION, 75724 PARIS CEDEX 15, FRANCE</t>
  </si>
  <si>
    <t>0018-6368</t>
  </si>
  <si>
    <t>HOUILLE BLANCHE</t>
  </si>
  <si>
    <t>Houille Blanche-Rev. Int.</t>
  </si>
  <si>
    <t>Water Resources</t>
  </si>
  <si>
    <t>RQ143</t>
  </si>
  <si>
    <t>WOS:A1995RQ14300016</t>
  </si>
  <si>
    <t>DELFUEYO, GM; TAYLOR, EL; TAYLOR, TN</t>
  </si>
  <si>
    <t>TRIASSIC WOOD FROM THE GORDON VALLEY, CENTRAL TRANSANTARCTIC MOUNTAINS, ANTARCTICA</t>
  </si>
  <si>
    <t>IAWA JOURNAL</t>
  </si>
  <si>
    <t>PETRIFIED FOREST; ANATOMY; TRIASSIC; ANTARCTICA; PODOCARPACEAE; WOOD; GYMNOSPERMS</t>
  </si>
  <si>
    <t>Wood from an in situ permineralized forest from the Middle Triassic of Gordon Valley (Queen Alexandra Range, central Transantarctic Mountains) in Antarctica is described as a new taxon. Approximately 100 trunks in growth position are present at the site; they range from 13-61 cm in diameter and suggest that some of the trees were up to 20 m tall. Pits in the radial walls of the tracheids are of the abietinean type. Rays are uniseriate and 1-9 cells high; cross fields include one to two pits that appear to be simple. Axial parenchyma is absent. Pith and cortex are not preserved. The Antarctic wood is compared with existing fossil wood types from Antarctica and other parts of Gondwana. Although the fossil wood shares a number of characteristics with the Podocarpaceae, it differs from any existing genera and is described as a new taxon, Jeffersonioxylon gordonense.</t>
  </si>
  <si>
    <t>MUSEO CIENCIAS NAT BUENOS AIRES, BUENOS AIRES, DF, ARGENTINA</t>
  </si>
  <si>
    <t>INT ASSOC WOOD ANATOMISTS</t>
  </si>
  <si>
    <t>RIJKSHERBARIUM, PO BOX 9514, 2300 LEIDEN, NETHERLANDS</t>
  </si>
  <si>
    <t>0928-1541</t>
  </si>
  <si>
    <t>IAWA J</t>
  </si>
  <si>
    <t>IAWA J.</t>
  </si>
  <si>
    <t>Forestry</t>
  </si>
  <si>
    <t>RH443</t>
  </si>
  <si>
    <t>WOS:A1995RH44300001</t>
  </si>
  <si>
    <t>Buckley, BM; Barbetti, M; Watanasak, M; DArrigo, R; Boonchirdchoo, S; Sarutanon, S</t>
  </si>
  <si>
    <t>Dendrochronological investigations in Thailand</t>
  </si>
  <si>
    <t>Meeting on Periodicity of Growth in Tropical Trees</t>
  </si>
  <si>
    <t>NOV 16-18, 1994</t>
  </si>
  <si>
    <t>dendrochronology; Thailand; Pinus; Southeast Asia; Podocarpus; climate</t>
  </si>
  <si>
    <t>Some of the first tree-ring chronologies from mainland Southeast Asia have been developed from Thailand, and a significant link between climate and tree growth has been suggested. Four chronologies from two species of pine (Pinus kesiya Royle ex Gordon and Pinus merkusii Jungh. &amp; de Vriese) from northeastern, lower northern and northwestern Thailand have been constructed: three from P. kesiya and one from P. merkusii. A second P. merkusii chronology is being developed from samples from northwestern Thailand. Preliminary climate modelling demonstrates significant relationships for tree growth with both temperature and precipitation for both species, A significant, direct relationship is revealed with temperature at the beginning of the wet season for Pinus merkusii from Thung Salaeng Luang National Park, along with an inverse relationship with precipitation for the same period. It is also suggested that the month of November (the transitional month from wet to dry season) during the year of growth is most important for Pinus kesiya from Nam Nao National Park, based on significant, direct relationships with both temperature and precipitation. The dendrochronological potential of another species, the long-lived Podocarpus neriifolius, is also discussed.</t>
  </si>
  <si>
    <t>Buckley, BM (corresponding author), UNIV TASMANIA,INST ANTARCTIC &amp; SO OCEAN STUDIES,GPO BOX 252C,HOBART,TAS 7001,AUSTRALIA.</t>
  </si>
  <si>
    <t>10.1163/22941932-90001429</t>
  </si>
  <si>
    <t>TL860</t>
  </si>
  <si>
    <t>Bronze, Green Submitted</t>
  </si>
  <si>
    <t>WOS:A1995TL86000009</t>
  </si>
  <si>
    <t>Ito, T</t>
  </si>
  <si>
    <t>Delmas, RJ</t>
  </si>
  <si>
    <t>Nature and origin of Antarctic submicron aerosols</t>
  </si>
  <si>
    <t>ICE CORE STUDIES OF GLOBAL BIOGEOCHEMICAL CYCLES</t>
  </si>
  <si>
    <t>NATO ADVANCED SCIENCE INSTITUTE SERIES, SERIES I, GLOBAL ENVIRONMENT CHANGE</t>
  </si>
  <si>
    <t>NATO Advanced Research Workshop on Ice Score Studies of Global Biogeochemical Cycles</t>
  </si>
  <si>
    <t>MAR 26-31, 1993</t>
  </si>
  <si>
    <t>ANNECY, FRANCE</t>
  </si>
  <si>
    <t>Antarctica; aerosols; aitken particles; large particles; size distribution</t>
  </si>
  <si>
    <t>JAPAN METEOROL AGCY,OZONE LAYER MONITORING AGCY,CHIYODA KU,TOKYO 100,JAPAN</t>
  </si>
  <si>
    <t>Japan Meteorological Agency</t>
  </si>
  <si>
    <t>SPRINGER-VERLAG BERLIN</t>
  </si>
  <si>
    <t>BERLIN 33</t>
  </si>
  <si>
    <t>HEIDELBERGER PLATZ 3, W-1000 BERLIN 33, GERMANY</t>
  </si>
  <si>
    <t>3-540-59274-1</t>
  </si>
  <si>
    <t>NATO ASI SER SER I</t>
  </si>
  <si>
    <t>Geochemistry &amp; Geophysics; Meteorology &amp; Atmospheric Sciences</t>
  </si>
  <si>
    <t>BE97D</t>
  </si>
  <si>
    <t>WOS:A1995BE97D00002</t>
  </si>
  <si>
    <t>Peel, DA</t>
  </si>
  <si>
    <t>The chemistry and climatic role of biogenic sulfur: Group discussion</t>
  </si>
  <si>
    <t>WOS:A1995BE97D00008</t>
  </si>
  <si>
    <t>Wolff, EW</t>
  </si>
  <si>
    <t>Nitrate in polar ice</t>
  </si>
  <si>
    <t>WOS:A1995BE97D00010</t>
  </si>
  <si>
    <t>Vandal, GM; Fitzgerald, WF; Boutron, CF; Candelone, JP</t>
  </si>
  <si>
    <t>Mercury in ancient ice and recent snow from the Antarctic</t>
  </si>
  <si>
    <t>UNIV CONNECTICUT,DEPT MARINE SCI,GROTON,CT 06340</t>
  </si>
  <si>
    <t>University of Connecticut</t>
  </si>
  <si>
    <t>WOS:A1995BE97D00021</t>
  </si>
  <si>
    <t>LYTLE, VI; ACKLEY, SF</t>
  </si>
  <si>
    <t>Stein, TI</t>
  </si>
  <si>
    <t>Permittivity of sea ice at Ka-Band</t>
  </si>
  <si>
    <t>IGARSS '95 - 1995 INTERNATIONAL GEOSCIENCE AND REMOTE SENSING SYMPOSIUM, VOLS 1-3: QUANTITATIVE REMOTE SENSING FOR SCIENCE AND APPLICATIONS</t>
  </si>
  <si>
    <t>1995 International Geoscience and Remote Sensing Symposium (IGARSS 95)</t>
  </si>
  <si>
    <t>JUL 10-14, 1995</t>
  </si>
  <si>
    <t>FLORENCE, ITALY</t>
  </si>
  <si>
    <t>UNIV TASMANIA,ANTARCTIC CRC,HOBART,TAS 7001,AUSTRALIA</t>
  </si>
  <si>
    <t>0-7803-2568-0</t>
  </si>
  <si>
    <t>INT GEOSCI REMOTE SE</t>
  </si>
  <si>
    <t>Geosciences, Multidisciplinary; Remote Sensing</t>
  </si>
  <si>
    <t>Geology; Remote Sensing</t>
  </si>
  <si>
    <t>BD72Q</t>
  </si>
  <si>
    <t>WOS:A1995BD72Q00118</t>
  </si>
  <si>
    <t>EARLY, DS; LONG, DG</t>
  </si>
  <si>
    <t>Exploration of C-band sigma(0) dependence on azimuth angle over Antarctic sea and glacial ice</t>
  </si>
  <si>
    <t>BRIGHAM YOUNG UNIV,DEPT ELECT &amp; COMP ENGN,PROVO,UT 84602</t>
  </si>
  <si>
    <t>Brigham Young University</t>
  </si>
  <si>
    <t>WOS:A1995BD72Q00184</t>
  </si>
  <si>
    <t>BASILI, P; CIOTTI, P; DAURIA, G; MARZANO, FS; PIERDICCA, N</t>
  </si>
  <si>
    <t>A Kalman filter approach for microwave radiometric profiling of the Antarctic atmosphere</t>
  </si>
  <si>
    <t>UNIV PERUGIA,INST ELECTR,I-06143 PERUGIA,ITALY</t>
  </si>
  <si>
    <t>University of Perugia</t>
  </si>
  <si>
    <t>Marzano, Frank S/X-9052-2018</t>
  </si>
  <si>
    <t>Marzano, Frank S/0000-0002-5873-204X</t>
  </si>
  <si>
    <t>WOS:A1995BD72Q00332</t>
  </si>
  <si>
    <t>ROTT, H; RACK, W</t>
  </si>
  <si>
    <t>CHARACTERIZATION OF ANTARCTIC FIRN BY MEANS OF ERS-1 SCATTEROMETER MEASUREMENTS</t>
  </si>
  <si>
    <t>IEEE International Symposium on Geoscience and Remote Sensing IGARSS</t>
  </si>
  <si>
    <t>UNIV INNSBRUCK, INST METEOROL &amp; GEOPHYS, A-6020 INNSBRUCK, AUSTRIA</t>
  </si>
  <si>
    <t>University of Innsbruck</t>
  </si>
  <si>
    <t>Rack, Wolfgang/U-8898-2017</t>
  </si>
  <si>
    <t>Rack, Wolfgang/0000-0003-2447-377X</t>
  </si>
  <si>
    <t>0-7803-2567-2</t>
  </si>
  <si>
    <t>WOS:A1995BD72Q00604</t>
  </si>
  <si>
    <t>Triulzi, C; Nonnis Marzano, F; Casoli, A; Mori, A; Vaghi, M</t>
  </si>
  <si>
    <t>Radioactive and stable isotopes in abiotic and biotic components of Antarctic ecosystems surrounding the Italian base</t>
  </si>
  <si>
    <t>INTERNATIONAL JOURNAL OF ENVIRONMENTAL ANALYTICAL CHEMISTRY</t>
  </si>
  <si>
    <t>Antarctica; Terra Nova bay; artificial radioisotopes; natural radioisotopes; radioecology</t>
  </si>
  <si>
    <t>RADIONUCLIDES</t>
  </si>
  <si>
    <t>Results concerning the analysis of natural (K-40, Th-232, U-238) and anthropogenic (Sr-90, Cs-137, Pu-238, Pu-239, 240) radioactivity determined in samples collected during the PNRA (National Program for Antarctic Research) 1990-91 and 1991-92 Scientific Expeditions, are presented. The data refer to samples of the terrestrial, lacustrine and marine ecosystems surrounding the Italian Base in the Terra Nova Bay (Ross Sea) territory with special emphasis on the Cs-137 biogeochemical behaviour. In particular, the role of the organic substance in the radionuclide transfer has been evaluated through statistical correlation analysis between the Cs-137 concentrations and organic matter, organic carbon and nitrogen contents determined in samples of marine and lacustrine sediments.</t>
  </si>
  <si>
    <t>UNIV PARMA, DEPT GEN &amp; INORGAN CHEM ANALYT CHEM PHYS CHEM, I-43100 PARMA, ITALY</t>
  </si>
  <si>
    <t>University of Parma</t>
  </si>
  <si>
    <t>UNIV PARMA, DEPT GEN BIOL &amp; PHYSIOL, VIALE SCI, I-43100 PARMA, ITALY.</t>
  </si>
  <si>
    <t>casoli, antonella/H-6953-2016; Mori, Alessandra/F-4382-2012; MArzano, Francesco Nonnis/L-1025-2016</t>
  </si>
  <si>
    <t>casoli, antonella/0000-0002-9212-9463; Mori, Alessandra/0000-0001-6544-3038; MArzano, Francesco Nonnis/0000-0001-5764-3515</t>
  </si>
  <si>
    <t>0306-7319</t>
  </si>
  <si>
    <t>1029-0397</t>
  </si>
  <si>
    <t>INT J ENVIRON AN CH</t>
  </si>
  <si>
    <t>Int. J. Environ. Anal. Chem.</t>
  </si>
  <si>
    <t>10.1080/03067319508027236</t>
  </si>
  <si>
    <t>Chemistry, Analytical; Environmental Sciences</t>
  </si>
  <si>
    <t>Chemistry; Environmental Sciences &amp; Ecology</t>
  </si>
  <si>
    <t>UU640</t>
  </si>
  <si>
    <t>WOS:A1995UU64000006</t>
  </si>
  <si>
    <t>Desideri, PG; Lepri, L; Checchini, L; Santianni, D; Masi, F; Bao, M</t>
  </si>
  <si>
    <t>Organic compounds in Antarctic sea-water and pack-ice</t>
  </si>
  <si>
    <t>Antarctica; pack-ice; seawater; organic pollutants; chromatographic analysis</t>
  </si>
  <si>
    <t>HYDROCARBONS</t>
  </si>
  <si>
    <t>Pack-ice and sea-water samples collected at different depths from Terra Nova Bay and Ross Sea, during 1990/1991 Italian Antarctic Expedition, were analyzed using HRGC and GC-MS, Several classes of biogenic and anthropogenic organic compounds were identified and measured in both matrices. The results showed the changes in the organic composition at varying depths of pack-ice and sea-water and the enrichment of organic compounds in the pack.</t>
  </si>
  <si>
    <t>Desideri, PG (corresponding author), UNIV FLORENCE,DEPT PUBL HLTH EPIDEMIOL &amp; ENVIRONM ANALYT CHEM,VIA G CAPPONI 9,I-50121 FLORENCE,ITALY.</t>
  </si>
  <si>
    <t>Masi, Fabio/H-3643-2019</t>
  </si>
  <si>
    <t>Masi, Fabio/0000-0002-2305-9035</t>
  </si>
  <si>
    <t>GORDON BREACH SCI PUBL LTD</t>
  </si>
  <si>
    <t>C/O STBS LTD PO BOX 90, READING, BERKS, ENGLAND RG1 8JL</t>
  </si>
  <si>
    <t>10.1080/03067319508027247</t>
  </si>
  <si>
    <t>UU643</t>
  </si>
  <si>
    <t>WOS:A1995UU64300007</t>
  </si>
  <si>
    <t>CAMPANELLA, L; PETRONIO, BM; BRAGUGLIA, C; CINI, R; INNOCENTI, ND</t>
  </si>
  <si>
    <t>STUDY OF HUMIC FRACTIONS FROM WATER OF AN ANTARCTIC LAKE</t>
  </si>
  <si>
    <t>HUMIC SUBSTANCES; LAKE WATER; ANTARCTICA</t>
  </si>
  <si>
    <t>FLUORESCENCE SPECTROSCOPY; ORGANIC-MATTER; C-13 NMR; SUBSTANCES; ACID; SEDIMENTS; SPECTRA</t>
  </si>
  <si>
    <t>Soluble humic compounds isolated from water of an Antarctic lake have been characterized by IR, NMR spectrophotometry and fluorimetric measurements. Gel chromatography on Sephadex G resins of fulvic acids, present in the water in high concentration, has evidenced that a great fraction of them consists of compounds having molecular weight greater than 50,000 dalton. The high level of humics and the presence in soluble form of compounds having high molecular weight and similar structure to the humic acids of lake sediments may be due to the high pH value of the water examined.</t>
  </si>
  <si>
    <t>UNIV ROMA LA SAPIENZA,DEPT CHEM,I-00185 ROME,ITALY; UNIV FLORENCE,DEPT ORGAN CHEM U SCHIFF,I-50121 FLORENCE,ITALY</t>
  </si>
  <si>
    <t>Sapienza University Rome; University of Florence</t>
  </si>
  <si>
    <t>10.1080/03067319508027227</t>
  </si>
  <si>
    <t>QZ632</t>
  </si>
  <si>
    <t>WOS:A1995QZ63200006</t>
  </si>
  <si>
    <t>BRAGUGLIA, CM; CAMPANELLA, L; PETRONIO, BM; SCERBO, R</t>
  </si>
  <si>
    <t>SEDIMENTARY HUMIC ACIDS IN THE CONTINENTAL-MARGIN OF THE ROSS SEA (ANTARCTICA)</t>
  </si>
  <si>
    <t>SEDIMENTARY HUMIC ACIDS; ANTARCTICA; ROSS SEA</t>
  </si>
  <si>
    <t>MARINE-SEDIMENTS; SUBSTANCES; FRACTIONS</t>
  </si>
  <si>
    <t>Humic acids (HA) extracted from Antarctic marine sediments were characterized using different techniques (FTIR, NMR, Thermogravimetry, Elemental Analysis and Ionic Exchange Chromatography). Antarctic sedimentary HA show a greater content of nitrogen and a predominant aliphatic nature when compared with data reported in the literature for non Antarctic HA samples. Some differences in the structures, such as the presence of aromatic carbon rings, carbohydrates, fatty acids, etc., have been observed, as a function of sampling zones. The differences are probably due to a different humification process, possibly depending on different trends of temperature and salinity measured down to the water column.</t>
  </si>
  <si>
    <t>UNIV ROMA LA SAPIENZA,DEPT CHEM,I-00185 ROME,ITALY</t>
  </si>
  <si>
    <t>Sapienza University Rome</t>
  </si>
  <si>
    <t>10.1080/03067319508027228</t>
  </si>
  <si>
    <t>WOS:A1995QZ63200007</t>
  </si>
  <si>
    <t>CALACE, N; CAMPANELLA, L; DEPAOLIS, F; PETRONIO, BM</t>
  </si>
  <si>
    <t>CHARACTERIZATION OF HUMIC ACIDS ISOLATED FROM ANTARCTIC SOILS</t>
  </si>
  <si>
    <t>ANTARCTIC SOILS; HUMIC ACIDS</t>
  </si>
  <si>
    <t>FULVIC-ACIDS; INFRARED-SPECTRA; LAKE-SEDIMENTS; SUBSTANCES; FRACTIONS</t>
  </si>
  <si>
    <t>Humic acids isolated from Antarctic soils have been characterized by FTIR, C-13-NMR and elemental analysis; aminoacid content has been determined after hydrolysis with 6 N HCl. Nitrogen and hydrogen contents of HAs are very high, indicating that more proteinaceous material, covalently bound to the structures, has not undergone remarkable transformation during the humification processes. Moreover, the aliphatic carbon prevails on the aromatic one, owing to the nature of non-ligniferous material as precursor. With the progress of the humification process, obtained in temperate climatic conditions, the proteinaceous material decreases, as shown by the analysis of aminoacids, and the molecular weight of the humic compounds increases whereas aromatic carbon does not.</t>
  </si>
  <si>
    <t>Calace, Nicoletta/0000-0003-1823-1168</t>
  </si>
  <si>
    <t>10.1080/03067319508027229</t>
  </si>
  <si>
    <t>WOS:A1995QZ63200008</t>
  </si>
  <si>
    <t>WALLIN, M; STROMBERG, E</t>
  </si>
  <si>
    <t>Jeon, KW; Jarvik, J</t>
  </si>
  <si>
    <t>COLD-STABLE AND COLD-ADAPTED MICROTUBULES</t>
  </si>
  <si>
    <t>INTERNATIONAL REVIEW OF CYTOLOGY - A SURVEY OF CELL BIOLOGY, VOL 157</t>
  </si>
  <si>
    <t>INTERNATIONAL REVIEW OF CYTOLOGY-A SURVEY OF CELL BIOLOGY</t>
  </si>
  <si>
    <t>MICROTUBULES; TUBULIN; MICROTUBULE-ASSOCIATED PROTEINS; COLD ADAPTATION; COLD STABILITY</t>
  </si>
  <si>
    <t>URCHIN EGG TUBULIN; MORHUA BRAIN MICROTUBULES; CULTURED TOBACCO CELLS; DYNAMIC INSTABILITY; BETA-TUBULIN; RAT-BRAIN; GADUS-MORHUA; ANTARCTIC FISHES; ATLANTIC COD; AXONAL MICROTUBULES</t>
  </si>
  <si>
    <t>GOTHENBURG UNIV, DEPT ZOOPHYSIOL, S-41390 GOTHENBURG, SWEDEN.</t>
  </si>
  <si>
    <t>ELSEVIER ACADEMIC PRESS INC</t>
  </si>
  <si>
    <t>525 B STREET, SUITE 1900, SAN DIEGO, CA 92101-4495 USA</t>
  </si>
  <si>
    <t>0074-7696</t>
  </si>
  <si>
    <t>0-12-364560-3</t>
  </si>
  <si>
    <t>INT REV CYTOL</t>
  </si>
  <si>
    <t>Int.Rev.Cytol.</t>
  </si>
  <si>
    <t>10.1016/S0074-7696(08)62155-5</t>
  </si>
  <si>
    <t>BC90Y</t>
  </si>
  <si>
    <t>WOS:A1995BC90Y00001</t>
  </si>
  <si>
    <t>MILLER, WR; HEATWOLE, H</t>
  </si>
  <si>
    <t>TARDIGRADES OF THE AUSTRALIAN-ANTARCTIC-TERRITORIES - THE MAWSON COAST, EAST ANTARCTICA</t>
  </si>
  <si>
    <t>INVERTEBRATE BIOLOGY</t>
  </si>
  <si>
    <t>SEXUAL DIMORPHISM; DISPERSAL; DISTRIBUTION</t>
  </si>
  <si>
    <t>A survey of the terrestrial. tardigrades inhabiting soil, algae, lichens, and mosses was conducted during the austral summer of 1990 at the Australian Research Station at Mawson and other localities on the Mawson Coast. Five genera and six species of tardigrades were recovered: Echiniscus jenningsi, Diphascon sanae, Hypsibius antarcticus, Macrobiotus blocki, Macrobiotus stuckenbergi, and Milnesium tardigradum. Males have seldom been reported in the genus Echiniscus, but constituted about 40% of the population of E. jenningsi. Such a high concentration of males suggests a sexually reproducing population of E. jenningsi on the Mawson Coast. Patterns, obstacles, and strategies of dispersal, reproduction, and survival are discussed relative to the harsh, sparse, and insular environment of East Antarctica.</t>
  </si>
  <si>
    <t>UNIV NEW ENGLAND,DEPT ZOOL,ARMIDALE,NSW 2351,AUSTRALIA; N CAROLINA STATE UNIV,DEPT ZOOL,RALEIGH,NC 27695</t>
  </si>
  <si>
    <t>University of New England; North Carolina State University</t>
  </si>
  <si>
    <t>AMER MICROSCOPICAL SOC</t>
  </si>
  <si>
    <t>810 EAST 10TH ST, LAWRENCE, KS 66044-8897</t>
  </si>
  <si>
    <t>1077-8306</t>
  </si>
  <si>
    <t>INVERTEBR BIOL</t>
  </si>
  <si>
    <t>Invertebr. Biol.</t>
  </si>
  <si>
    <t>10.2307/3226950</t>
  </si>
  <si>
    <t>QW610</t>
  </si>
  <si>
    <t>WOS:A1995QW61000005</t>
  </si>
  <si>
    <t>GINATI, A; LEHMANN, G; SCHULZ, U</t>
  </si>
  <si>
    <t>NEW TRENDS AND CAPABILITIES OF SATELLITES FOR BIRD TRACKING AND MONITORING</t>
  </si>
  <si>
    <t>ISRAEL JOURNAL OF ZOOLOGY</t>
  </si>
  <si>
    <t>International Conference on Bird Migration</t>
  </si>
  <si>
    <t>APR 03-07, 1994</t>
  </si>
  <si>
    <t>ELAT, ISRAEL</t>
  </si>
  <si>
    <t>Two advanced satellite systems (SAFIR and INMARSAT) are described. SAFIR (SAtellite For Information Relay) in low earth orbit is a program using small satellites for a two-way environmental data collection, distribution, and tracking. SAFIR aims at a non-real-time exchange of data and messages between objects (birds), equipped with very small and inexpensive microstations, and users (scientists), equipped with small macrostations. Both stations operate at UHF frequency bands. Two methods of position determination are implemented, one with an accuracy of &lt;1000 m and a second with an accuracy of &lt;100 m. A small constellation of SAFIR satellites (2-6) will be deployed in different orbits providing the store and forward service. In the first phase, SAFIR-R as attached payload was launched in May 1994 into a 700-km, sun-synchronous polar orbit. During the first 3 months, link and frequency tests under various ground conditions were performed. Additionally, the communication concept, routing, and user data management were evaluated and verified. The SAFIR user terminals have already been delivered to selected users (anchored buoys, subsurface buoys, tracking of migrating animals, antarctic stations, and container tracking). The geostationary communication system is based on the existing ET-1600 INMARSAT EPIRB satellite-based distress alerting system and consists of a transmitter, a microtracker, and an antenna. The prototype weighs approximately 200 g. The miniaturization of this terminal will enable wide application areas, including real-time tracking of migrating birds.</t>
  </si>
  <si>
    <t>GINATI, A (corresponding author), SATELLITE ADV TECHNOL,OHB SYST SPACE ENVIRONM TECHNOL,UNIV ALLEE 27,D-28359 BREMEN,GERMANY.</t>
  </si>
  <si>
    <t>LASER PAGES PUBL LTD</t>
  </si>
  <si>
    <t>JERUSALEM</t>
  </si>
  <si>
    <t>PO BOX 50257, JERUSALEM 91502, ISRAEL</t>
  </si>
  <si>
    <t>0021-2210</t>
  </si>
  <si>
    <t>ISRAEL J ZOOL</t>
  </si>
  <si>
    <t>Isr. J. Zool.</t>
  </si>
  <si>
    <t>TC624</t>
  </si>
  <si>
    <t>WOS:A1995TC62400006</t>
  </si>
  <si>
    <t>BORISOV, YA; KHATTATOV, VU; YUSHKOV, VA</t>
  </si>
  <si>
    <t>ANOMALIES IN TOTAL OZONE AND ITS VERTICAL-DISTRIBUTION IN 1991-1993</t>
  </si>
  <si>
    <t>AEROSOL; CLOUDS</t>
  </si>
  <si>
    <t>Some results and analysis of total ozone measurements in 1991 - 1993 with TOMS/Meteor-3 and ground-based network in FSU are presented. In mid and high latitudes of the northern hemisphere low (in comparison with climatic norms) values of total ozone are noted. Two years after Pinatubo eruption the stratosphere is still influenced by volcanic aerosol. This phenomenon increases the efficiency of heterogeneous processes and may be responsible for anomalies in ozone content. Simultaneous vertical ozone and aerosol measurements with balloons revealed anticorrelation between these components for the level of enhanced stratospheric aerosol content. The results of ozone measurements over the Antarctic continent show that the phenomenon of ''ozone hole'' is in progress. According to satellite-borne data for the Southern Hemisphere, for the period of existence of ''ozone hole'' over the Antarctic continent in spring 1993 the total ozone content attained a record low value of 98 D.U., while the area of ozone hole nucleus within the contour of 200 D.U. reached 22.5 millions of square kilometers, i.e, had maximum over entire period of observations.</t>
  </si>
  <si>
    <t>BORISOV, YA (corresponding author), RUSSIAN HYDROMETEOROL COMMISS,CENT AEROL OBSERV,DOLGOPRUDNYI,RUSSIA.</t>
  </si>
  <si>
    <t>QN988</t>
  </si>
  <si>
    <t>WOS:A1995QN98800004</t>
  </si>
  <si>
    <t>GRUZDEV, AN; SITNOV, SA</t>
  </si>
  <si>
    <t>CHARACTERISTICS OF INTRAANNUAL VARIABILITY OF OZONE VERTICAL-DISTRIBUTION DERIVED FROM OZONESONDE DATA</t>
  </si>
  <si>
    <t>The analysis of intra-annual evolution of the latitude-height field of ozone mixing ratios is performed on the basis of ozone soundings at 28 stations of the world ozone network with the use of special method of amplitude-phase characteristics. Peculiarities in the annual ozone course are revealed in the middle and lower stratosphere, free troposphere and the atmospheric boundary layer in the Arctic, Antarctic and middle latitudes of both hemispheres. Various amplitude and phase characteristics show, in particular, differences in stratosphere-troposphere interactions during phases of increase and decrease in tropospheric ozone content; specific ozone intra; annual variations in the boundary layer in high latitudes of the Northern Hemisphere; different regimes of ozone intra-annual variability in the middle stratosphere above and beneath the 20 - 30 mb layer in middle latitudes; specific regimes of developing and filling the Antarctic ozone ''hole''; ozone intra-annual variation in the neighborhood of the Antarctic tropopause and in the Antarctic surface layer, and other.</t>
  </si>
  <si>
    <t>GRUZDEV, AN (corresponding author), RUSSIAN ACAD SCI,INST ATMOSPHER PHYS,MOSCOW 109017,RUSSIA.</t>
  </si>
  <si>
    <t>Sitnov, Sergei A/D-1581-2014</t>
  </si>
  <si>
    <t>WOS:A1995QN98800011</t>
  </si>
  <si>
    <t>ELANSKY, NF; MARKOVA, TA</t>
  </si>
  <si>
    <t>SURFACE OZONE CONCENTRATIONS OVER THE ATLANTIC-OCEAN AND THE WEDDEL SEA</t>
  </si>
  <si>
    <t>BOUNDARY-LAYER; PACIFIC-OCEAN</t>
  </si>
  <si>
    <t>The results of measurements of ozone concentrations in the surface layer of the atmosphere carried out on the board of die research vessel ''Akademik Fedorov'' in August-November, 1989 are presented. The peculiarities of the ozone distribution in the middle latitudes and tropical zone are analyzed. Change in ozone concentration while crossing the subtropic frontal zone and intertropic zone of convergence is noted. The anthropogenic influence on the ozone content is not registered over distant regions of Atlantic. Low values of the ozone concentration (10 - 15 ppb) were observed over the Weddel sea inside the circumpolar vortex. The day-to-day ozone variations in this region are caused by migration of the vortex boundary, passing of the synoptic eddies and the air advection from the middle latitudes' and the Antarctic Continent. Lowering of the ozone concentration in spring, routinely observed in the north polar region and explained by the action of the bromin-organic compounds, is not observed.</t>
  </si>
  <si>
    <t>ELANSKY, NF (corresponding author), RUSSIAN ACAD SCI,INST ATMOSPHER PHYS,DOLGOPRUDNYI,RUSSIA.</t>
  </si>
  <si>
    <t>WOS:A1995QN98800015</t>
  </si>
  <si>
    <t>KAROL, IL; KISELEV, AA; FROLKIS, VA</t>
  </si>
  <si>
    <t>IS IT POSSIBLE TO REPAIR OZONE HOLES</t>
  </si>
  <si>
    <t>Basing on radiative-photochemical model estimations are carried out of intensity and optimal location of ozone source destined for a prescribed augmentation of total ozone content under conditions of ''ozone hole'' in Arctic and Antarctic.</t>
  </si>
  <si>
    <t>KAROL, IL (corresponding author), AI VOEIKOV CENT GEOPHYS OBSERV,ST PETERSBURG,RUSSIA.</t>
  </si>
  <si>
    <t>Kiselev, Andrey A/K-8618-2018</t>
  </si>
  <si>
    <t>WOS:A1995QN98800019</t>
  </si>
  <si>
    <t>MCTAGGART, AR; BURTON, HR; NGUYEN, BC</t>
  </si>
  <si>
    <t>EMISSION AND FLUX OF DMS FROM THE AUSTRALIAN ANTARCTIC AND SUB-ANTARCTIC OCEANS DURING THE 1988-89 SUMMER</t>
  </si>
  <si>
    <t>DMS; EMISSION AND FLUX; AUSTRALASIAN ANTARCTIC AND SUB-ANTARCTIC OCEANS</t>
  </si>
  <si>
    <t>BIOGEOCHEMICAL SULFUR CYCLE; DIMETHYL SULFIDE; GAS-EXCHANGE; ATMOSPHERE; WATER; WIND</t>
  </si>
  <si>
    <t>DMS emissions and fluxes from the Australasian sector of the Antarctic and Subantarctic Oceans, bound by 46-68-degrees-S and 65.5-142.6-degrees-E, were determined from a limited number of samples (n = 32) collected during three summer resupply voyages to Australian Antarctic continental research bases between November 1988 and January 1989 (a 92 day period). The maximum DMS emission from this sector of the Antarctic Ocean was in an area near the Antarctic Divergence (60-63-degrees-S) and the minimum DMS emission was from the Antarctic coastal and offshelf waters. The greatest emission of DMS from this sector of the Southern Ocean was from the Subantarctic waters. DMS flux from the Australasian Antarctic Ocean was 64.3 x 10(6) (+/- 115) mol d-1 or 5.9 (+/-10.6) x 10(9) mol based on an emission of 10.9 (+/-19.5) mumol m-2 d-1 (n = 26). The flux of DMS from the Australasian sector of the Subantarctic Ocean was probably twice the flux of DMS from the adjacent Antarctic Ocean.</t>
  </si>
  <si>
    <t>AUSTRALIAN ANTARCTIC DIV, KINGSTON, TAS 7150, AUSTRALIA; CEA, CTR FAIBLES RADIOACT, MIXTE, F-91198 GIF SUR YVETTE, FRANCE</t>
  </si>
  <si>
    <t>Australian Antarctic Division; CEA; Universite Paris Saclay</t>
  </si>
  <si>
    <t>1573-0662</t>
  </si>
  <si>
    <t>10.1007/BF01099918</t>
  </si>
  <si>
    <t>RE104</t>
  </si>
  <si>
    <t>WOS:A1995RE10400004</t>
  </si>
  <si>
    <t>RIDLEY, JK; BAMBER, JL</t>
  </si>
  <si>
    <t>ANTARCTIC HELD MEASUREMENTS OF RADAR BACKSCATTER FROM SNOW AND COMPARISON WITH ERS-1 ALTIMETER DATA</t>
  </si>
  <si>
    <t>JOURNAL OF ELECTROMAGNETIC WAVES AND APPLICATIONS</t>
  </si>
  <si>
    <t>Microwave Signature-92 Conference</t>
  </si>
  <si>
    <t>IGLS-INNSBRUCK, AUSTRIA</t>
  </si>
  <si>
    <t>Two identical Ku band scatterometers were deployed at a number of locations in the region of the Filchner-Ronne ice shelf, Antarctica, during the austral summer '91/92. These were used to investigate the vertical incidence radar properties of the top 10m of firn, and these measurements were compared with those made by the ERS-1 radar altimeter over the region. The radar backscatter coefficient, on the ice shelf was found to remain constant over a period of 18 days, but the value differed significantly from that obtained on the nearby Coats Land plateau. Field measurements, coincident with ERS-1 overpasses, were made throughout a 4-week field season during the three day repeat cycle of the 'Ice Phase' of the satellite's operation. These show spatial agreement with the ERS-1 altimeter backscatter coefficient to within 1dB. Distinct sub-surface layering was detected at several locations, contributing up to 3dB to the total backscattered power with a variation over 30km of 1dB. The major surface factor contributing to the 7dB of spatial and temporal variation of backscatter coefficient, across the ice shelf, is the presence and formation of surface crusts.</t>
  </si>
  <si>
    <t>RIDLEY, JK (corresponding author), UCL, DEPT PHYS &amp; ASTRON, MULLARD SPACE SCI LAB, HOLMBURY ST MARY, DORKING RH5 6NT, SURREY, ENGLAND.</t>
  </si>
  <si>
    <t>Bamber, Jonathan/C-7608-2011</t>
  </si>
  <si>
    <t>Bamber, Jonathan/0000-0002-2280-2819</t>
  </si>
  <si>
    <t>VSP BV</t>
  </si>
  <si>
    <t>BRILL ACADEMIC PUBLISHERS, PO BOX 9000, 2300 PA LEIDEN, NETHERLANDS</t>
  </si>
  <si>
    <t>0920-5071</t>
  </si>
  <si>
    <t>J ELECTROMAGNET WAVE</t>
  </si>
  <si>
    <t>J. Electromagn. Waves Appl.</t>
  </si>
  <si>
    <t>Engineering, Electrical &amp; Electronic; Physics, Applied</t>
  </si>
  <si>
    <t>QU849</t>
  </si>
  <si>
    <t>WOS:A1995QU84900005</t>
  </si>
  <si>
    <t>HOSSEINMOSTAFA, AR; LYTLE, VI; JEZEK, KC; GOGINENI, SP; ACKLEY, SF; MOORE, RK</t>
  </si>
  <si>
    <t>COMPARISON OF RADAR BACKSCATTER FROM ANTARCTIC AND ARCTIC SEA-ICE</t>
  </si>
  <si>
    <t>We made backscatter measurements at C band (5.3 GHz) over sea ice in the Weddell Sea. These measurements were performed from the German research vessel F.S. Polarstem during September and October, 1989. We acquired data on First-Year (FY) and Second-Year (FY) snow-covered sea ice at stations where the ship stopped and detailed snow and ice characterizations were performed. Data were collected at incidence angles from 30 degrees to 75 degrees with all four linear polarizations. The results showed that the presence of slush at the snow-ice interface effectively masked the distinction between FY and SY ice in the Weddell Sea. Perhaps more importantly, we found that it is possible to distinguish slush-covered and slush-free FY ice flees, depending on incidence angle. We found that scattering from roughened, slush-free ice was stronger than slush-covered ice at large incidence angles. Essentially the presence of slush at the snow-ice interface created a new dielectric interface that was smoother than the original rougher ice surface below. At small incidence angles, quasi-specular reflection from slush-covered ice dominated the radar signal. The results further indicated that the volume scattering from the snow and from the ice was small up to 50 degrees angle of incidence. We compared the results with data collected over sea ice from the Arctic. Backscatter for FY ice in the Arctic and the Weddell Sea were similar in magnitude. Returns from the Arctic SY ice were about 3-7 dB higher than those from the Weddell Sea SY ice. We believe that this difference is due to the presence of a slush layer over the SY ice surface studied in the Weddell Sea. The wet slush layer reduced the penetration depth into the ice, significantly reducing the volume scatter contribution from the ice.</t>
  </si>
  <si>
    <t>HOSSEINMOSTAFA, AR (corresponding author), UNIV KANSAS,RADAR SYST &amp; REMOTE SENSING LAB,2291 IRVING HILL RD,LAWRENCE,KS 66045, USA.</t>
  </si>
  <si>
    <t>ZEIST</t>
  </si>
  <si>
    <t>PO BOX 346, 3700 AH ZEIST, NETHERLANDS</t>
  </si>
  <si>
    <t>WOS:A1995QU84900009</t>
  </si>
  <si>
    <t>TUBERTINI, O; BETTOLI, MG; CANTELLI, L; TOSITTI, L; VALCHER, S; TRIULZI, C; NONNIS MARZANO, F; MORI, A; VAGHI, M; SBRIGNADELLO, G; DEGETTO, S; FAGGIN, M</t>
  </si>
  <si>
    <t>ITALIAN ANTARCTIC RESEARCH-PROGRAM - ENVIRONMENTAL-RADIOACTIVITY SURVEY AROUND THE ITALIAN BASE (1987-1991) TERRA-NOVA BAY - ROSS SEA REGION</t>
  </si>
  <si>
    <t>JOURNAL OF ENVIRONMENTAL RADIOACTIVITY</t>
  </si>
  <si>
    <t>Investigations have been carried out by the Italian Antarctic Research Program to determine the natural and artificial radioactivity levels ofoth the marine and terrestrial environments. Also, natural and anthropogenic fluxes of aerosol particles onto the Antarctic surface have been examined.</t>
  </si>
  <si>
    <t>UNIV BOLOGNA, CTR ENVIRONM RADIOCHEM, DEPT CHEM, BOLOGNA, ITALY.</t>
  </si>
  <si>
    <t>Mori, Alessandra/F-4382-2012; MArzano, Francesco Nonnis/L-1025-2016; Tositti, Laura/L-3562-2016</t>
  </si>
  <si>
    <t>Mori, Alessandra/0000-0001-6544-3038; MArzano, Francesco Nonnis/0000-0001-5764-3515; Tositti, Laura/0000-0002-1778-672X</t>
  </si>
  <si>
    <t>0265-931X</t>
  </si>
  <si>
    <t>1879-1700</t>
  </si>
  <si>
    <t>J ENVIRON RADIOACTIV</t>
  </si>
  <si>
    <t>J. Environ. Radioact.</t>
  </si>
  <si>
    <t>10.1016/0265-931X(94)00046-Y</t>
  </si>
  <si>
    <t>RK501</t>
  </si>
  <si>
    <t>WOS:A1995RK50100003</t>
  </si>
  <si>
    <t>Rottger, J; Tsuda, T</t>
  </si>
  <si>
    <t>Studies of the polar middle and lower atmosphere by an MST radar on Svalbard</t>
  </si>
  <si>
    <t>JOURNAL OF GEOMAGNETISM AND GEOELECTRICITY</t>
  </si>
  <si>
    <t>ANTARCTIC OZONE HOLE; GRAVITY-WAVES; MESOSCALE VARIABILITY; STRATOSPHERIC CLOUDS; MESOPAUSE REGION; MESOSPHERE; WINTER; EXCITATION; DYNAMICS; LAYER</t>
  </si>
  <si>
    <t>This paper describes scientific subjects important in the middle atmosphere in the polar region, considering the effects of phenomena unique to the high latitudes as well as the coupling processes between the neutral and ionized atmosphere. We are particularly pointing out the relevant application of an MST (mesosphere-stratosphere-troposphere) radar for observations of middle and lower atmospheric structure and dynamics. We briefly summarize fundamental techniques of the MST radar. Then, we survey phenomena that are exclusively detected in the polar atmosphere, such as precipitation of high energy particles, auroral electrojet, stratospheric sudden warming, the polar vortex or a polar night-jet, PSC (polar stratospheric cloud) associated with ozone depletion and PMSE (polar summer mesospheric echoes), related to NLC (noctilucent clouds). Among these phenomena there are certain topics that need to be studied with an MST radar in addition to the multitude of other complementary experiments which are already applied for these studies in the Arctic and Antarctic. Finally, we discuss a realization of an MST radar operated on 50 MHz, which should be established in conjunction with the Svalbard incoherent scatter radar operated on 500 MHz.</t>
  </si>
  <si>
    <t>KYOTO UNIV,CTR RADIO ATMOSPHER SCI,UJI,KYOTO 611,JAPAN</t>
  </si>
  <si>
    <t>Kyoto University</t>
  </si>
  <si>
    <t>Rottger, J (corresponding author), EISCAT SCI ASSOC,POB 812,S-98128 KIRUNA,SWEDEN.</t>
  </si>
  <si>
    <t>tsuda, toshitaka/A-3035-2015; Tsuda, Toshitaka/GYJ-4925-2022</t>
  </si>
  <si>
    <t>TERRA SCIENTIFIC PUBL CO</t>
  </si>
  <si>
    <t>TOKYO</t>
  </si>
  <si>
    <t>302 JIYUGAOKA-KOMATSU BLDG 24-17 MIDORIGAOKA 2-CHOME, TOKYO TOKYO 152, JAPAN</t>
  </si>
  <si>
    <t>0022-1392</t>
  </si>
  <si>
    <t>J GEOMAGN GEOELECTR</t>
  </si>
  <si>
    <t>J. Geomagn. Geoelectr.</t>
  </si>
  <si>
    <t>TL470</t>
  </si>
  <si>
    <t>WOS:A1995TL47000010</t>
  </si>
  <si>
    <t>Fujii, Z; Fujimoto, K; Sakakibara, S; Ueno, H; Munakata, K; Yasue, S; Kato, C; Akahane, S; Mori, S; Humble, JE; Fenton, KB; Fenton, AG; Duldig, ML</t>
  </si>
  <si>
    <t>Solar diurnal and semi-diurnal variations of cosmic rays observed by the north-south network of surface-level multi-directional Muon telescopes</t>
  </si>
  <si>
    <t>SCOSTEP 8th Quadrennial-Solar Terrestrial Physics Symposium</t>
  </si>
  <si>
    <t>JUN 05-19, 1994</t>
  </si>
  <si>
    <t>SENDAI, JAPAN</t>
  </si>
  <si>
    <t>A scintillator muon telescope was installed at the Hobart Campus of the University of Tasmania (42.85 degrees 8, 147.42 degrees E), Australia in December 1991. It is part of a North-South Network of Multi-Directional Cosmic Ray Muon Surface Telescopes, in conjunction with the Nagoya Cosmic Ray Muon Telescope (35.12 degrees N, 136.97 degrees E). Using two years of data from the North-South Network, we have investigated the average features of the solar diurnal and semi-diurnal variations. Preliminary results of the analysis show that two years averages of the observed diurnal variations are composed of a north-south symmetric and an asymmetric variations. The north-south asymmetric diurnal variation is consistent with that expected from the semi-diurnal anisotropy which produces the observed semi-diurnal variation. It is shown that the reference axis of the anisotropy is in the direction of about 7 degrees S sunward from the ecliptic.</t>
  </si>
  <si>
    <t>SHINSHU UNIV,FAC SCI,DEPT PHYS,MATSUMOTO,NAGANO 390,JAPAN; UNIV TASMANIA,DEPT PHYS,HOBART,TAS 7001,AUSTRALIA; AUSTRALIAN ANTARCTIC DIV,KINGSTON,TAS 7150,AUSTRALIA</t>
  </si>
  <si>
    <t>Shinshu University; University of Tasmania; Australian Antarctic Division</t>
  </si>
  <si>
    <t>Fujii, Z (corresponding author), NAGOYA UNIV,SOLAR TERR ENVIRONM LAB,NAGOYA,AICHI 46401,JAPAN.</t>
  </si>
  <si>
    <t>Duldig, Marcus/0000-0001-7463-8267; Humble, John/0000-0002-4698-1671</t>
  </si>
  <si>
    <t>10.5636/jgg.47.1079</t>
  </si>
  <si>
    <t>TZ558</t>
  </si>
  <si>
    <t>WOS:A1995TZ55800007</t>
  </si>
  <si>
    <t>Munakata, K; Yasue, S; Mori, S; Kato, C; Koyama, M; Akahane, S; Fujii, Z; Ueno, H; Humble, JE; Fenton, AG; Fenton, KB; Duldig, ML</t>
  </si>
  <si>
    <t>Two hemisphere observations of the north-south sidereal asymmetry at approximate to 1 TeV</t>
  </si>
  <si>
    <t>COSMIC-RAY ANISOTROPY; MODULATION</t>
  </si>
  <si>
    <t>A new underground muon telescope system installed at a depth of 154 m.w.e. at Liapootah, central Tasmania, has been continuously monitoring cosmic ray intensity since December 1991. In two hemisphere observations, this telescope plays an important roll as a conjugate station to Matsushiro in Japan, which has been operating at a similar depth (220 m.w.e.) since April 1984. In this paper, we analyze data recorded at Liapootah during 33 months from January 1992 to October 1994, to test the north-south asymmetry in the sidereal diurnal variation caused by galactic anisotropy of high energy cosmic ray intensity. We find average sidereal variation (0.041 +/- 0.006%, 3.5 +/- 0.6 hr) being observed by the vertical component telescope (median latitude of viewing lambda(E) = 36.2 degrees S). Comparison with the sidereal diurnal variation (0.028 +/- 0.006%, 2.6 +/- 0.8 hr) observed by Matsushiro (lambda(E) = 34.5 degrees N) during the same period confirms the existence of a north-south asymmetry in which the amplitude of the variation increases as the median direction of viewing moves southward over the equator. This is the first positive result indicating the north-south sidereal asymmetry by two hemisphere observations.</t>
  </si>
  <si>
    <t>NAGOYA UNIV,SOLAR TERR ENVIRONM LAB,NAGOYA,AICHI 464,JAPAN; UNIV TASMANIA,DEPT PHYS,HOBART,TAS 7001,AUSTRALIA; AUSTRALIAN ANTARCTIC DIV,HOBART,TAS 7001,AUSTRALIA</t>
  </si>
  <si>
    <t>Nagoya University; University of Tasmania; Australian Antarctic Division</t>
  </si>
  <si>
    <t>Munakata, K (corresponding author), SHINSHU UNIV,FAC SCI,DEPT PHYS,MATSUMOTO,NAGANO 390,JAPAN.</t>
  </si>
  <si>
    <t>10.5636/jgg.47.1103</t>
  </si>
  <si>
    <t>WOS:A1995TZ55800011</t>
  </si>
  <si>
    <t>GRAY, JMNT; MORLAND, LW; MORRIS, EM</t>
  </si>
  <si>
    <t>A PHASE-CHANGING DRY SNOWPACK MODEL</t>
  </si>
  <si>
    <t>JOURNAL OF GLACIOLOGY</t>
  </si>
  <si>
    <t>CONSTITUTIVE THEORY; FLOW; MIXTURE; MATRIX</t>
  </si>
  <si>
    <t>An interacting continua framework is adopted to model a dry snowpack, which is viewed as a three-constituent mixture composed of an ice matrix whose pore space is occupied by water vapour and dry air. We focus on the response of a one-dimensional vertical snowpack to changes in pressure and temperature at its surface. The time-scale of the surface forcing is assumed to be much longer than the time-scale for thermal transfers and phase change to take place. The constituents are, therefore, in thermal equilibrium,with a common temperature T which is governed by a single bulk-energy balance. In addition, each constituent satisfies a mass and momentum balance. The constitutive postulates and external prescriptions necessary to close the system of equations are discussed in detail. Non-dimensional variables are then introduced formally to draw out the major balances in the equations and construct a reduced system that accurately models the dominant features in the snowpack. It is shown how the effects of phase change enter the leading-order balance. An iterative procedure is constructed to solve the system. Illustrations for the case of a sinusoidal annual temperature gradient imposed at the surface are presented.</t>
  </si>
  <si>
    <t>UNIV E ANGLIA, SCH MATH, NORWICH NR4 7TJ, NORFOLK, ENGLAND; BRITISH ANTARCTIC SURVEY, NERC, CAMBRIDGE CB3 0ET, ENGLAND</t>
  </si>
  <si>
    <t>University of East Anglia; UK Research &amp; Innovation (UKRI); Natural Environment Research Council (NERC); NERC British Antarctic Survey</t>
  </si>
  <si>
    <t>Gray, John Mark Nicholas Timm/K-2180-2019; Morris, Elizabeth M/A-6081-2012</t>
  </si>
  <si>
    <t>Gray, John Mark Nicholas Timm/0000-0003-3554-0499;</t>
  </si>
  <si>
    <t>INT GLACIOL SOC</t>
  </si>
  <si>
    <t>LENSFIELD RD, CAMBRIDGE CB2 1ER, ENGLAND</t>
  </si>
  <si>
    <t>0022-1430</t>
  </si>
  <si>
    <t>J GLACIOL</t>
  </si>
  <si>
    <t>J. Glaciol.</t>
  </si>
  <si>
    <t>10.3189/S002214300001772X</t>
  </si>
  <si>
    <t>QR912</t>
  </si>
  <si>
    <t>WOS:A1995QR91200002</t>
  </si>
  <si>
    <t>GROSSWALD, MG; HUGHES, TJ</t>
  </si>
  <si>
    <t>PALEOGLACIOLOGYS GRAND UNSOLVED PROBLEM</t>
  </si>
  <si>
    <t>SOUTHWESTERN BARENTS SEA; ICE-SHEET; ARCTIC OCEAN; NORTHERN-HEMISPHERE; GLACIATION; DEEP; CLIMATE; STREAMS; AGE</t>
  </si>
  <si>
    <t>The paleoglaciological concept that during the Pleistocene glacial hemi-cycles a super-large, structurally complex ice sheet developed in the Arctic and behaved as a single dynamic system, as the Antarctic ice sheet does today, has not yet been subjected to concerted studies designed to test the predictions of this concept. Yet, it may hold the keys to solutions of major problems of paleoglaciology, to understanding climate and sea-level changes. The Russian Arctic is the least-known region exposed to paleoglaciation by a hypothetical Arctic ice sheet but now it is more open to testing the concept. Implementation of these tests is a challenging task, as the region is extensive and the available data are controversial. Well-planned and coordinated field projects are needed today, as well as broad discussion of the known evidence, existing interpretations and new field results. Here we present the known evidence for paleoglaciation of the Russian Arctic continental shelf and reconstruct possible marine ice sheets that could have produced that evidence.</t>
  </si>
  <si>
    <t>UNIV MAINE, INST QUATERNARY STUDIES, ORONO, ME 04469 USA; UNIV MAINE, DEPT GEOL SCI, ORONO, ME 04469 USA</t>
  </si>
  <si>
    <t>GROSSWALD, MG (corresponding author), RUSSIAN ACAD SCI, INST GEOG, 29 STAROMONETNY ST, MOSCOW 109017, RUSSIA.</t>
  </si>
  <si>
    <t>1727-5652</t>
  </si>
  <si>
    <t>10.3189/S0022143000016208</t>
  </si>
  <si>
    <t>RT567</t>
  </si>
  <si>
    <t>WOS:A1995RT56700009</t>
  </si>
  <si>
    <t>RIN, JW; QIN, DH; PETIT, JR; JOUZEL, J; WANG, WT; LIU, C; WANG, XJ; QIAN, SL; WANG, XX</t>
  </si>
  <si>
    <t>GLACIOLOGICAL STUDIES ON NELSON ISLAND, SOUTH-SHETLAND ISLANDS, ANTARCTICA</t>
  </si>
  <si>
    <t>The ice cap on Nelson Island in the South Shetland Islands, West Antarctica, was studied between 1985 and 1989. The ice cap has an average thickness of 120 m, it is temperate, exists under the sub-Antarctic maritime climate and almost completely covers the island. Owing to intense percolation of meltwater land, to some extent, liquid precipitation, the snow-firn layer is in the soaked facies with a firn-ice transition at a depth of 25-26 m at the summit. A force-balance model suggests that the ice is almost linearly viscous but has a high viscosity. The model further suggests that basal sliding makes a larger contribution to the ice movement than does ice deformation. From 1970 to 1988, the average accumulation rate was 120 kg m(-2) a(-1) at the centre, and between 1985 and 1989 the equilibrium-line elevation averaged 110 m a.s.l. Analysis of chemical impurities in the surface snow suggests that the precipitation source is mainly local marine air masses find that human activity has already exerted a detectable influence on the local environment.</t>
  </si>
  <si>
    <t>LAB GLACIOL &amp; GEOPHYS ENVIRONM, F-38402 ST MARTIN DHERES, FRANCE; CTR ETUD SACLAY, DIV SCI MAT, MODELISAT CLIMAT &amp; ENVIRONM LAB, F-91191 GIF SUR YVETTE, FRANCE; POLAR RES INST CHINA, SHANGHAI 200019, PEOPLES R CHINA</t>
  </si>
  <si>
    <t>Polar Research Institute of China</t>
  </si>
  <si>
    <t>RIN, JW (corresponding author), CHINESE ACAD SCI, LANZHOU INST GLACIOL &amp; GEOCRYOL, LANZHOU 730000, PEOPLES R CHINA.</t>
  </si>
  <si>
    <t>10.3189/S0022143000016270</t>
  </si>
  <si>
    <t>WOS:A1995RT56700016</t>
  </si>
  <si>
    <t>LIPENKOV, V; CANDAUDAP, F; RAVOIRE, J; DULAC, E; RAYNAUD, D</t>
  </si>
  <si>
    <t>A NEW DEVICE FOR THE MEASUREMENT OF AIR CONTENT IN POLAR ICE</t>
  </si>
  <si>
    <t>A new device for measuring air content in polar ice has been designed, built and tested with 22 samples of Antarctic ice. The new technique is based on the barometric method which implies: (1) air extraction under vacuum by melting-refreezing of the ice sample placed in a calibrated cell, and (2) accurate air-pressure and temperature measurements. The new apparatus simplifies the experimental procedure, decreases the duration of measurement and can eventually be used in the field. It provides results with an accuracy equivalent to or better than other methods previously used.</t>
  </si>
  <si>
    <t>CNRS,GLACIOL &amp; GEOPHYS ENVIRONM LAB,F-38402 ST MARTIN DHERES,FRANCE</t>
  </si>
  <si>
    <t>LIPENKOV, V (corresponding author), ARCTIC &amp; ANTARCTIC RES INST,ST PETERSBURG 199397,RUSSIA.</t>
  </si>
  <si>
    <t>Raynaud, Dominique/H-9626-2016; raynaud, dominique/ABG-4718-2020; Lipenkov, Vladimir/Q-8262-2016</t>
  </si>
  <si>
    <t>10.3189/S0022143000016294</t>
  </si>
  <si>
    <t>WOS:A1995RT56700018</t>
  </si>
  <si>
    <t>HAAS, C; THOMAS, DN</t>
  </si>
  <si>
    <t>GLACIAL-ICE FRAGMENTS IN ANTARCTIC SEA-ICE - REPLY</t>
  </si>
  <si>
    <t>WEDDELL SEA</t>
  </si>
  <si>
    <t>UNIV OLDENBURG, INST CHEM &amp; BIOL MEERES, D-26111 OLDENBURG, GERMANY</t>
  </si>
  <si>
    <t>ALFRED WEGENER INST POLAR &amp; MARINE RES, D-27515 BREMERHAVEN, GERMANY.</t>
  </si>
  <si>
    <t>Haas, Christian/L-5279-2016; Thomas, David Neville/B-1448-2010</t>
  </si>
  <si>
    <t>Haas, Christian/0000-0002-7674-3500; Thomas, David Neville/0000-0001-8832-5907</t>
  </si>
  <si>
    <t>EDINBURGH BLDG, SHAFTESBURY RD, CB2 8RU CAMBRIDGE, ENGLAND</t>
  </si>
  <si>
    <t>10.3189/S0022143000016312</t>
  </si>
  <si>
    <t>WOS:A1995RT56700020</t>
  </si>
  <si>
    <t>ASKEBJER, P; BARWICK, S; BERGSTROM, L; BOUCHTA, A; CARIUS, S; COULTHARD, A; ENGEL, K; ERLANDSSON, B; GOOBAR, A; GRAY, L; HALLGREN, A; HALZEN, F; HULTH, PO; JACOBSEN, J; JOHANSSON, S; KANDHADAI, V; LIUBARSKY, I; LOWDER, D; MILLER, T; MOCK, P; MORSE, R; PORRATA, R; PRICE, PB; RICHARDS, A; RUBENSTEIN, H; SPANG, JC; SUN, Q; TILAV, S; WALCK, C; YODH, G</t>
  </si>
  <si>
    <t>ON THE AGE VS DEPTH AND OPTICAL CLARITY OF DEEP ICE AT THE SOUTH-POLE</t>
  </si>
  <si>
    <t>ANTARCTIC ICE; AIR-HYDRATE; CLIMATIC RECORD; CORE RECORD; GREENLAND; PALEOCLIMATE; INCLUSIONS; SHEETS</t>
  </si>
  <si>
    <t>The first four strings of phototubes for the AMANDA high-energy neutrino observatory are now frozen in place at a depth of 800-1000 m in ice at the South Pole. During the 1995-96 season, as many as six more strings will be deployed at greater depths. Provided absorption, scattering and refraction of visible light are sufficiently small, the trajectory of a muon into which a neutrino converts can be determined by using the array of phototubes to measure the arrival times of Cherenkov light emitted by the muon. To help in deciding on the depth for implantation of the six new strings, we discuss models of age vs depth for South Pole ice, we estimate mean free paths for scattering from bubbles and dust as a function of depth and we assess distortion of light paths due to refraction at crystal boundaries and interfaces between air-hydrate inclusions and normal ice. We conclude that the interval 1600-2100 m will be suitably transparent for a future 1 km(3) observatory except possibly in a region a few tens of meters thick at a depth corresponding to a peak in the dust concentration at 60 k year BP.</t>
  </si>
  <si>
    <t>UNIV CALIF BERKELEY,DEPT PHYS,BERKELEY,CA 94720; UNIV STOCKHOLM,DEPT PHYS,S-10691 STOCKHOLM,SWEDEN; UNIV CALIF IRVINE,DEPT PHYS,IRVINE,CA 92717; UNIV UPPSALA,DEPT PHYS,S-75220 UPPSALA,SWEDEN; UNIV WISCONSIN,DEPT PHYS,MADISON,WI 53706</t>
  </si>
  <si>
    <t>University of California System; University of California Berkeley; Stockholm University; University of California System; University of California Irvine; Uppsala University; University of Wisconsin System; University of Wisconsin Madison</t>
  </si>
  <si>
    <t>TG871</t>
  </si>
  <si>
    <t>WOS:A1995TG87100002</t>
  </si>
  <si>
    <t>GOODWIN, AH; VAUGHAN, DG</t>
  </si>
  <si>
    <t>A TOPOGRAPHIC ORIGIN FOR DOUBLE-RIDGE FEATURES IN VISIBLE IMAGERY OF ICE DIVIDES IN ANTARCTICA</t>
  </si>
  <si>
    <t>The appearance of double-ridge features on visible imagery of the ice divides of Antarctic ice rises has often been noted but, largely due to a lack of adequate ground truth, their origins have remained enigmatic. We present several examples of ice rises and other isolated ice-flow centres that apparently show double ridges. We investigate one of these in particular: Fletcher Promontory, Antarctica. A digital-elevation model (DEM) of the summit region is derived from surface profiles obtained using the Global Positioning System (GPS) and this is correlated with Landsat MSS satellite imagery. Precise registration is achieved by correlating image brightness values with surface slope calculated along the direction of the Sun azimuth in the image. Using a simple bi-directional relation, the DEM data are used to model the Landsat image. We therefore demonstrate that the double ridge is a product of a subtle concavity parallel to the ridge and is unlikely to be dependent on other factors. This concavity is not predicted by steady state models of ice divides and so we suggest that the ridge may not be in a steady-state but responding to changes in the glaciological boundary conditions. We speculate that this may be an indication of ongoing migration of the ice divide.</t>
  </si>
  <si>
    <t>GOODWIN, AH (corresponding author), UNIV ABERDEEN,DEPT GEOG,ABERDEEN AB2 9UF,SCOTLAND.</t>
  </si>
  <si>
    <t>10.3189/S0022143000034821</t>
  </si>
  <si>
    <t>WOS:A1995TG87100006</t>
  </si>
  <si>
    <t>ALLEY, RB; FINKEL, RC; NISHIIZUMI, K; ANANDAKRISHNAN, S; SHUMAN, CA; MERSHON, G; ZIELINSKI, GA; MAYEWSKI, PA</t>
  </si>
  <si>
    <t>CHANGES IN CONTINENTAL AND SEA-SALT ATMOSPHERIC LOADINGS IN CENTRAL GREENLAND DURING THE MOST RECENT DEGLACIATION - MODEL-BASED ESTIMATES</t>
  </si>
  <si>
    <t>ICE-AGE CONDITIONS; ELECTRICAL-CONDUCTIVITY; CLIMATE-CHANGE; YOUNGER DRYAS; ANTARCTIC ICE; CORE; SURFACE; SUMMIT; BE-10; SNOW</t>
  </si>
  <si>
    <t>By fitting a very simple atmospheric impurity model to high-resolution data on ice accumulation and contaminant fluxes in the GISP2 ice core, we have estimated changes in the atmospheric concentrations of soluble major ions, insoluble particulates and Be-10 during the transition from glacial to Holocene conditions. For many species, changes in concentration in the ice typically overestimate atmospheric changes, and changes in flux to the ice typically underestimate atmospheric changes, because times of increased atmospheric contaminant loading are also times of reduced,snowfall. The model interpolates between the flux and concentration records by explicitly allowing for wet- and dry-deposition processes. Compared to the warm Preboreal that followed, we estimate that the atmosphere over Greenland sampled by snow accumulated during the Younger Dryas cold event contained on average four-seven times the insoluble particulates and nearly seven times the soluble calcium derived from continental sources. and about three times the sea salt but only slightly more cosmogenic Be-10.</t>
  </si>
  <si>
    <t>PENN STATE UNIV, DEPT GEOSCI, UNIVERSITY PK, PA 16802 USA; LAWRENCE LIVERMORE NATL LAB, DIV NUCL CHEM, LIVERMORE, CA 94550 USA; UNIV CALIF BERKELEY, SPACE SCI LAB, BERKELEY, CA 94720 USA; UNIV NEW HAMPSHIRE, INST STUDY EARTH OCEANS &amp; SPACE, GLACIER RES GRP, DURHAM, NH 03824 USA</t>
  </si>
  <si>
    <t>Pennsylvania Commonwealth System of Higher Education (PCSHE); Pennsylvania State University; Pennsylvania State University - University Park; United States Department of Energy (DOE); Lawrence Livermore National Laboratory; University of California System; University of California Berkeley; University System Of New Hampshire; University of New Hampshire</t>
  </si>
  <si>
    <t>PENN STATE UNIV, CTR EARTH SYST SCI, UNIVERSITY PK, PA 16802 USA.</t>
  </si>
  <si>
    <t>Mayewski, Paul Andrew/HRD-6969-2023; Anandakrishnan, Sridhar/JCN-5026-2023</t>
  </si>
  <si>
    <t>10.3189/S0022143000034845</t>
  </si>
  <si>
    <t>WOS:A1995TG87100008</t>
  </si>
  <si>
    <t>DWYER, JL</t>
  </si>
  <si>
    <t>MAPPING TIDE-WATER GLACIER DYNAMICS IN EAST GREENLAND USING LANDSAT DATA</t>
  </si>
  <si>
    <t>ANTARCTIC ICE STREAM; WEST GREENLAND; VELOCITY; RADAR</t>
  </si>
  <si>
    <t>Landsat multispectral scanner and thematic mapper images were co-registered for the Kangerdlugssuaq Fjord region in East Greenland and were used to map glacier drainage-basin areas, changes in the positions of tide-water glacier termini and to estimate surface velocities of the larger tide-water glaciers. Statistics were compiled to document distance and area changes to glacier termini. The methodologies del eloped in this study are broadly applicable to the investigation of tide-water glaciers in other areas. The number of images available for consecutive years and the accuracy with which images are co-registered are key factors that influence the degree to which regional glacier dynamics can be characterized using remotely sensed data. Three domains of glacier state were interpreted: net increase in terminus area in the southern part of the study area, net loss of terminus area for glaciers in upper Kangerdlugssuaq Fjord and a slight loss of glacier terminus area northward from Ryberg Fjord. Local increases in the concentrations of drifting icebergs in the fjords coincide with the observed extension of glacier termini positions. Ice-surface velocity estimates were derived for several glaciers using automated image cross-correlation techniques. The velocity determined for Kangerdlugssuaq Gletscher is approximately 5.0 km a(-1) and that for Kong Christian IV Gletscher is 0.9 km a(-1). The continuous 5.0 km a presence of icebergs and brash ice in front of these glaciers indicates sustained rates of ice-front calving.</t>
  </si>
  <si>
    <t>DWYER, JL (corresponding author), HUGHES STX CORP, EROS DATA CTR, SIOUX FALLS, SD 57198 USA.</t>
  </si>
  <si>
    <t>Dwyer, John/0000-0002-8281-0896</t>
  </si>
  <si>
    <t>10.3189/S0022143000034900</t>
  </si>
  <si>
    <t>WOS:A1995TG87100015</t>
  </si>
  <si>
    <t>HUBBERTEN, U; LARA, RJ; KATTNER, G</t>
  </si>
  <si>
    <t>REFRACTORY ORGANIC-COMPOUNDS IN POLAR WATERS - RELATIONSHIP BETWEEN HUMIC SUBSTANCES AND AMINO-ACIDS IN THE ARCTIC AND ANTARCTIC</t>
  </si>
  <si>
    <t>JOURNAL OF MARINE RESEARCH</t>
  </si>
  <si>
    <t>CHLORELLA-FUSCA; MATTER; PARTICULATE; SEAWATER; CARBON; SEA; ENVIRONMENT; SEDIMENTS; SUGARS; WALLS</t>
  </si>
  <si>
    <t>A synopsis of data on the amino acid compositions of Arctic and Antarctic seawater, XAD-fractions of dissolved organic matter (DOM) and suspended particulate organic material (POM) is presented. Total dissolved amino acids (TDAA) correlated highly significantly with dissolved organic nitrogen (DON), representing about 11% of DON in unfractionated filtered seawater. Average DON values were similar with ca. 3-4 mu M N in the Arctic and Antarctic. Differences in amino acid distribution and composition patterns in particulate and dissolved material suggest the selective preservation or utilization of certain amino acids. In POM, glycine, alanine, glutamic acid, aspartic acid and serine made up ca. 50% of the total, while the same amino acids represented 70-80% of TDAA in unfractionated seawater and in the ''humic'' XAD-fractions. The mole percentage of glycine increases from POM (8%) to bulk filtered seawater (27%), reaching 33-45% in the hydrophobic neutral (HbN), alcohol-soluble fraction of DOM. Evidence is presented for a selective utilization of aspartic acid and its enrichment in the non-humified fraction of DOM. In both regions, at the surface ca. 60%, and at depths &gt;500 m almost 100% of TDAA is found in the ''humic'' fractions. A background value of TDAA of around 200 nM, mostly contained in the HbN fraction, is present throughout the water column, probably forming part of recalcitrant molecules. The relation of these findings to different humification mechanisms is discussed.</t>
  </si>
  <si>
    <t>HUBBERTEN, U (corresponding author), ALFRED WEGENER INST POLAR &amp; MARINE RES,POSTFACH 120161,D-27515 BREMERHAVEN,GERMANY.</t>
  </si>
  <si>
    <t>KLINE GEOLOGY LABORATORY</t>
  </si>
  <si>
    <t>NEW HAVEN</t>
  </si>
  <si>
    <t>YALE UNIV, NEW HAVEN, CT 06520</t>
  </si>
  <si>
    <t>0022-2402</t>
  </si>
  <si>
    <t>J MAR RES</t>
  </si>
  <si>
    <t>J. Mar. Res.</t>
  </si>
  <si>
    <t>10.1357/0022240953213322</t>
  </si>
  <si>
    <t>QG049</t>
  </si>
  <si>
    <t>WOS:A1995QG04900006</t>
  </si>
  <si>
    <t>EASTMAN, JT; LANNOO, MJ</t>
  </si>
  <si>
    <t>DIVERSIFICATION OF BRAIN MORPHOLOGY IN ANTARCTIC NOTOTHENIOID FISHES - BASIC DESCRIPTIONS AND ECOLOGICAL CONSIDERATIONS</t>
  </si>
  <si>
    <t>LATERAL LINE FUNCTION; MCMURDO SOUND; PAGOTHENIA-BORCHGREVINKI; WEDDELL SEA; PLEURAGRAMMA-ANTARCTICUM; TREMATOMUS-BERNACCHII; PLANKTONIC PREY; TELEOST FISH; PATTERNS; CYPRINIDAE</t>
  </si>
  <si>
    <t>The Notothenioidei, a perciform suborder of 120 species, dominates the ichthyofauna of the Southern Ocean around Antarctica. Unlike most teleost groups, notothenioids have undergone a corresponding ecological and phyletic diversification and therefore provide an excellent opportunity to study the divergence of the nervous system in an unusual environment. Our goal is to evaluate notothenioid brain variation in light of this diversification. To provide a baseline morphology, we examine the gross morphology and histology of the brain of Trematomus bernacchii, a generalized member of the family Nototheniidae. We then examine the variation in brain gross anatomy (32 species) and histology (10 species) of other notothenioids. Our sample represents about 27% of the species in this group and includes species from each of the six families, as well as species representing diverse ecologies. For comparison we reference the well-studied brains of two species of temperate perciformes (Perca flavescens and Lepomis humilis). Our results show that, in general, notothenioid brains are more similar to the brains of temperate perciforms than to the unusual brains of cave-dwelling and deep-sea fishes. Interspecific variation in gross brain morphology is comparable to that in Old World cyprinids and is illustrated for 17 species. Variation is especially noteworthy in the ecologically and geographically diverse family Nototheniidae. Measurements indicate that sensory regions (olfactory bulbs, eminentia granularis, and crista cerebellaris) exhibit the most pronounced variation in relative surface area. Association areas, including the corpus cerebelli and the telencephalon, exhibit moderate variation in size, shape, and lobation patterns. Regulatory areas of the brain, including the saccus vasculosus and the subependyma of the third ventricle, are also variable. These regions are best developed in species living in the subfreezing water close to the continent. In some species the expanded ependymal lining forms ventricular sacs, not previously described in any other vertebrate. Three species, including two nototheniids (Eleginops maclovinus and Pleuragramma antarcticum) and the only artedidraconid in our sample, have distinctive brains. The unique brain morphology of Pleuragramma is probably related to a sensory (lateral line) specialization for feeding. Within the Nototheniidae, a phyletic effect on cerebellar morphology is evident in the Coriiceps group and in the Pleuragramminae. Neither phyletic position nor ecological factors (water temperature, position in the water column, dietary habits) alone fully explain the pattern of notothenioid brain diversification. (C) 1995 Wiley-Liss, Inc.</t>
  </si>
  <si>
    <t>BALL STATE UNIV, INDIANA UNIV, SCH MED, MUNCIE CTR MED EDUC, MUNCIE, IN 47306 USA</t>
  </si>
  <si>
    <t>Ball State University; Indiana University Health; IU Health Ball Memorial Hospital</t>
  </si>
  <si>
    <t>EASTMAN, JT (corresponding author), OHIO UNIV, DEPT BIOL SCI, ATHENS, OH 45701 USA.</t>
  </si>
  <si>
    <t>Eastman, Joseph T./O-6150-2019; Eastman, Joseph T/A-9786-2008</t>
  </si>
  <si>
    <t>Eastman, Joseph T./0000-0003-3868-261X;</t>
  </si>
  <si>
    <t>NINDS NIH HHS [NS30702-01] Funding Source: Medline</t>
  </si>
  <si>
    <t>NINDS NIH HHS(United States Department of Health &amp; Human ServicesNational Institutes of Health (NIH) - USANIH National Institute of Neurological Disorders &amp; Stroke (NINDS))</t>
  </si>
  <si>
    <t>1097-4687</t>
  </si>
  <si>
    <t>10.1002/jmor.1052230107</t>
  </si>
  <si>
    <t>QH405</t>
  </si>
  <si>
    <t>WOS:A1995QH40500005</t>
  </si>
  <si>
    <t>NEW TRIGONIOID BIVALVES FROM THE EARLY JURASSIC TO EARLIEST CRETACEOUS OF THE ANTARCTIC PENINSULA REGION - SYSTEMATICS AND AUSTRAL PALEOBIOGEOGRAPHY</t>
  </si>
  <si>
    <t>ALEXANDER-ISLAND</t>
  </si>
  <si>
    <t>New discoveries of trigonioid bivalves are documented from three areas in the Antartic Peninsula: the Fossil Bluff Group of Alexander Island, the Latady Formation of the Orville Coast, and the Byers Group of Livingston Island, South Shetland Islands. Eleven taxa are described, representing six genera or subgenera. The faunas are characterized by genera including Vaugonia (Vaugonia), the first Early Jurassic trigonioid recognized on the continent; Vaugonia (V.) and V. (Orthotrigonia?) in the Late Jurassic; and Iotrigonia (Iotrigonia), Myophorella (Scaphogonia), and Pterotrigonia (Pterotrigonia), which span the Jurassic-Cretaceous boundary, reaching the Berriasian stage. The following species are new: Pterotrigonia (P.) cramei n. sp., Pterotrigonia (P.) thomsoni n. sp., Vaugonia (V.) orvillensis n. sp., and V. (Orthotrigonia?) quiltyi n. sp. The faunas show affinities with those of New Zealand and southern Africa. Trigonioids characterize the shallower marine biofacies in the Jurassic of the Antarctic and reflect the principal shallowing events in the history of the region.</t>
  </si>
  <si>
    <t>NERC,BRITISH ANTARCTIC SURVEY,CAMBRIDGE CB3 0ET,ENGLAND</t>
  </si>
  <si>
    <t>ITHACA</t>
  </si>
  <si>
    <t>1259 TRUMANSBURG ROAD, ITHACA, NY 14850</t>
  </si>
  <si>
    <t>10.1017/S0022336000026925</t>
  </si>
  <si>
    <t>QF430</t>
  </si>
  <si>
    <t>WOS:A1995QF43000007</t>
  </si>
  <si>
    <t>STRAMMA, L; PETERSON, RG; TOMCZAK, M</t>
  </si>
  <si>
    <t>THE SOUTH-PACIFIC CURRENT</t>
  </si>
  <si>
    <t>TOTAL GEOSTROPHIC CIRCULATION; SURFACE CIRCULATION; FLOW PATTERNS; TASMAN FRONT; NEW-ZEALAND; OCEAN; OCEANOGRAPHY; TRANSPORTS; TRACERS; ENERGY</t>
  </si>
  <si>
    <t>The Southern Hemisphere Subtropical Front (STF) is a narrow zone of transition between upper-level subtropical waters to the north and subantarctic waters to the south. It is found near 40 degrees S across the South Atlantic and South Indian Oceans and is associated with an eastward geostrophic current band, The current band in each basin is found at or just north of the surface front except near the eastern boundaries where most of the subtropical waters turn north into the eastern limbs of the subtropical gyres. The bands associated with the STF are thus distinct features separated from the strong zonal flows of the Antarctic Circumpolar Current farther south. The authors have referred to the current bands in the two respective oceans as the South Atlantic Current and the South Indian Ocean Current. In this paper the authors use the historical database from the South Pacific Ocean to investigate the geostrophic flow associated with the STF there. The STF extends across the southern Tasman Sea from south of Tasmania to southern New Zealand, and a weak eastward flow appears to be associated with it. The transport amounts to only about 3 Sv (1Sv = 10(6) m(3) s(-1)), little of which passes south of New Zealand. Mixing within the eddy-rich Tasman Sea may account for this weakness, while also setting up another more significant front in the northern Tasman Sea, the Tasman Front. It branches off from the East Australian Current toward the north of New Zealand, along which moves a flow of about 14 Sv. After passing north of New Zealand, a portion of this current flows east to contribute to a current band near 30 degrees S, while another portion turns south as the East Auckland Current and meets with subantarctic waters near Chatham Rise (44 degrees S), thus reestablishing the STF. An enhanced eastward current band is associated with the front there, one that extends across the remainder of the South Pacific and is referred to as the South Pacific Current. In comparison with its counterparts in the other basins, which typically begin by carrying 30 Sv (Atlantic) to 60 Sv (Indian) in the upper 1000 m in their western portions before weakening to 10-15 Sv in the east, the South Pacific Current is weak. Near Chatham Rise, it starts with a transport of approximately 5 Sv, and it remains near this strength as it shifts gradually north across the basin toward South America. The current appears to split into two smaller bands in the region of 115 degrees-85 degrees W, while near 28 degrees 5, 83 degrees W it begins to turn more strongly north and becomes shallower and weaker. Potential vorticity distributions indicate that this current acts as an impediment toward the northward spreading of Antarctic Intermediate Water, But why the South Pacific Current east of New Zealand should be so much weaker than its counterparts in the other basins is not particularly clear. It may be due to the presence of New Zealand and other topographic barriers to deep now east of Australia, to the axis of the subtropical gyre in the South Pacific shifting more rapidly southward with depth than those elsewhere, thus causing greater reductions in the underlying zonal velocities, and to strong poleward eddy heat and salt fluxes in the other two basins leading to smaller cross-STF gradients in the Pacific.</t>
  </si>
  <si>
    <t>UNIV CALIF SAN DIEGO,SCRIPPS INST OCEANOG,LA JOLLA,CA 92093; FLINDERS UNIV S AUSTRALIA,FLINDERS INST ATMOSPHER &amp; MARINE SCI,ADELAIDE,SA 5001,AUSTRALIA</t>
  </si>
  <si>
    <t>University of California System; University of California San Diego; Scripps Institution of Oceanography; Flinders University South Australia</t>
  </si>
  <si>
    <t>STRAMMA, L (corresponding author), CHRISTIAN ALBRECHTS UNIV KIEL,INST MEERESKUNDE,DUSTERNBROOKER WEG 20,D-24105 KIEL,GERMANY.</t>
  </si>
  <si>
    <t>Tomczak, Matthias/0000-0002-8416-5851; Stramma, Lothar/0000-0003-1391-4808</t>
  </si>
  <si>
    <t>10.1175/1520-0485(1995)025&lt;0077:TSPC&gt;2.0.CO;2</t>
  </si>
  <si>
    <t>QG085</t>
  </si>
  <si>
    <t>Bronze, Green Accepted</t>
  </si>
  <si>
    <t>WOS:A1995QG08500008</t>
  </si>
  <si>
    <t>HANELT, D; NULTSCH, W</t>
  </si>
  <si>
    <t>FIELD STUDIES OF PHOTOINHIBITION SHOW NON-CORRELATIONS BETWEEN OXYGEN AND FLUORESCENCE MEASUREMENTS IN THE ARCTIC RED-ALGA PALMARIA-PALMATA</t>
  </si>
  <si>
    <t>JOURNAL OF PLANT PHYSIOLOGY</t>
  </si>
  <si>
    <t>PALMARIA PALMATA (L); O KUNTZE; FIELD STUDIES; MARINE ALGAE; OXYGEN PRODUCTION; PHOTOINHIBITION; PHOTOSYNTHESIS; PHOTOSYNTHETIC YIELD</t>
  </si>
  <si>
    <t>CHLOROPHYLL FLUORESCENCE; PHOTOSYSTEM-II; ELECTRON-TRANSPORT; ULVA-ROTUNDATA; QUANTUM YIELD; PHOTOSYNTHESIS; LIGHT; TEMPERATURE; MACROALGAE; RESPONSES</t>
  </si>
  <si>
    <t>Photoinhibition of photosynthesis of the red alga Palmaria palmata was studied on the arctic coast in northern Norway and in laboratory experiments. Studies were carried out with the new portable pulsed modulation fluorometer (PAM 2000, Walt, Effeltrich, Germany) and a home-made oxygen measuring device. Fv/Fm as measure of photoinhibition and Delta F/Fm' as measure of the photosynthetic yield were used. The oxygen production rate caused by daylight or by a constant fluence rate of a red control light was investigated in the course of the day. Fluorescence measurements showed the typical course of photoinhibition during the day. Fv/Fm reached its maximum between noon and the early afternoon, and photosynthesis recovered from afternoon until midnight. Full recovery of photosynthesis required a longer period than in some tropic and antarctic algae investigated recently. Midnight sun did not induce photoinhibition of photosynthesis. Photosynthetic capacity was determined by means of oxygen production caused by a saturating photon fluence rate. It showed no significant change during the course of the day. Thus, in contrast to the fluorescence measurements, an acclimation of the photosynthetic capacity to the course of daylight was not observed. These differences between the results obtained with oxygen and fluorescence measurements were re-investigated under controlled laboratory conditions. The saturated oxygen production rate decreased only after the Fv/Fm level had decreased to 60% of the non-inhibited control and the Delta F/Fm' level to 35% of the control, respectively. A comparison between the action spectra of photoinhibition measured by means of fluorescence and oxygen evolution also showed differences. The fluorescence spectrum indicates that all photosynthetic pigments are involved in photoinhibition. The spectrum measured by oxygen evolution shows that wavelengths absorbed by phycocyanin do not induce photoinhibition. The different results obtained with oxygen and fluorescence measurements are discussed.</t>
  </si>
  <si>
    <t>HANELT, D (corresponding author), UNIV MARBURG,FACHBEREICH BIOL,D-35032 MARBURG,GERMANY.</t>
  </si>
  <si>
    <t>Hanelt, Dieter/E-6659-2017</t>
  </si>
  <si>
    <t>0176-1617</t>
  </si>
  <si>
    <t>J PLANT PHYSIOL</t>
  </si>
  <si>
    <t>J. Plant Physiol.</t>
  </si>
  <si>
    <t>10.1016/S0176-1617(11)81842-0</t>
  </si>
  <si>
    <t>QC314</t>
  </si>
  <si>
    <t>WOS:A1995QC31400006</t>
  </si>
  <si>
    <t>WEVER, HE; STOREY, BC; LEAT, P</t>
  </si>
  <si>
    <t>PERALUMINOUS GRANITES IN NE PALMER-LAND, ANTARCTIC PENINSULA - EARLY MESOZOIC CRUSTAL MELTING IN A MAGMATIC ARC</t>
  </si>
  <si>
    <t>S-TYPE GRANITES; BACK-ARC BASINS; SUBDUCTION; ANTARCTICA</t>
  </si>
  <si>
    <t>WEST ANTARCTICA; SOUTH-AMERICA; GRAHAM LAND; GEOCHEMISTRY; CONSTRAINTS; BEARING; VOLCANO; BASALTS; BASIN; MODEL</t>
  </si>
  <si>
    <t>A suite of Early Jurassic metaluminous to strongly peraluminous granitoids occupy a rear-are position in Palmer Land, Antarctic Peninsula with respect to a Mesozoic-Cenozoic magmatic are. Fractional crystallization of a range of mafic to silicic magmas yielded feldspar megacrystic granites, orthogneisses and foliated granodiorites. Leucogranites are strongly peraluminous and have the highest Sr-87/Sr-86 initial ratios of 0.7205-0.7208, somewhat lower than those of older paragneiss. Isotopic and elemental data are used to model generation of leucogranite magma by partial melting of paragneiss, followed by mixing of basalt magma with the crustal melt to form parent magmas of the rest of the granitoids. The crustal partial melting was a result of heat convected by the mafic magma, intruded into an extensional back-are basin setting contemporaneous with the initial stages of Gondwana break-up. The mafic magma had relatively low Nd-143/Nd-144 ratios, distinct isotopically from the MORE-like basalt thought to represent the mantle input to granitoid genesis in the north western part of the Antarctic Peninsula. The nature of the mantle source(s) of the enriched basalt is uncertain, but it is isotopically similar to approximately contemporaneous basalts associated with the Karoo mantle plume.</t>
  </si>
  <si>
    <t>WEVER, HE (corresponding author), BRITISH ANTARCTIC SURVEY,NERC,HIGH CROSS,MADINGLEY RD,CAMBRIDGE CB3 0ET,ENGLAND.</t>
  </si>
  <si>
    <t>10.1144/gsjgs.152.1.0085</t>
  </si>
  <si>
    <t>QB360</t>
  </si>
  <si>
    <t>WOS:A1995QB36000011</t>
  </si>
  <si>
    <t>Case, JA</t>
  </si>
  <si>
    <t>Case, Judd A.</t>
  </si>
  <si>
    <t>BIOSTRATIGRAPHIC PATTERNS OF ANTARCTIC MARINE VERTEBRATES ACROSS THE CRETACEOUS - TERTIARY BOUNDARY</t>
  </si>
  <si>
    <t>JOURNAL OF VERTEBRATE PALEONTOLOGY</t>
  </si>
  <si>
    <t>[Case, Judd A.] St Marys Coll Calif, Dept Biol, Moraga, CA 94575 USA</t>
  </si>
  <si>
    <t>Saint Mary's College of California</t>
  </si>
  <si>
    <t>530 CHESTNUT STREET, STE 850, PHILADELPHIA, PA 19106 USA</t>
  </si>
  <si>
    <t>0272-4634</t>
  </si>
  <si>
    <t>1937-2809</t>
  </si>
  <si>
    <t>J VERTEBR PALEONTOL</t>
  </si>
  <si>
    <t>J. Vertebr. Paleontol.</t>
  </si>
  <si>
    <t>SI</t>
  </si>
  <si>
    <t>22A</t>
  </si>
  <si>
    <t>V32OC</t>
  </si>
  <si>
    <t>WOS:000208959500045</t>
  </si>
  <si>
    <t>Seppelt, RD</t>
  </si>
  <si>
    <t>Phytogeography of continental Antarctic lichens</t>
  </si>
  <si>
    <t>Symposium on Alpine and Polar Lichenology, at the 5th International Mycological Congress</t>
  </si>
  <si>
    <t>AUG 15-16, 1994</t>
  </si>
  <si>
    <t>VANCOUVER, CANADA</t>
  </si>
  <si>
    <t>COLD; DEGLACIATION; ISLANDS; LAND</t>
  </si>
  <si>
    <t>The northern and southern polar regions differ substantially in topography, climate, terrestrial habitats and in their biota. The Arctic flora comprises around 900 flowering plants, 600-700 bryophytes and 2000 lichens. The Antarctic flora is depauperate by comparison with only two flowering plants, 100-120 bryophytes, and probably only around 200 lichens. Despite considerable taxonomic uncertainty, broad phytogeographic patterns can be outlined, with species having a Maritime Antarctic, Peninsula and Lesser Antarctic, Circum-Antarctic, and Disjunct distribution pattern. The extent of endemism in the flora is unclear. The origin of the Antarctic lichen flora appears ancient in part, although there is ample evidence for post-Pleistocene or Holocene colonization and invasion. (C) 1995 The British Lichen Society</t>
  </si>
  <si>
    <t>Seppelt, RD (corresponding author), AUSTRALIAN ANTARCTIC DIV,CHANNEL HIGHWAY,KINGSTON,TAS 7050,AUSTRALIA.</t>
  </si>
  <si>
    <t>ACADEMIC PRESS LTD</t>
  </si>
  <si>
    <t>TN659</t>
  </si>
  <si>
    <t>WOS:A1995TN65900003</t>
  </si>
  <si>
    <t>Sochting, U; Olech, M</t>
  </si>
  <si>
    <t>The lichen genus Caloplaca in polar regions</t>
  </si>
  <si>
    <t>Extensive material of Caloplaca from Arctic and Antarctic regions has been critically examined. A list of 49 species is presented for Arctic regions. They are presumed to have a more or less circumpolar distribution. Twenty-two species are listed from the Antarctic region, but about ten more, probably undescribed species, are present there. About one-third of the species in the Antarctic region are bipolar or widespread in cold regions; these include mainly terricolous and muscicolous species and none of them are maritime. It is assumed that migration of the bipolar or cosmopolitan species has taken place along the Andean mountain chain, whereas the maritime polar species have evolved separately in the two hemispheres. The Caloplaca species of the Antarctic region are provisionally assigned to the following distribution types: continental Antarctic, western Antarctic, insul-Antarctic and sub-Antarctic. Caloplaca exsecuta, C, saxicola and C. phaeocarpella are recorded as new to the Antarctic region. Caloplaca johnstonii (Dodge) Sochting &amp; Olech, comb. nov., is established as the correct name of C. tenuis Ovstedal. (C) 1995 The British Lichen Society</t>
  </si>
  <si>
    <t>JAGIELLONIAN UNIV,INST BOT,PL-31512 KRAKOW,POLAND</t>
  </si>
  <si>
    <t>Sochting, U (corresponding author), UNIV COPENHAGEN,INST BOT,DEPT MYCOL,O FARIMAGSGADE 2D,DK-1353 COPENHAGEN K,DENMARK.</t>
  </si>
  <si>
    <t>Sochting, Ulrik/M-2886-2014</t>
  </si>
  <si>
    <t>Sochting, Ulrik/0000-0001-7122-9425</t>
  </si>
  <si>
    <t>WOS:A1995TN65900006</t>
  </si>
  <si>
    <t>Smith, RIL</t>
  </si>
  <si>
    <t>Colonization by lichens and the development of lichen-dominated communities in the maritime Antarctic</t>
  </si>
  <si>
    <t>ELLESMERE-ISLAND; CRUSTOSE LICHENS; PHOTOSYNTHESIS</t>
  </si>
  <si>
    <t>Three long-term studies of lichen growth and colonization have been undertaken at Signy Island, South Orkney Islands, in the maritime Antarctic. Small individual thalli of several crustose species and uncolonized plots on 12 fresh rock surfaces were photographically monitored at intervals of 3-4 years over a period of up to 20 years. The development of Ochrolechia frigida colonies on a regenerating moss bank, recently uncovered by a receding glacier, was similarly monitored. The results indicate that many lichens growing in sites enriched by nitrogenous compounds derived from populations of sea birds, have relatively rapid colonization and growth rates. Mean percentage increase in thallus area can be as high as 15-32% per annum in some nitrophilous saxicolous species (e.g. Acarospora macrocyclos, Xanthoria elegans and species of Buellia and Caloplaca), but as low as 0.4-4% in nitrophobous species (Lecanora physciella, Lecidea sp., Rhizocarpon geographicum). Umbilicaria antarctica and Usnea antarctica also yielded data indicating high growth rates, with colonist plants reaching several centimetres after 20 years. Colonization by mixed assemblages of lichens of new rock surfaces can attain 40--&gt;90% cover after 20 years in nutrient-enriched sites, and even 20-25% in non-biotically influenced sites. Colonization by or increase in extant O. frigida on the regenerating moribund moss bank was also quite rapid. It is suggested that the exceptionally large thalli of several lichen species and the locally extensive dense lichen fellfield communities in the maritime Antarctic may be much younger than previously supposed. (C) 1995 The British Lichen Society</t>
  </si>
  <si>
    <t>Smith, RIL (corresponding author), BRITISH ANTARCTIC SURVEY,NERC,HIGH CROSS,MADINGLEY RD,CAMBRIDGE CB3 0ET,ENGLAND.</t>
  </si>
  <si>
    <t>10.1016/S0024-2829(95)80007-7</t>
  </si>
  <si>
    <t>WOS:A1995TN65900007</t>
  </si>
  <si>
    <t>Valladares, F; Sancho, LG</t>
  </si>
  <si>
    <t>Lichen colonization and recolonization of two recently deglaciated zones in the maritime Antarctic</t>
  </si>
  <si>
    <t>ISLAND</t>
  </si>
  <si>
    <t>The stages of vegetation development close to two glacier fronts on two of the South Shetland Islands (Livingston and Robert) within the Maritime Antarctic were studied with special reference to saxicolous lichens. A lichenometric study of the crustose lichen Caloplaca sublobulata was carried out at both sires. On the moraine of Livingston Island, rock size played an important role in lichen development, explaining most of the differences observed in the diameter of C. sublobulata, the number of species, and the percentage of cover among the rocks studied. On Robert Island, the distance from the glacier front was associated with the lichen cover of the rocks but not with diameter of C. sublobulata. This homogeneous distribution of C. sublobulata thallus size on the Robert Island study area points to a simultaneous recolonization of the whole zone by this lichen. The lichen development in the area studied on Robert Island seems to have been drastically affected by fluctuations in the persistence of snow cover following glacier front retreat. Tentative associations between ice retreat and colonization, on the one hand, and changes in snow cover duration and the dynamic processes of extinction and recolonization, on the other, are suggested from comparison of the two zones. (C) 1995 The British Lichen Society</t>
  </si>
  <si>
    <t>CSIC,CTR CIENCIAS MEDIOAMBIENTALES,E-28006 MADRID,SPAIN; UNIV COMPLUTENSE MADRID,FAC FARM,DEPT BIOL VEGETAL 2,E-28040 MADRID,SPAIN</t>
  </si>
  <si>
    <t>Consejo Superior de Investigaciones Cientificas (CSIC); CSIC - Centro de Ciencias Medioambientales (CCMA); Complutense University of Madrid</t>
  </si>
  <si>
    <t>Sancho, leopoldo G./H-2974-2013; SANCHO, LEOPOLDO/G-9120-2015; Valladares, Fernando/K-9406-2014</t>
  </si>
  <si>
    <t>SANCHO, LEOPOLDO/0000-0002-4751-7475; Valladares, Fernando/0000-0002-5374-4682</t>
  </si>
  <si>
    <t>WOS:A1995TN65900008</t>
  </si>
  <si>
    <t>Hovenden, MJ; Seppelt, RD</t>
  </si>
  <si>
    <t>Exposure and nutrients as delimiters of lichen communities in continental Antarctica</t>
  </si>
  <si>
    <t>CLASSIFICATION; SOILS</t>
  </si>
  <si>
    <t>Lichens dominate the terrestrial vegetation of the ice-free regions of continental Antarctica. Vegetation patterns were studied in the Windmill Islands Oasis, Wilkes Land, continental Antarctica, in relation to edaphic features to elucidate the factors that govern lichen distribution and abundance. Vegetation was studied on a low rounded knell on Clark Peninsula some 3 km North East of the present Casey station. Substratum nutrient levels vary considerably across the knell due to the presence of an abandoned penguin rookery on the crest and the uneven topography provides both sheltered and exposed sites. Along a 130 m-long transect crossing the knoll from South to North, a total of 25 species of lichen and one moss were identified, the vegetation being dominated by Umbilicaria decussata, Pseudephebe minuscula, Usnea sphacelata and U. antarctica. TWINSPAN analysis of species distributions identified six sociations, the distribution of which were related to substratum structure and chemistry. Several species were restricted to nutrient-rich zones while late-lying snow restricted all species to varying degrees. (C) 1995 The British Lichen Society</t>
  </si>
  <si>
    <t>Hovenden, MJ (corresponding author), AUSTRALIAN ANTARCTIC DIV,CHANNEL HIGHWAY,KINGSTON,TAS 7050,AUSTRALIA.</t>
  </si>
  <si>
    <t>WOS:A1995TN65900010</t>
  </si>
  <si>
    <t>Kappen, L; Sommerkorn, M; Schroeter, B</t>
  </si>
  <si>
    <t>Carbon acquisition and water relations of lichens in polar regions - Potentials and limitations</t>
  </si>
  <si>
    <t>CONTINENTAL ANTARCTIC CRYPTOGAMS; WINTER FIELD CONDITIONS; FREEZE-THAW CYCLES; PHYSIOLOGICAL INVESTIGATIONS; USNEA-SPHACELATA; DARK RESPIRATION; CO2 EXCHANGE; PHOTOSYNTHESIS; TEMPERATURE; UMBILICARIA</t>
  </si>
  <si>
    <t>Primary production in lichens, as in all plants, is the result of gains and losses. Losses of carbon may be high under extreme environmental conditions. In the harsh climate of polar regions lichens use much carbon for maintenance and in their stress response. Thallus biomass is preserved through periods of darkness, extremely low temperatures and snow cover. On the other hand, lichens are photosynthetically active at temperatures below 0 degrees C. They can make use of melted water from snow and ice and take up water vapour from snow. Physiological adaptations and environmental conditions under which growth is possible are discussed in terms of our recent results. A concept model describes the main parameters that influence carbon acquisition, growth and water relations of lichens in polar regions. (C) 1995 The British Lichen Society</t>
  </si>
  <si>
    <t>CHRISTIAN ALBRECHTS UNIV KIEL, INST POLAROKOL, D-24148 KIEL, GERMANY</t>
  </si>
  <si>
    <t>Kappen, L (corresponding author), CHRISTIAN ALBRECHTS UNIV KIEL, INST BOT, OLSHAUSENSTR 40, D-24098 KIEL, GERMANY.</t>
  </si>
  <si>
    <t>1096-1135</t>
  </si>
  <si>
    <t>WOS:A1995TN65900012</t>
  </si>
  <si>
    <t>CRAWFORD, RM</t>
  </si>
  <si>
    <t>THE ROLE OF SEX IN THE SEDIMENTATION OF A MARINE DIATOM BLOOM</t>
  </si>
  <si>
    <t>A longitudinal transect in the Atlantic sector of the Southern Ocean extending from the ice-covered Weddell Sea across the Antarctic Circumpolar Current and into the Polar Frontal Zone was studied repeatedly during the austral spring. The centric diatom Corethron criophilum was found at most stations in variable numbers, but in the Polar Frontal Zone I encountered a large bloom undergoing a mass sexual phase. This event apparently triggered downward transport of empty diatom cell walls in numbers that suggest the phenomenon is significant for the vertical silica flux and the formation of monospecifre layers of this important diatom species in Southern Ocean sediments. Comparison of the cell-wall dimensions of such a monospecific layer with those in the plankton in the sexual phase reveals a characteristic signature that may indicate the provenance of these layers.</t>
  </si>
  <si>
    <t>CRAWFORD, RM (corresponding author), ALFRED WEGENER INST POLAR &amp; MARINE RES,COLUMBUSSTR,POSTFACH 120161,D-27515 BREMERHAVEN,GERMANY.</t>
  </si>
  <si>
    <t>AMER SOC LIMNOLOGY OCEANOGRAPH</t>
  </si>
  <si>
    <t>10.4319/lo.1995.40.1.0200</t>
  </si>
  <si>
    <t>QT292</t>
  </si>
  <si>
    <t>WOS:A1995QT29200021</t>
  </si>
  <si>
    <t>Hamner, WM</t>
  </si>
  <si>
    <t>Sensory ecology of scyphomedusae</t>
  </si>
  <si>
    <t>MARINE AND FRESHWATER BEHAVIOUR AND PHYSIOLOGY</t>
  </si>
  <si>
    <t>Symposium on Sensory Ecology and Physiology of Zooplankton</t>
  </si>
  <si>
    <t>JAN 08-12, 1995</t>
  </si>
  <si>
    <t>HONOLULU, HI</t>
  </si>
  <si>
    <t>scyphomedusae; sensory ecology; orientation behavior</t>
  </si>
  <si>
    <t>AURELIA-AURITA; EUPHAUSIA-SUPERBA; ANTARCTIC KRILL; BEHAVIOR; PREDATION; GROWTH; MODEL; SEA</t>
  </si>
  <si>
    <t>The sensory ecology of scyphomedusae is a subject ripe for investigation. There are sensory structures for which there is no experimental evidence of function, there are behavioral performances for which there are no demonstrated sense organs, and there are behaviors for which there are no adaptive explanations. Scyphomedusae are diploblastic animals with a primitive level of neurological complexity, yet they exhibit a wide range of complex and sophisticated behaviors, such as sun compass navigation and daily horizontal migrations. This paper reviews the sensory ecology of orientation and migratory behavior in scyphomedusae, with an emphasis on data from Aurelia aurita. Adaptive explanations for complex behavior of individuals must be evaluated at the population level in order to assess their ecological importance..</t>
  </si>
  <si>
    <t>Hamner, WM (corresponding author), UNIV CALIF LOS ANGELES,DEPT BIOL,BOX 951606,LOS ANGELES,CA 90095, USA.</t>
  </si>
  <si>
    <t>0091-181X</t>
  </si>
  <si>
    <t>MAR FRESHW BEHAV PHY</t>
  </si>
  <si>
    <t>Mar. Freshw. Behav. Physiol.</t>
  </si>
  <si>
    <t>10.1080/10236249509378932</t>
  </si>
  <si>
    <t>TY467</t>
  </si>
  <si>
    <t>WOS:A1995TY46700003</t>
  </si>
  <si>
    <t>HUNTLEY, ME; NORDHAUSEN, W</t>
  </si>
  <si>
    <t>AMMONIUM CYCLING BY ANTARCTIC ZOOPLANKTON IN WINTER</t>
  </si>
  <si>
    <t>WESTERN BRANSFIELD STRAIT; SOUTH GEORGIA; FOOD WEB; EUPHAUSIA-SUPERBA; CALANOIDES-ACUTUS; WEDDELL SEA; KRILL; EXCRETION; NITROGEN; COPEPODA</t>
  </si>
  <si>
    <t>Elemental composition and excretion rates of ammonium-nitrogen of zooplankton, ranging over more than five orders of magnitude in body size, were measured in mid-winter in coastal waters west of the Antarctic Peninsula. Excretion rates were constant for the initial 12 h of incubation in the four species tested, and experimental stocking densities of up to 126 mg dry wt l(-1) did not cause variability in the rate of ammonium production. Weight-specific excretion rates of freshly caught Euchaeta antarctica, Conchoecia sp., Thysnnoessa macrura, Euphausin superba, and early stage copepodites of Metridia gerlachei were not significantly different from those reported in summer. However, adult copepods of M. gerlachei and Calanoides acutus appear to have reduced their nitrogen metabolism during winter. Turnover rates of body nitrogen increased with diminishing size, ranging from &lt; 0.5% body N d(-1) for large E. superba to &gt; 7% body N d(-1) for CII and CIII copepodites of M. gerlachei. Only the nitrogen turnover rates of C. acutus were sufficiently low as to suggest that it could survive the entire austral winter without feeding. Phytoplankton and bacterioplankton were virtually absent in both the water column and the sea-ice. We conclude that carnivory is the dominant trophic mode of the pelagic zooplankton community in Antarctica during winter. Production of ammonium-nitrogen by the zooplankton community probably accounts for &lt; 10% of the total ammonium regenerated prior to the annual spring bloom.</t>
  </si>
  <si>
    <t>UNIV CALIF SAN DIEGO,SCRIPPS INST OCEANOG,DIV MARINE BIOL RES,LA JOLLA,CA 92093</t>
  </si>
  <si>
    <t>10.1007/BF00349454</t>
  </si>
  <si>
    <t>QG409</t>
  </si>
  <si>
    <t>WOS:A1995QG40900006</t>
  </si>
  <si>
    <t>SUBLITTORAL EPIFAUNAL COMMUNITIES AT SIGNY ISLAND, ANTARCTICA .1. THE ICE FOOT ZONE</t>
  </si>
  <si>
    <t>ROCKY SUBTIDAL ZONE; DISCOVERY INVESTIGATIONS; BIOLOGICAL DISTURBANCE; ASCOPHORA BRYOZOA; CHEILOSTOMATA; COMPETITION; DIVERSITY; DYNAMICS; ORKNEY; CANADA</t>
  </si>
  <si>
    <t>Photographs were taken every 0.5 m along three transects of 5.5 m length on shallow rock faces at Signy Island, Antarctica, during the austral summer of 1991/1992. The percentage cover of substratum ranged from 0 to 100% and the colonising communities included representatives of ten phyla. The zone from mean low-water neap level to 1.5 m depth was mostly devoid of organisms as a result of the seasonal formation of the encrusting ice foot. Coralline and macroalgae dominated from 2 to 3 m, and animal groups from 3.5 to 5.5 m. Bryozoans, and to a lesser extent sponges, were the most abundant animal phyla. Within the bryozoans a succession of colonisation of different species was observed, the most abundant two of which occupied &gt;80% of substratum in places. Substratum type seemed to be the main factor influencing community development in the shallow sublittoral at Signy Island, although ice impact prevents community development in the top 1.5 m and limits it over the rest of the transect down to 5.5 m. Depth and profile of substratum also influenced communities within this depth range (particularly taxonomic composition).</t>
  </si>
  <si>
    <t>BRITISH ANTARCTIC SURVEY, HIGH CROSS, MADINGLEY RD, CAMBRIDGE CB3 0ET, ENGLAND.</t>
  </si>
  <si>
    <t>1432-1793</t>
  </si>
  <si>
    <t>10.1007/BF00349466</t>
  </si>
  <si>
    <t>WOS:A1995QG40900018</t>
  </si>
  <si>
    <t>SUBLITTORAL EPIFAUNAL COMMUNITIES AT SIGNY ISLAND, ANTARCTICA .2. BELOW THE ICE-FOOT ZONE</t>
  </si>
  <si>
    <t>BRACHIOPOD LIOTHYRELLA-UVA; DISCOVERY INVESTIGATIONS; MARINE-INVERTEBRATES; ASCOPHORA BRYOZOA; SUBTIDAL ZONE; CHEILOSTOMATA; DIVERSITY; PATTERNS; METABOLISM; SEA</t>
  </si>
  <si>
    <t>Photographic samples were taken every 5 m along two 40 m transects on mostly rock face at Signy Island, Antarctica, during the austral winter of 1991. Dense and taxonomically rich communities of benthos occurred at most of the sublittoral study locations. These communities, however, varied significantly with substratum type, substratum profile and depth. Algae were generally the largest occupiers of space, but the area of substratum colonised by animal taxa increased whenever the profile approached vertical. Shallower than 15 m, disturbance effects, largely from ice, restricted community development to a high degree, but the frequency of disturbance at 25 m appeared to maintain high diversity by preventing domination of the assemblage by a few competitively superior taxa. Bryozoans, and to a lesser extent sponges, were the most abundant animal phyla. Among the bryozoans, species with an encrusting growth form occurred at the shallowest depths followed by encrusting massive/foliaceous species and, at 40 m, the erect flexible forms. The ratio of encrusting to erect bryozoan species changed rapidly over the 0 to 50 m depth zone, from exclusively encrusting at 0 to 5 m to approaching 1 at 50 m. The erect bryozoans studied, from the shallow sublittoral to 290 m, could be classified as encrusting massive (foliaceous), erect flexible or erect rigid forms. There was some suggestion, despite the overlap between groups and considerable intra-group variation, that encrusting massive forms were abundant in the shallowest water, followed by erect flexible forms and then erect rigid forms with increasing depth. Some species which occurred as encrusting massive/foliaceous forms in deeper water occurred mostly in encrusting form only in shallow water (&lt;15 m).</t>
  </si>
  <si>
    <t>10.1007/BF00349467</t>
  </si>
  <si>
    <t>WOS:A1995QG40900019</t>
  </si>
  <si>
    <t>PALSBOLL, PJ; CLAPHAM, PJ; MATTILA, DK; LARSEN, F; SEARS, R; SIEGISMUND, HR; SIGURJONSSON, J; VASQUEZ, O; ARCTANDER, P</t>
  </si>
  <si>
    <t>DISTRIBUTION OF MTDNA HAPLOTYPES IN NORTH-ATLANTIC HUMPBACK WHALES - THE INFLUENCE OF BEHAVIOR ON POPULATION-STRUCTURE</t>
  </si>
  <si>
    <t>PHILOPATRY; POPULATION GENETICS; MITOCHONDRIAL CONTROL REGION; PCR</t>
  </si>
  <si>
    <t>POLYMERASE CHAIN-REACTION; HUMAN MITOCHONDRIAL-DNA; D-LOOP REGION; MEGAPTERA-NOVAEANGLIAE; BALEEN WHALES; SOUTHERN GULF; EVOLUTION; MIGRATION; SEQUENCES; ABUNDANCE</t>
  </si>
  <si>
    <t>Samples from 136 humpback whales Megaptera novaeangliae, representing 5 feeding aggregations in the North Atlantic and 1 in the Antarctic, were analyzed with respect to the sequence variation in the mitochondrial (mt) control region. A total of 288 base pairs was sequenced by direct sequencing of asymmetrically amplified DNA. Thirty-one different haplotypes were identified. The nucleotide diversity for the total sample was estimated to be 2.6 %, which is high relative to other North Atlantic cetaceans. The degree of genetic differentiation in various subsets of the samples was estimated and tested for statistical significance by Monte Carlo simulations. Significant degrees of heterogeneity were found between the Antarctic and all North Atlantic areas, as well as between Iceland and the western North Atlantic samples. A genealogical tree was estimated for the 31 haplotypes and rooted with the homologous sequence from a fin whale Balaenoptera physalus. The branching pattern in the genealogical tree suggests that the North Atlantic Ocean has been populated by 2 independent influxes of humpback whales. The combined results from the homogeneity tests and the genealogical tree indicate that behaviour (in this case maternally directed site fidelity to a foraging area) can influence the population structure of marine cetaceans on an evolutionary time scale.</t>
  </si>
  <si>
    <t>CTR COASTAL STUDIES, CETACEAN RES PROGRAM, PROVINCETOWN, MA 02657 USA; GREENLAND FISHERIES RES INST, DK-2200 COPENHAGEN N, DENMARK; MINGAN ISL CETACEAN STUDY INC, ST LAMBERT, PQ J4P 1T3, CANADA; ROYAL VET &amp; AGR UNIV, ARBORETUM, DK-2970 HORSHOLM, DENMARK; MARINE RES INST, IS-121 REYKJAVIK, ICELAND; UNIV AUTONOMA SANTO DOMINGO, CTR INVEST BIOL MARINA, SANTO DOMINGO, DOMINICAN REP</t>
  </si>
  <si>
    <t>University of Copenhagen; Marine &amp; Freshwater Research Institute (MFRI); Universidad Autonoma de Santo Domingo</t>
  </si>
  <si>
    <t>UNIV COPENHAGEN, INST ZOOL, DEPT POPULAT BIOL, UNIV PK 15, DK-2100 COPENHAGEN O, DENMARK.</t>
  </si>
  <si>
    <t>Siegismund, Hans R. R/K-4332-2014; Palsbøll, Per J/L-3494-2013; Palsboll, Per Jakob/G-6988-2011</t>
  </si>
  <si>
    <t>Palsboll, Per Jakob/0000-0002-4198-7599</t>
  </si>
  <si>
    <t>10.3354/meps116001</t>
  </si>
  <si>
    <t>QF249</t>
  </si>
  <si>
    <t>WOS:A1995QF24900001</t>
  </si>
  <si>
    <t>PRIDDLE, J; LEAKEY, R; SYMON, C; WHITEHOUSE, M; ROBINS, D; CRIPPS, G; MURPHY, E; OWENS, N</t>
  </si>
  <si>
    <t>NUTRIENT CYCLING BY ANTARCTIC MARINE MICROBIAL PLANKTON</t>
  </si>
  <si>
    <t>NUTRIENT CYCLING; ANTARCTICA; CARBON EXPORT; MARINE MICROPLANKTON; NITROGEN; SILICON; PARTICULATE MATERIAL; COMMUNITY COMPOSITION</t>
  </si>
  <si>
    <t>DIEL VERTICAL MIGRATION; SUB-ARCTIC PACIFIC; SOUTH-GEORGIA; WEDDELL SEA; NITROGEN ASSIMILATION; BRANSFIELD STRAIT; AUSTRAL SUMMER; SCOTIA SEA; ICE-EDGE; OCEAN</t>
  </si>
  <si>
    <t>Three sites along a shelf to deep-sea transect near the island of South Georgia (55 degrees S) were sampled in the latter part of the austral summer for water column structure, inorganic nutrients, particulate material and microplankton. Median concentrations at the 3 sites were 17 to 24 mmol m(-3) nitrate and approximately 1.6 mmol m(-3) phosphate, whilst silicate concentrations remained at 11 mmol m(-3) nearshore but were reduced to approximately 1 mmol m(-3) offshore. Microplankton community composition appeared to be characteristic of post-bloom conditions. Heterotrophs, including large protists, dominated microbial biomass at the offshore site. Pigment characterisation was consistent with the domination of the microplankton by diatoms at all sites. Changes in the carbon and nitrogen content of particulate material down the water column were consistent with significant remineralisation of nitrogen in the mixed layer, with molar C:N ratios of 6.5 to 7.7 in surface waters and up to 11.9 immediately below the mixed layer. In most cases, peak concentrations of ammonium were found to be associated with the pycnocline, suggesting that remineralisation of nitrogen was occurring here. However, no component of the microbial community could be associated with this region of ammonium production. Carbon fixation over the growing season predicted from published instantaneous nitrogen uptake rates, from biological nitrate deficit in the mixed layer and from the corresponding silicate deficit suggested that at least 25 g C m(-2), was produced by phytoplankton during the growth season. However, there is strong evidence that this is a serious underestimate. Even whilst nitrate concentrations remained high, ammonium and possibly other 'recycled nitrogen' appeared to be key inorganic nutrients. Particulate carbon and silicon appeared to be removed from the mixed layer whilst nitrogen was regenerated in situ. In such systems, nitrate removal does not indicate carbon export, and nitrogen recycling may be a crucial factor in determining productivity throughout the growing season.</t>
  </si>
  <si>
    <t>PLYMOUTH MARINE LAB, NERC, PLYMOUTH PL1 3DH, DEVON, ENGLAND</t>
  </si>
  <si>
    <t>Plymouth Marine Laboratory; UK Research &amp; Innovation (UKRI); Natural Environment Research Council (NERC)</t>
  </si>
  <si>
    <t>PRIDDLE, J (corresponding author), BRITISH ANTARCTIC SURVEY, NERC, HIGH CROSS, MADINGLEY RD, CAMBRIDGE CB3 0ET, ENGLAND.</t>
  </si>
  <si>
    <t>Owens, Nicholas John Paul/GRX-5013-2022; Owens, Nicholas/B-6639-2015</t>
  </si>
  <si>
    <t>10.3354/meps116181</t>
  </si>
  <si>
    <t>WOS:A1995QF24900017</t>
  </si>
  <si>
    <t>LaFerla, R; Allegra, A; Azzaro, F; Greco, S; Crisafi, E</t>
  </si>
  <si>
    <t>Observations on the microbial biomass in two stations of Terra Nova Bay (Antarctica) by ATP and LPS measurements</t>
  </si>
  <si>
    <t>MARINE ECOLOGY-PUBBLICAZIONI DELLA STAZIONE ZOOLOGICA DI NAPOLI I</t>
  </si>
  <si>
    <t>Antarctica; microbial biomass; ATP; LPS</t>
  </si>
  <si>
    <t>PRODUCTIVITY; SEA; SEAWATER; BACTERIA</t>
  </si>
  <si>
    <t>This paper reports on the temporal distribution of microbial biomass. over a 1-month survey during austral summer 1990, at two sampling stations in Terra Nova Bay (Antarctica) by means of biochemical methodologies such as ATP (adenosine triphosphate) and LPS (lipopolysaccharides). Microbial estimates, derived from ATP measurements, showed an unstable temporal trend;md a range characteristic for water with low or, seldom, moderate trophism. Biomass decreased with increasing depth, and photo-autotrophic organisms seem to dominate the whole microbial assemblage. Thr bacterial population, as derived from LPS determinations, did not show much variability and was well-correlated to other microbiological and chemical parameters. Our data showed that larger microplankters were dominant, bur that sometimes pico-sized organisms contributed about 60% to the microbial biomass; this emphasizes the 'still poorly-known' importance of microbes in Antarctic food webs.</t>
  </si>
  <si>
    <t>LaFerla, R (corresponding author), CNR, IST SPERIMENTALE TALASSOGRAFICO, SPIANATA S RAINERI 84, I-98100 MESSINA, ITALY.</t>
  </si>
  <si>
    <t>AZZARO, FILIPPO/0000-0002-5194-3856; la ferla, rosabruna/0000-0003-1029-7349</t>
  </si>
  <si>
    <t>0173-9565</t>
  </si>
  <si>
    <t>MAR ECOL-P S Z N I</t>
  </si>
  <si>
    <t>Mar. Ecol.-Pubbl. Stn. Zool. Napoli</t>
  </si>
  <si>
    <t>UQ804</t>
  </si>
  <si>
    <t>WOS:A1995UQ80400003</t>
  </si>
  <si>
    <t>FOCARDI, S; FOSSI, MC; LARI, L; CASINI, S; LEONZIO, C; MEIDEL, SK; NIGRO, M</t>
  </si>
  <si>
    <t>INDUCTION OF MFO ACTIVITY IN THE ANTARCTIC FISH PAGOTHENIA-BERNACCHII - PRELIMINARY-RESULTS</t>
  </si>
  <si>
    <t>MARINE ENVIRONMENTAL RESEARCH</t>
  </si>
  <si>
    <t>7th International Symposium on Responses of Marine Organisms to Pollutants</t>
  </si>
  <si>
    <t>GOTEBORG, SWEDEN</t>
  </si>
  <si>
    <t>BAY ROSS SEA; SYSTEM</t>
  </si>
  <si>
    <t>The aim of this study was to determine the detoxication capacity and the sensitivity to pollutants of fish living in a pristine environment such as the Antarctic Ocean. Forty specimens of Pagothenia bernacchii collected during the Antarctic summer of 1991-92 were divided into three groups, and were treated with 10 mg/kg of B (alpha) P, 50 mg/kg of PCBs and corn oil and sacrificed after 2, 4 and 10 days. The mixed function oxidase activity measured in these fish through the test of BPMO, EROD and BROD activities revealed that both B(alpha)P and PCBs are effective in inducing this enzyme system. Owing to the slow metabolic rate of this species, related to the low ambient temperature of its natural habitat, the highest level of induction was monitored after 10 days, i.e. much later than in fish of temperate seas.</t>
  </si>
  <si>
    <t>UNIV PISA,DIPARTIMENTO BIOMED,I-56100 PISA,ITALY</t>
  </si>
  <si>
    <t>University of Pisa</t>
  </si>
  <si>
    <t>FOCARDI, S (corresponding author), UNIV SIENA,DIPARTIMENTO BIOL AMBIENTALE,VIA CERCHIA 3,I-53100 SIENA,ITALY.</t>
  </si>
  <si>
    <t>Fossi, Maria Cristina/0000-0003-0836-4020</t>
  </si>
  <si>
    <t>0141-1136</t>
  </si>
  <si>
    <t>MAR ENVIRON RES</t>
  </si>
  <si>
    <t>Mar. Environ. Res.</t>
  </si>
  <si>
    <t>10.1016/0141-1136(94)00028-N</t>
  </si>
  <si>
    <t>Environmental Sciences; Marine &amp; Freshwater Biology; Toxicology</t>
  </si>
  <si>
    <t>Environmental Sciences &amp; Ecology; Marine &amp; Freshwater Biology; Toxicology</t>
  </si>
  <si>
    <t>QR261</t>
  </si>
  <si>
    <t>WOS:A1995QR26100020</t>
  </si>
  <si>
    <t>GILL, PC; BURTON, CLK</t>
  </si>
  <si>
    <t>PHOTOGRAPHIC RESIGHT OF A HUMPBACK WHALE BETWEEN WESTERN-AUSTRALIA AND ANTARCTIC AREA-IV</t>
  </si>
  <si>
    <t>WESTERN AUSTRALIAN MUSEUM,PERTH,WA 6000,AUSTRALIA</t>
  </si>
  <si>
    <t>Western Australian Museum</t>
  </si>
  <si>
    <t>GILL, PC (corresponding author), OCEAN RES FDN,148 COPELAND RD E,BEECROFT,NSW 2119,AUSTRALIA.</t>
  </si>
  <si>
    <t>Gill, Peter/JZT-5482-2024</t>
  </si>
  <si>
    <t>10.1111/j.1748-7692.1995.tb00279.x</t>
  </si>
  <si>
    <t>QG608</t>
  </si>
  <si>
    <t>WOS:A1995QG60800008</t>
  </si>
  <si>
    <t>PAYNE, SR; YOUNG, OA</t>
  </si>
  <si>
    <t>EFFECTS OF PRE-SLAUGHTER ADMINISTRATION OF ANTIFREEZE PROTEINS ON FROZEN MEAT QUALITY</t>
  </si>
  <si>
    <t>MEAT SCIENCE</t>
  </si>
  <si>
    <t>The effects of pre-slaughter administration of antifreeze glycoproteins to lambs were assessed on lamb meat quality after thawing. Various concentrations of antifreeze glycoproteins (AFGP) from Antarctic Cod were injected intravenously into lambs (35 +/- 5 kg liveweight) at various times prior to slaughter. The lambs were electrically stunned, slaughtered, then subjected to high voltage electrical stimulation. The rate of glycolysis was assessed by monitoring the rate of pH fall and the ultimate pH. Longissimus dorsi muscles were removed from the carcasses 24 h post-slaughter. Samples were vacuum packed and stored frozen at -20 degrees C for 2-16 weeks. Upon thawing, samples were assessed for drip loss and sensory properties (foreign flavour, storage flavour, texture, tenderness, juiciness and overall acceptability). At certain times, frozen samples were examined by scanning electron microscopy after ice sublimation. Injection of AFGP had no effect on the rate of pH decline, and for all treatments the pH of samples was not significantly different. Injection of AFGP 10 min before slaughter had no effect at any of the concentrations of AFGP for arty of the factors assessed, suggesting that 10 min was insufficient time for the AFGP to become associated with the muscle tissue. Injection of AFGP at either 1 or 24 h before slaughter reduced drip loss and ice crystal size. Crystals were smallest in the lambs injected to a final concentration of 0.01 mu g/kg AFGP, particularly when injected 24 h before slaughter. These results suggest that the addition of AFGP could reduce damage due to frozen storage of meat, if a cost-effective and consumer-acceptable method could be developed to incorporate these proteins into meat prior to freezing.</t>
  </si>
  <si>
    <t>PAYNE, SR (corresponding author), MEAT IND RES INST NEW ZEALAND INC,POB 617,HAMILTON,NEW ZEALAND.</t>
  </si>
  <si>
    <t>0309-1740</t>
  </si>
  <si>
    <t>MEAT SCI</t>
  </si>
  <si>
    <t>Meat Sci.</t>
  </si>
  <si>
    <t>10.1016/0309-1740(94)00073-G</t>
  </si>
  <si>
    <t>Food Science &amp; Technology</t>
  </si>
  <si>
    <t>RE990</t>
  </si>
  <si>
    <t>WOS:A1995RE99000005</t>
  </si>
  <si>
    <t>HEINEMANN, G; NOEL, S; CHEDIN, A; SCOTT, N; CLAUD, C</t>
  </si>
  <si>
    <t>SENSITIVITY STUDIES OF TOVS RETRIEVALS WITH 3I AND ITPP RETRIEVAL ALGORITHMS - APPLICATION TO THE RESOLUTION OF MESOSCALE PHENOMENA IN THE ANTARCTIC</t>
  </si>
  <si>
    <t>METEOROLOGY AND ATMOSPHERIC PHYSICS</t>
  </si>
  <si>
    <t>METEOROLOGICAL PARAMETERS; TEMPERATURE RETRIEVALS; WEATHER PREDICTION; POLAR; SATELLITES; ACCURACY</t>
  </si>
  <si>
    <t>Retrievals from TIROS-N Operational Vertical Sounder (TOVS) data with the International TOVS Processing Package (ITPP version 3.3) and the Improved Initialisation Inversion (3I version 2) algorithms are investigated. The comparative study comprises the retrieval mechanism from the first guess to the final result for collocated radiosonde/satellite data as well as the problem of horizontal resolution for simulated Antarctic cold air pools. For the latter problem, TOVS brightness temperatures are computed for simulated NOAA-10 overpasses in the Weddell Sea region of Antarctica by the ITPP and the 3R (Rapid Radiance Recognition) forward models for retrievals with ITPP and 3I, respectively. The main results of this study are: Comparisons of ITPP and 3R forward models with collocated radiosonde data for cloudless Antarctic profiles yield differences less than 2 K except for HIRS-channel 1 and water vapour channels. For typical examples of Antarctic profiles for the coastal region, results of 3I retrievals lie closer to the collocated radiosonde profiles than ITPP retrievals even for cases with surface inversions. Simulations of cold air pools for cloud-free conditions show that cold air pools with a strong temperature anomaly and with diameters of 800 km and greater are well reproduced by ITPP and 3I. For smaller cold air pools with a moderate temperature perturbation, the resolution limits are reached if the diameter is smaller than 400 and 200 km for ITPP and 3I, respectively. ITPP retrievals have smaller horizontal gradients and higher values for geopotential thicknesses in the center of the cold air pools. The better performance of the 3I retrievals for smaller cold air pools is a consequence of the better first guess of the TIGR dataset compared with the regression first guess of the ITPP.</t>
  </si>
  <si>
    <t>ECOLE POLYTECH,METEOROL DYNAM LAB,F-91128 PALAISEAU,FRANCE</t>
  </si>
  <si>
    <t>Sorbonne Universite; Institut Polytechnique de Paris</t>
  </si>
  <si>
    <t>HEINEMANN, G (corresponding author), UNIV BONN,INST METEOROL,HUGEL RD,D-53120 BONN,GERMANY.</t>
  </si>
  <si>
    <t>Claud, Chantal/0000-0001-7613-9525; Heinemann, Gunther/0000-0002-4831-9016</t>
  </si>
  <si>
    <t>SPRINGER-VERLAG WIEN</t>
  </si>
  <si>
    <t>VIENNA</t>
  </si>
  <si>
    <t>SACHSENPLATZ 4-6, PO BOX 89, A-1201 VIENNA, AUSTRIA</t>
  </si>
  <si>
    <t>0177-7971</t>
  </si>
  <si>
    <t>METEOROL ATMOS PHYS</t>
  </si>
  <si>
    <t>Meteorol. Atmos. Phys.</t>
  </si>
  <si>
    <t>10.1007/BF01029604</t>
  </si>
  <si>
    <t>PX723</t>
  </si>
  <si>
    <t>WOS:A1995PX72300007</t>
  </si>
  <si>
    <t>MO, KC; WANG, XL; KISTLER, R; KANAMITSU, M; KALNAY, E</t>
  </si>
  <si>
    <t>IMPACT OF SATELLITE DATA ON THE CDAS REANALYSIS SYSTEM</t>
  </si>
  <si>
    <t>FGGE</t>
  </si>
  <si>
    <t>In preparation for the execution of the National Meteorological Center and National Center for Atmospheric Research (NMC/NCAR) Reanalysis Project, which will cover the period 1958-93, the impact of satellite data on both analyses and forecasts has been assessed. This was done by diagnosing two sets of analyses and forecasts made with and without the use of satellite data (SAT and NOSAT) within the data assimilation. The analyses and forecasts were performed using a state-of-the-art global data assimilation system and were evaluated for August 1985. The impact of satellite data is smaller than that obtained in previous impact studies during the First GARP (Global Atmospheric Research Program) Global Experiment (FGGE) that took place in 1979, reflecting the effect of improvements that have been implemented in the global analysis scheme and the model. In the Northern Hemisphere (NH), there are no significant differences between SAT and NOSAT analyses for both primary variables and eddy transports. The satellite impact on the forecasts in the NH is positive but very small, reaching about 1% in the 5-day forecasts, as measured by the average rms errors and anomaly correlations. In the Southern Hemisphere (SH), the difference between the SAT and NOSAT analyses is estimated to be equivalent to the difference between 1.5-day SAT forecasts and the verifying analyses. After 5 days, the SAT forecasts are shown to be superior to the NOSAT forecasts by about 1 day, an advantage apparent whether they are verified against SAT or NOSAT analyses. A comparison of SAT and NOSAT analyses suggests that the NOSAT captures well over 90% of the variance of monthly mean stationary waves of the SAT analyses in most of the Tropics and Southern Hemisphere from 20 degrees to 60 degrees S. The daily variability is captured at 70%-90% in the Tropics and Southern Hemisphere, except above 200 hPa and south of 60 degrees S. In several earlier satellite data impact studies performed using FGGE (1979) data, it was observed that satellite data, which cannot resolve smaller-scale features, have a damping effect on the apparent atmospheric circulation. With the improvements in data assimilation methods, it is seen that the smoothing effect is much less apparent. A comparison of the SAT and NOSAT monthly tropical precipitation derived from the 0-6-h forecast cycle shows a general agreement with the rain estimates from satellite data. Overall, these results are very encouraging, indicating that a reanalysis spanning the years before and after satellite data was available should be useful. In the NH, the analyses are basically unaffected by the satellite data. Even in the SH a large component of both the monthly and the daily anomalies can be captured in the absence of the satellite data, except in the stratosphere and Antarctic region.</t>
  </si>
  <si>
    <t>NOAA,NATL WEATHER SERV,NATL METEOROL CTR,DIV DEV,WASHINGTON,DC 20233</t>
  </si>
  <si>
    <t>MO, KC (corresponding author), NATL METEOROL CTR,CTR CLIMATE ANAL,DIAG BRANCH,WNMC52,WASHINGTON,DC 20233, USA.</t>
  </si>
  <si>
    <t>Wang, Julian/C-3188-2016; Kalnay, Eugenia/F-4393-2010</t>
  </si>
  <si>
    <t>Kalnay, Eugenia/0000-0002-9984-9906</t>
  </si>
  <si>
    <t>10.1175/1520-0493(1995)123&lt;0124:IOSDAT&gt;2.0.CO;2</t>
  </si>
  <si>
    <t>PZ800</t>
  </si>
  <si>
    <t>WOS:A1995PZ80000009</t>
  </si>
  <si>
    <t>URBAN, S; WILTON, H; LU, CC; CAPON, RJ</t>
  </si>
  <si>
    <t>A NEW SESQUITERPENE ALCOHOL FROM AN ANTARCTIC SPONGE</t>
  </si>
  <si>
    <t>NATURAL PRODUCT LETTERS</t>
  </si>
  <si>
    <t>NUCLEAR MAGNETIC-RESONANCE; MARINE SPONGE</t>
  </si>
  <si>
    <t>An Antarctic sponge, has yielded the antibiotic sesquiterpene alcohol (8). The relative stereostructure of (8) was secured by detailed spectroscopic analysis, while the absolute configuration was tentatively assigned by examination of the CD spectrum.</t>
  </si>
  <si>
    <t>UNIV MELBOURNE,SCH CHEM,PARKVILLE,VIC 3052,AUSTRALIA; MUSEUM VICTORIA,MELBOURNE,VIC,AUSTRALIA</t>
  </si>
  <si>
    <t>University of Melbourne; Museum Victoria</t>
  </si>
  <si>
    <t>Capon, Robert/G-9238-2012; Urban, Sylvia/L-6418-2017</t>
  </si>
  <si>
    <t>Capon, Robert/0000-0002-8341-7754; Urban, Sylvia/0000-0002-2376-4260</t>
  </si>
  <si>
    <t>1057-5634</t>
  </si>
  <si>
    <t>NAT PROD LETT</t>
  </si>
  <si>
    <t>Nat. Prod. Lett.</t>
  </si>
  <si>
    <t>10.1080/10575639508043157</t>
  </si>
  <si>
    <t>Biochemistry &amp; Molecular Biology; Chemistry, Medicinal</t>
  </si>
  <si>
    <t>Biochemistry &amp; Molecular Biology; Pharmacology &amp; Pharmacy</t>
  </si>
  <si>
    <t>RE521</t>
  </si>
  <si>
    <t>WOS:A1995RE52100005</t>
  </si>
  <si>
    <t>RAJCHENBERG, M</t>
  </si>
  <si>
    <t>A TAXONOMIC STUDY OF THE SUB-ANTARCTIC PIPTOPORUS (POLYPORACEAE, BASIDIOMYCETES) .2.</t>
  </si>
  <si>
    <t>NORDIC JOURNAL OF BOTANY</t>
  </si>
  <si>
    <t>FUNGI; WOOD</t>
  </si>
  <si>
    <t>Morphological and cultural studies of Polyporus maculatissimus and P. porrentosus are presented. Neolentiporus gen. nov, is proposed to accommodate P. maculatissimus, a species with a striking macromorphological similarity with the north temperate P. squamosus. The new genus is characterized by medium to large stipitate fruitbodies with a poroid hymenophore, circular to flabellate pilei with a scaly surface and an excentric or lateral stipe that sometimes is reduced to a short, robust umbo. The hyphal system is dimitic with clamped, irregularly thick-walled generative hyphae that do not react with cresyl-blue, and terminal, unbranched, thick-walled skeletal hyphae that are strongly metachromatic in cresyl-blue. Spores are cylindric, hyaline, thin-walled, inamyloid and binucleate. The sexuality is bipolar, the nuclear behavior is astatocoenocytic and the associated wood-rot is brown. The new genus is regarded as the poroid counterpart of the agaricoid Neolentinus. Polyporus porrentosus is included in Laetipoprus on the basis of its yellowish fruitbodies: its soft, punky context, its hyphal system composed of simple septate generative hyphae and binding hyphae, its holocoenocytic nuclear behavior and its associated brown wood-rot. A new code symbol, i.e. '9s' is proposed to codify the presence, in cultures, of simple-septate generative hyphae with irregularly thickened walls.</t>
  </si>
  <si>
    <t>CTR INVEST &amp; EXTENS FORESTAL ANDINOPATAGON,RA-9200 ESQUEL,CHUBUT,ARGENTINA</t>
  </si>
  <si>
    <t>COPENHAGEN K</t>
  </si>
  <si>
    <t>THE SECRETARY BOTANICAL MUSEUM GOTHERSGADE 130, DK-1123 COPENHAGEN K, DENMARK</t>
  </si>
  <si>
    <t>0107-055X</t>
  </si>
  <si>
    <t>NORD J BOT</t>
  </si>
  <si>
    <t>Nord. J. Bot.</t>
  </si>
  <si>
    <t>10.1111/j.1756-1051.1995.tb00127.x</t>
  </si>
  <si>
    <t>QY713</t>
  </si>
  <si>
    <t>WOS:A1995QY71300010</t>
  </si>
  <si>
    <t>SCHUSTER, RM</t>
  </si>
  <si>
    <t>STUDIES ON CEPHALOZIELLACEAE .3. ON CEPHALOMITRION SCHUST, GEN-N</t>
  </si>
  <si>
    <t>Cephalomitrion Schust., based on Cephalozia (Cephaloziella) aterrima Steph., is described and illustrated. This subantarctic/antarctic monotype has previously been erroneously assigned to Cephaloziella (by Hodgson and by Schuster) and to Herzogobryum (by Grolle). Herzogobryum filarium Grolle is a synonym. Cephalomitrion aterrimum (Steph.) Schust., comb. n. is superficially similar to Cephaloziella crassigyna (Schust.) Schust. (initially regarded as a variety of Cephaloziella aterrima); the former has a seta of the 8 + 4 type, the latter of the 4 + 4 type.</t>
  </si>
  <si>
    <t>SCHUSTER, RM (corresponding author), CRYPTOGAM LAB,HADLEY,MA 01035, USA.</t>
  </si>
  <si>
    <t>TG891</t>
  </si>
  <si>
    <t>WOS:A1995TG89100018</t>
  </si>
  <si>
    <t>ASKEBJER, P; BARWICK, SW; BERGSTROM, L; BOUCHTA, A; CARIUS, S; COULTHARD, A; ENGEL, K; ERLANDSSON, B; GOOBAR, A; GRAY, L; HALLGREN, A; HALZEN, F; HULTH, PO; JACOBSEN, J; JOHANSSON, S; KANDHADAI, V; LIUBARSKY, I; LOWDER, D; MILLER, T; MOCK, P; MORSE, R; PORRATA, R; PRICE, PB; RICHARDS, A; RUBINSTEIN, H; SCHNEIDER, E; SUN, Q; TILAV, S; WALCK, C; YODH, G</t>
  </si>
  <si>
    <t>AMANDA - STATUS-REPORT FROM THE 1993-94 CAMPAIGN AND OPTICAL-PROPERTIES OF THE SOUTH-POLE ICE</t>
  </si>
  <si>
    <t>NUCLEAR PHYSICS B</t>
  </si>
  <si>
    <t>16th International Conference on Neutrino Physics and Astrophysics (Neutrino 94)</t>
  </si>
  <si>
    <t>MAY 29-JUN 03, 1994</t>
  </si>
  <si>
    <t>EILAT, ISRAEL</t>
  </si>
  <si>
    <t>We report the first results of the AMANDA detector. During the antarctic summer 1993-94 four strings were deployed between 0.8 an 1 km depth, each equipped with 20 photomultiplier tubes (PMTs). A laser source was used to investigate the optical properties of the ice in situ. We find that the ice is intrinsically extremely transparent. The measured absorption length is 59+/-3 m, i.e. comparable with the quality of the ultra-pure water used in the IMB and Kamiokande proton-decay and neutrino experiments [1,2] and more than two times longer than the best value reported for laboratory ice [3]. Due to a residual density of air bubbles at these depths, the motion of photons in the medium is randomized. For spherical, smooth bubbles we find that, at 1 km depth, the average distance between collisions is about 25 cm. The measured inverse scattering length on bubbles decreases Linearly with increasing depth in the volume of ice investigated.</t>
  </si>
  <si>
    <t>UNIV STOCKHOLM, STOCKHOLM, SWEDEN; UNIV CALIF IRVINE, IRVINE, CA 92717 USA; UPPSALA UNIV, UPPSALA, SWEDEN; UNIV WISCONSIN, MADISON, WI USA; UNIV CALIF BERKELEY, BERKELEY, CA 94720 USA</t>
  </si>
  <si>
    <t>0550-3213</t>
  </si>
  <si>
    <t>NUCL PHYS B</t>
  </si>
  <si>
    <t>Nucl. Phys. B</t>
  </si>
  <si>
    <t>10.1016/0920-5632(94)00757-M</t>
  </si>
  <si>
    <t>Physics, Particles &amp; Fields</t>
  </si>
  <si>
    <t>Physics</t>
  </si>
  <si>
    <t>QE887</t>
  </si>
  <si>
    <t>WOS:A1995QE88700034</t>
  </si>
  <si>
    <t>Eriksson, BG</t>
  </si>
  <si>
    <t>Hempel, G</t>
  </si>
  <si>
    <t>Finland - Arctic and Antarctic activities in Finland</t>
  </si>
  <si>
    <t>OCEAN AND THE POLES: GRAND CHALLENGES FOR EUROPEAN COOPERATION</t>
  </si>
  <si>
    <t>European Conference on Grand Challenges in Ocean and Polar Science</t>
  </si>
  <si>
    <t>BREMEN, GERMANY</t>
  </si>
  <si>
    <t>MINIST TRADE &amp; IND,HELSINKI 00171,FINLAND</t>
  </si>
  <si>
    <t>STUTTGART 70</t>
  </si>
  <si>
    <t>WOLLGRASWEG 49, W-7000 STUTTGART 70, GERMANY</t>
  </si>
  <si>
    <t>3-334-61023-3</t>
  </si>
  <si>
    <t>BF43T</t>
  </si>
  <si>
    <t>WOS:A1995BF43T00030</t>
  </si>
  <si>
    <t>Williams, C; Davis, B</t>
  </si>
  <si>
    <t>Land-based activities: What remains to be done</t>
  </si>
  <si>
    <t>OCEAN &amp; COASTAL MANAGEMENT</t>
  </si>
  <si>
    <t>MARINE POLLUTION; MANAGEMENT</t>
  </si>
  <si>
    <t>The Global Programme of Action for the Protection of the Marine Environment from Land-based Activities (GPA) represents an ambitious attempt to make the leap between the rhetoric of protecting and preserving the marine environment and action. With degradation of the marine environment from land based activities posing one of the most serious threats to the quality and productivity of the coastal and marine environment, the GPA can only be viewed as a milestone rather than a destination, as so much work remains to be done in this field. States supporting the GPA are entering the most challenging phase of the program, that of implementation. But the international community in taking on this challenge is not without a few signposts. The failure of the Montreal Guidelines to be implemented, provides States with many important lessons. This paper suggests that if the GPA is to have an impact on the complex problem of land-based activities then several tasks need to be grappled with. Substantial financial support needs to be generated, a proactive and cooperative secretariat established and the nexus between the GPA and United Nations Environment Programme Regional Seas Programme examined. The importance of people and training to the capacity building process needs to be recognised and a wider variety of stakeholders engaged in the follow up phase. Pivotal to the aforementioned is the need to generate political will to address the problem, without which the GPA will become yet another dusty volume on the bookshelf. Copyright (C) 1996 Elsevier Science Ltd.</t>
  </si>
  <si>
    <t>Williams, C (corresponding author), UNIV TASMANIA,ANTARCTIC COOPERAT RES CTR,OCEANS POLICY PROGRAM,HOBART,TAS 7001,AUSTRALIA.</t>
  </si>
  <si>
    <t>0964-5691</t>
  </si>
  <si>
    <t>OCEAN COAST MANAGE</t>
  </si>
  <si>
    <t>Ocean Coastal Manage.</t>
  </si>
  <si>
    <t>10.1016/0964-5691(96)00022-1</t>
  </si>
  <si>
    <t>Oceanography; Water Resources</t>
  </si>
  <si>
    <t>VG574</t>
  </si>
  <si>
    <t>WOS:A1995VG57400013</t>
  </si>
  <si>
    <t>RANCHER, J; ROUGERIE, F</t>
  </si>
  <si>
    <t>THE OCEANIC ENVIRONMENT OF THE TUAMOTU ARCHIPELAGO (FRENCH-POLYNESIA)</t>
  </si>
  <si>
    <t>OCEANOLOGICA ACTA</t>
  </si>
  <si>
    <t>SOUTHERN OSCILLATION; EQUATORIAL PACIFIC; TROPICAL PACIFIC; EL-NINO; ISLAND; EVENT</t>
  </si>
  <si>
    <t>The atolls of the Tuamotu archipelago (South Tropical Central Pacific) are located in the central part of the great anticyclonic gyre where air subsidence leads to an arid climate with high evaporation. The bi-modal system of trade winds created by the existence of dual subtropical high pressure centres (Easter Island and Kermadec Island) drives a global westward drift, the South Equatorial Current, with a speed of 10 cm.s(-1). The zone where the two south trade winds converge (SPCZ) has a strong seasonal variability in position and intensity and controls the eastward counter circulation. During abnormal ENSO events, the counter-circulation is dominant between the equator and 15 degrees S, and the elevated heat content favours active cyclogenesis in French Polynesia. The average thermohaline field is characteristic of a two-layered system : (i) a warm surface mixing layer (0-150 m), with a high salinity core, (&gt; 36.3), South Tropical Water (STW); and (ii) Antarctic Intermediate Water (AIW) with a salinity minimum (34.5). They are separated by a permanent pycnocline. In the central convergent part of the gyre (12 degrees S-30 degrees S), the surface mixing layer is depleted in nutrients; they occur below 200 m with strong vertical gradients in the vicinity of the nutrient-rich AIW. The strong oligotrophy of the euphotic layer is preserved even close to atolls, due to the great depth of the pycnocline-nutricline barriers, which impedes any diapycnal exchange from AIW toward surface layers. Oceanic waters surrounding the Tuamotu atolls constitute a buffered system with very low interannual variability and extreme oligotrophy and clarity.</t>
  </si>
  <si>
    <t>ORSTOM,PAPEETE,GABON</t>
  </si>
  <si>
    <t>Institut de Recherche pour le Developpement (IRD)</t>
  </si>
  <si>
    <t>RANCHER, J (corresponding author), SMSRB,CEA,DIRCEN,BP 208,F-91311 MONTLHERY,FRANCE.</t>
  </si>
  <si>
    <t>0399-1784</t>
  </si>
  <si>
    <t>OCEANOL ACTA</t>
  </si>
  <si>
    <t>Oceanol. Acta</t>
  </si>
  <si>
    <t>RZ832</t>
  </si>
  <si>
    <t>WOS:A1995RZ83200004</t>
  </si>
  <si>
    <t>ROUGERIE, F</t>
  </si>
  <si>
    <t>NATURE AND FUNCTIONING OF THE ATOLLS OF TUAMOTU ARCHIPELAGO (FRENCH-POLYNESIA)</t>
  </si>
  <si>
    <t>ENDO-UPWELLING CONCEPT; CORAL-REEF; ENEWETAK ATOLL; BARRIER-REEF; SEA-WATER; DOLOMITIZATION; OCEAN; PRODUCTIVITY; CONVECTION; CARBONATE</t>
  </si>
  <si>
    <t>The 77 atolls of the Tuamotu Archipelago (French Polynesia) constitute bio-geomorphological singularities in the oligotrophic oceanic field of the South Pacific. These open-ocean atoll reefs are locally overlaid by sandy islets (motu) and encompass lagoons with hydrological properties that are different from oceanic water, according to their degree of enclosure. Lagoonal waters may be more or less saline and eutrophic than oceanic water. In eutrophic lagoons, corals are replaced by macro-algae and cyanobacterial mats. At the archipelago scale, invariance in the geomorphologic patterns of the atoll reefs, despite diffences in age (1 to 50 million years) and in size (2 to 1600 km(2)) underline functional similarities which appear to be independent of surface oceanic constraints. Data gathered from boreholes and their interstitial waters and in several atoll subdivisions (barrier reef, pinnacle, motu, lagoon) show high contents of dissolved nutrients and CO2. Anomalies in the vertical distribution of conservative parameters (salinity, He-3, CFC) indicate that reef interstitial waters are recharged from the Antarctic Intermediate Water (AIW). A second component comes from direct injection of surface tropical water (STW) by surge waves which preserve the high porosity-permeability of the reef rim and allow its oxygenation. An evaluation of the nutrient budgets obtained by drawing the mixing lines AIW/STW shows that half the nutrient content of the interstitial waters is brought up by internal vertical advection which provides new nutrients; the other half is regenerated in situ. These data tend to confirm the validity of the model of reef/atoll functioning by geothermal endo-upwelling. This process controls, by a thermo-convection of the interstitial reef water, the arrival of new nutrients in the photic layer to support the high productivity of autotrophic systems, which in this case are algo-coral communities. The endo-upwelling also has a hydrothermal component which confers great stability and makes it possible to take into account different processes of alteration and cementation in each of the atoll's subdivisions. Recent lethal coral bleaching events in Polynesia may be linked to a temporary breakdown of the interstitial thermo-convective flux in consequence of the abnormal ocean warming, and be viewed as a harbinger of coral-reef decay.</t>
  </si>
  <si>
    <t>ORSTOM, PAPEETE, GABON</t>
  </si>
  <si>
    <t>GAUTHIER-VILLARS/EDITIONS ELSEVIER</t>
  </si>
  <si>
    <t>23 RUE LINOIS, 75015 PARIS, FRANCE</t>
  </si>
  <si>
    <t>WOS:A1995RZ83200005</t>
  </si>
  <si>
    <t>B</t>
  </si>
  <si>
    <t>Bush, G; Duncan, A; Penrose, J; Allison, I</t>
  </si>
  <si>
    <t>MARINE TECHNOL SOC</t>
  </si>
  <si>
    <t>Acoustic reflectivity of Antarctic</t>
  </si>
  <si>
    <t>OCEANS '95 MTS/IEEE - CHALLENGES OF OUR CHANGING GLOBAL ENVIRONMENT, CONFERENCE PROCEEDINGS, VOLS 1-3</t>
  </si>
  <si>
    <t>OCEANS 95 MTS/IEEE Conference on Challenges of Our Changing Global Environment</t>
  </si>
  <si>
    <t>OCT 09-12, 1995</t>
  </si>
  <si>
    <t>SAN DIEGO, CA</t>
  </si>
  <si>
    <t>CURTIN UNIV TECHNOL,CTR MARINE SCI &amp; TECHNOL,BENTLEY,WA 6102,AUSTRALIA</t>
  </si>
  <si>
    <t>Curtin University</t>
  </si>
  <si>
    <t>MARINE TECHNOLOGY SOC</t>
  </si>
  <si>
    <t>1828 L ST NW, 9TH FL, WASHINGTON, DC 20036</t>
  </si>
  <si>
    <t>0-933957-14-9</t>
  </si>
  <si>
    <t>Engineering, Marine; Oceanography</t>
  </si>
  <si>
    <t>Engineering; Oceanography</t>
  </si>
  <si>
    <t>BE48W</t>
  </si>
  <si>
    <t>WOS:A1995BE48W00129</t>
  </si>
  <si>
    <t>Pauly, T; Penrose, J</t>
  </si>
  <si>
    <t>Error estimation in the acoustic target strength measurement of Antarctic krill</t>
  </si>
  <si>
    <t>AUSTRALIAN ANTARCTIC DIV,HYDROACOUST MARINE SCI SECT,KINGSTON,TAS 7050,AUSTRALIA</t>
  </si>
  <si>
    <t>WOS:A1995BE48W00130</t>
  </si>
  <si>
    <t>ALEKSEEV, GV; IVANOV, VV; KORABLEV, AA</t>
  </si>
  <si>
    <t>INTERANNUAL VARIABILITY OF THE GREENLAND SEA DEEP CONVECTION</t>
  </si>
  <si>
    <t>The analysis of oceanographic data obtained in the Central Greenland Sea within the period 1980 - 1993 made possible to discover the tracks of deep convection manifestated in the variability of water masses thermohaline conditions. By means of simple mathematical model it is shown that surface to bottom convection is possible in the case of surface salinity higher than 34.82 parts per thousand. This result is confirmed by the observations. The explanation of convection depth and bottom water characteristics interannual variability as a sequence of saline or fresh surface water local intrusions is suggested.</t>
  </si>
  <si>
    <t>ALEKSEEV, GV (corresponding author), ARCTIC &amp; ANTARCTIC RES INST,ST PETERSBURG 199226,RUSSIA.</t>
  </si>
  <si>
    <t>QR676</t>
  </si>
  <si>
    <t>WOS:A1995QR67600007</t>
  </si>
  <si>
    <t>Burckle, LH</t>
  </si>
  <si>
    <t>Vrba, ES; Denton, GH; Partridge, TC; Burckle, LH</t>
  </si>
  <si>
    <t>Critical review of the micropaleontological evidence used to infer a major drawdown of the East Antarctic ice sheet during the Early Pliocene</t>
  </si>
  <si>
    <t>PALEOCLIMATE AND EVOLUTION, WITH EMPHASIS ON HUMAN ORIGINS</t>
  </si>
  <si>
    <t>Conference on Paleoclimate and Evolution, with Emphasis on Human Origins</t>
  </si>
  <si>
    <t>MAY, 1993</t>
  </si>
  <si>
    <t>AIRLIE, VA</t>
  </si>
  <si>
    <t>YALE UNIV PRESS</t>
  </si>
  <si>
    <t>302 TEMPLE ST, NEW HAVEN, CT 06511</t>
  </si>
  <si>
    <t>0-300-06348-2</t>
  </si>
  <si>
    <t>Ecology; Environmental Sciences; Geosciences, Multidisciplinary; Paleontology</t>
  </si>
  <si>
    <t>Environmental Sciences &amp; Ecology; Geology; Paleontology</t>
  </si>
  <si>
    <t>BG08V</t>
  </si>
  <si>
    <t>WOS:A1995BG08V00016</t>
  </si>
  <si>
    <t>Croxall, JP; Rothery, P</t>
  </si>
  <si>
    <t>Dann, P; Norman, I; Reilly, P</t>
  </si>
  <si>
    <t>Population change in Gentoo Penguins Pygoscelis papua at Bird Island, South Georgia: Potential roles of adult survival, recruitment and deferred breeding</t>
  </si>
  <si>
    <t>PENGUINS: ECOLOGY AND MANAGEMENT</t>
  </si>
  <si>
    <t>2nd International Penguin Conference</t>
  </si>
  <si>
    <t>AUG, 1992</t>
  </si>
  <si>
    <t>COWES, AUSTRALIA</t>
  </si>
  <si>
    <t>Gentoo Penguin; population dynamics; deferred breeding; South Georgia</t>
  </si>
  <si>
    <t>BRITISH ANTARCTIC SURVEY,NAT ENVIRONM RES COUNCIL,CAMBRIDGE CB3 0ET,ENGLAND</t>
  </si>
  <si>
    <t>SURREY BEATTY &amp; SONS</t>
  </si>
  <si>
    <t>CHIPPING NORTON NSW</t>
  </si>
  <si>
    <t>43 RICKARD ROAD, CHIPPING NORTON NSW 2170, AUSTRALIA</t>
  </si>
  <si>
    <t>0-949324-58-2</t>
  </si>
  <si>
    <t>BF62J</t>
  </si>
  <si>
    <t>WOS:A1995BF62J00002</t>
  </si>
  <si>
    <t>Davis, LS</t>
  </si>
  <si>
    <t>The control of behaviour: Free-running circadian rhythms in the Antarctic summer</t>
  </si>
  <si>
    <t>Adelie Penguin; behaviour; circadian rhythm; autocorrelation; spectral analysis; free-running; Antarctic</t>
  </si>
  <si>
    <t>UNIV OTAGO,DEPT ZOOL,DUNEDIN,NEW ZEALAND</t>
  </si>
  <si>
    <t>Davis, Lloyd/HJI-3533-2023</t>
  </si>
  <si>
    <t>WOS:A1995BF62J00004</t>
  </si>
  <si>
    <t>Kerry, KR; Clarke, JR; Else, GD</t>
  </si>
  <si>
    <t>The foraging range of Adelie Penguins at Bechervaise Island, MacRobertson Land, Antarctica as determined by satellite telemetry</t>
  </si>
  <si>
    <t>foraging range; Adelie Penguin; satellite telemetry; krill</t>
  </si>
  <si>
    <t>WOS:A1995BF62J00012</t>
  </si>
  <si>
    <t>Woehler, EJ</t>
  </si>
  <si>
    <t>Consumption of Southern Ocean marine resources by penguins</t>
  </si>
  <si>
    <t>penguin biomass; resource consumption; Southern Ocean Ecosystem</t>
  </si>
  <si>
    <t>WOS:A1995BF62J00014</t>
  </si>
  <si>
    <t>Agnew, DJ; Kerry, KR</t>
  </si>
  <si>
    <t>Sexual dimorphism in penguins</t>
  </si>
  <si>
    <t>sexual dimorphism; penguins; temperature; discriminant analysis</t>
  </si>
  <si>
    <t>COMMISS CONSERVAT ANTARCTIC MARINE LIVING RESOURC,HOBART,TAS 7001,AUSTRALIA</t>
  </si>
  <si>
    <t>WOS:A1995BF62J00015</t>
  </si>
  <si>
    <t>Bill morphology of Royal and Macaroni penguins, and geographic variation within eudyptid penguins</t>
  </si>
  <si>
    <t>Royal Penguin; Macaroni Penguin; morphology; Eudyptes; geographic variation; taxonomy</t>
  </si>
  <si>
    <t>WOS:A1995BF62J00016</t>
  </si>
  <si>
    <t>BOCKHEIM, JG</t>
  </si>
  <si>
    <t>PERMAFROST DISTRIBUTION IN THE SOUTHERN CIRCUMPOLAR REGION AND ITS RELATION TO THE ENVIRONMENT - A REVIEW AND RECOMMENDATIONS FOR FURTHER RESEARCH</t>
  </si>
  <si>
    <t>PERMAFROST AND PERIGLACIAL PROCESSES</t>
  </si>
  <si>
    <t>ANTARCTICA; SUB-ANTARCTIC; PERMAFROST; PATTERNED GROUND; GROUND ICE; ACTIVE LAYER</t>
  </si>
  <si>
    <t>SORTED STRIPES; ANTARCTIC ICE; ISLAND</t>
  </si>
  <si>
    <t>Because of basal melting beneath the massive Antarctic ice sheet, permafrost probably comprises less than 25% of the Southern Circumpolar Region (c. greater than or equal to 50 degrees S latitude). Permafrost is pervasive in ice-free areas of Antarctica and its offshore islands but is lacking in the sub-Antarctic islands, except possibly at the higher elevations. Based on limited data, the thickness of permafrost ranges from 100 to 1000 m in ice-free areas of Antarctica. The thickness of the active layer ranges between 50 and 150 cm in the Antarctic islands acid maritime East Antarctica and 15 and 50 cm in interior Antarctica. Ground ice is restricted to rock glaciers and ice wedges; the rock glaciers, palsa and thermokarst reported in some areas originate from ice-cored drift and not permafrost. Active and inactive patterned ground occurs throughout the region. Whereas sorted circles, nets, and stripes are common in the Antarctic islands and in maritime East Antarctica, ice- and sand-wedge polygons are prevalent in ice-free valleys of Antarctica. Altiplanation terraces may exist in the Antarctic islands and in maritime East Antarctica; however, landforms in interior Antarctica are controlled more by salt weathering than by cryogenic processes. Based on the presence of inactive rock glaciers, gelifluction lobes, and large-scale patterned-ground features, permafrost was probably present in the sub-Antarctic islands during the last glaciation. Recommendations are made for future work in the region.</t>
  </si>
  <si>
    <t>UNIV WISCONSIN, DEPT SOIL SCI, 1525 OBSERV DR, MADISON, WI 53706 USA.</t>
  </si>
  <si>
    <t>1045-6740</t>
  </si>
  <si>
    <t>1099-1530</t>
  </si>
  <si>
    <t>PERMAFROST PERIGLAC</t>
  </si>
  <si>
    <t>Permafrost Periglacial Process.</t>
  </si>
  <si>
    <t>JAN-MAR</t>
  </si>
  <si>
    <t>10.1002/ppp.3430060105</t>
  </si>
  <si>
    <t>Geography, Physical; Geology</t>
  </si>
  <si>
    <t>QV572</t>
  </si>
  <si>
    <t>WOS:A1995QV57200003</t>
  </si>
  <si>
    <t>Schroeter, B; Green, TGA; Kappen, L; Seppelt, RD; Maseyk, K</t>
  </si>
  <si>
    <t>Mathis, P</t>
  </si>
  <si>
    <t>The relationship between electron transport rate through PSII and CO2 gas exchange in Antarctic cryptogams.</t>
  </si>
  <si>
    <t>PHOTOSYNTHESIS: FROM LIGHT TO BIOSPHERE, VOL 5</t>
  </si>
  <si>
    <t>Xth International Photosynthesis Congress</t>
  </si>
  <si>
    <t>AUG 20-25, 1995</t>
  </si>
  <si>
    <t>MONTPELLIER, FRANCE</t>
  </si>
  <si>
    <t>CHRISTIAN ALBRECHTS UNIV KIEL,INST BOT,D-24098 KIEL,GERMANY</t>
  </si>
  <si>
    <t>PO BOX 17, 3300 AA DORDRECHT, NETHERLANDS</t>
  </si>
  <si>
    <t>0-7923-3861-8</t>
  </si>
  <si>
    <t>Biochemistry &amp; Molecular Biology; Plant Sciences; Ecology; Environmental Sciences; Genetics &amp; Heredity; Spectroscopy</t>
  </si>
  <si>
    <t>Biochemistry &amp; Molecular Biology; Plant Sciences; Environmental Sciences &amp; Ecology; Genetics &amp; Heredity; Spectroscopy</t>
  </si>
  <si>
    <t>BE93T</t>
  </si>
  <si>
    <t>WOS:A1995BE93T00204</t>
  </si>
  <si>
    <t>The relationship between electron transport rate through PS II and CO2 gas exchange in Antarctic cryptogams.</t>
  </si>
  <si>
    <t>PHOTOSYNTHESIS: FROM LIGHT TO BIOSPHERE, VOL II</t>
  </si>
  <si>
    <t>0-7923-3858-8</t>
  </si>
  <si>
    <t>BE85K</t>
  </si>
  <si>
    <t>WOS:A1995BE85K00223</t>
  </si>
  <si>
    <t>Austin, J</t>
  </si>
  <si>
    <t>Fabian, P</t>
  </si>
  <si>
    <t>Stratospheric ozone studies at the UKMO: Recent history and five year research strategy</t>
  </si>
  <si>
    <t>PHYSICS AND CHEMISTRY OF THE EARTH, VOL 20, NO 1: SPECIAL ISSUE: STRATEGIES FOR STRATOSPHERIC RESEARCH</t>
  </si>
  <si>
    <t>PHYSICS AND CHEMISTRY OF THE EARTH</t>
  </si>
  <si>
    <t>Joint EGS/ESF Session on Strategies for Stratospheric Research</t>
  </si>
  <si>
    <t>APR 25, 1994</t>
  </si>
  <si>
    <t>Antarctic ozone hole; Arctic ozone; planetary waves; quasi-biennial oscillation; stratospheric ozone; trajectories; three-dimensional model; UV forecasting; Upper Atmosphere Research Satellite data; heterogeneous processes</t>
  </si>
  <si>
    <t>UK METEOROL OFF,BRACKNELL RG12 2SZ,BERKS,ENGLAND</t>
  </si>
  <si>
    <t>Met Office - UK</t>
  </si>
  <si>
    <t>0079-1946</t>
  </si>
  <si>
    <t>PHYS CHEM EARTH</t>
  </si>
  <si>
    <t>10.1016/0079-1946(95)00007-W</t>
  </si>
  <si>
    <t>BE71C</t>
  </si>
  <si>
    <t>WOS:A1995BE71C00006</t>
  </si>
  <si>
    <t>Vial, F; Babiano, A; Brioit, B; Basdevant, C; Legras, B; Sadourny, R; Ovarlez, H; Ovarlez, J; Teitelbaum, H; Cariolle, D; Lefevre, F; Simon, P; Valero, F; Mechoso, C; Fararra, J; Kelder, H; CamyPeyret, C; Hart, T; McIntyre, ME</t>
  </si>
  <si>
    <t>STRATEOLE: A project to study Antarctic polar vortex dynamics and its impact on ozone chemistry</t>
  </si>
  <si>
    <t>ECOLE POLYTECH,CNRS,METEOROL DYNAM LAB,F-91128 PALAISEAU,FRANCE</t>
  </si>
  <si>
    <t>Centre National de la Recherche Scientifique (CNRS); Sorbonne Universite; Institut Polytechnique de Paris</t>
  </si>
  <si>
    <t>Legras, Bernard/AAE-1352-2019; Legras, Bernard/HNI-8473-2023</t>
  </si>
  <si>
    <t>Legras, Bernard/0000-0002-3756-7794</t>
  </si>
  <si>
    <t>10.1016/0079-1946(95)00010-8</t>
  </si>
  <si>
    <t>WOS:A1995BE71C00009</t>
  </si>
  <si>
    <t>CABROL, NA; GRIN, EA</t>
  </si>
  <si>
    <t>A MORPHOLOGICAL VIEW ON POTENTIAL NICHES FOR EXOBIOLOGY ON MARS</t>
  </si>
  <si>
    <t>18th General Assembly of the European-Geophysical-Society</t>
  </si>
  <si>
    <t>MAY 03-07, 1993</t>
  </si>
  <si>
    <t>WIESBADEN, GERMANY</t>
  </si>
  <si>
    <t>MARTIAN CHANNELS; LIFE; EVOLUTION; VALLEYS</t>
  </si>
  <si>
    <t>The discovery of microbiota in the Dry Valleys of Antarctica has encouraged the construction of new models of Martian ecosystems in order to determine if life could have once existed on Mars. The Antarctic cyanobacteria reside just below the surface of sandstone rocks where they are protected from the extreme cold and dry environment. Analogy with the Antarctic Dry Valleys supports speculation that hypothetical micro-organisms existed on Mars in the early history of the planet and could have migrated into suitable rocks as the availability of liquid water decreased. Although evidence for sandstone layers on Mars has not been substantiated, the palaeohydrology of Martian fluvial valleys (MFVs) reveals the evidence of lake bed sediment depositions which have formed consolidated sediments. As the MFVs formation may result from underground drainage processes, the sediment material would be expected to contain debris such as pumice washload, and pumilith of volcanic and meteoritic Origin. These materials may have formed consolidated porous terrains similar to the Antarctic sandstone. Therefore, the endolithic model is consistent with the Martian liquid water habitat model of perenially ice-covered lakes.</t>
  </si>
  <si>
    <t>CABROL, NA (corresponding author), OBSERV MEUDON,PHYS SYST SOLAIRE LAB,F-92190 MEUDON,FRANCE.</t>
  </si>
  <si>
    <t>Cabrol, Nathalie A./0000-0001-7520-4364</t>
  </si>
  <si>
    <t>10.1016/0032-0633(94)00168-Q</t>
  </si>
  <si>
    <t>QY772</t>
  </si>
  <si>
    <t>WOS:A1995QY77200022</t>
  </si>
  <si>
    <t>SUGAWARA, H; OHYAMA, Y; HIGASHI, S</t>
  </si>
  <si>
    <t>DISTRIBUTION AND TEMPERATURE TOLERANCE OF THE ANTARCTIC FREE-LIVING MITE ANTARCTICOLA-MEYERI (ACARI, CRYPTOSTIGMATA)</t>
  </si>
  <si>
    <t>TERRESTRIAL ARTHROPODS; COLD TOLERANCE</t>
  </si>
  <si>
    <t>The ecology and physiology of a free-living mite species Antarcticola meyeri, Cryptostigmata, rarely discovered in the Continental Antarctic Zone, were studied near the Japanese Antarctic Base, Syowa Station. The distribution of this mite species correlated noticeably with the distribution of its food, the imperfect lichen species, which grow in moss carpets. Within a limited habitat, this mite species preferred dry carpets to wet carpets. Low humidity appeared disadvantageous to the species at high temperatures (ca. 30-degrees-C), but at low temperatures (ca. -25-degrees-C), low humidity appeared advantageous. This may explain why this species preferred dry carpets. The mean supercooling point of starved individuals was -30.6-degrees-C (nymphs) to -33.9-degrees-C (eggs). When fed with lichens, however, it was significantly raised, probably because the gut contents functioned as ice nucleators or contained ice-nucleating agents. Acclimation to low temperatures significantly lowered the supercooling point of larvae but not of other growth stages.</t>
  </si>
  <si>
    <t>NATL INST POLAR RES,TOKYO 173,JAPAN</t>
  </si>
  <si>
    <t>Research Organization of Information &amp; Systems (ROIS); National Institute of Polar Research (NIPR) - Japan</t>
  </si>
  <si>
    <t>SUGAWARA, H (corresponding author), HOKKAIDO UNIV,GRAD SCH ENVIRONM EARTH SCI,SAPPORO,HOKKAIDO 060,JAPAN.</t>
  </si>
  <si>
    <t>PX441</t>
  </si>
  <si>
    <t>WOS:A1995PX44100001</t>
  </si>
  <si>
    <t>MURA, MP; SATTA, MP; AGUSTI, S</t>
  </si>
  <si>
    <t>WATER-MASS INFLUENCE ON SUMMER ANTARCTIC PHYTOPLANKTON BIOMASS AND COMMUNITY STRUCTURE</t>
  </si>
  <si>
    <t>MARGINAL ICE-ZONE; WEDDELL SEA; NUTRIENT STATUS; SOUTHERN-OCEAN; CHLOROPHYLL; DIATOMS; REGION</t>
  </si>
  <si>
    <t>The association between the variability of phytoplankton biomass and community structure and the distribution of water masses around the Antarctic Peninsula were examined during austral summer 1993. Phytoplankton biomass showed high variability, and was dominated by an autotrophic flagellate (Cryptomonas sp.) that represented, on average, 91% of total phytoplankton biomass. The lowest phytoplankton biomasses were associated with the strongly mixed, saline, cold waters characteristic of the Weddell Sea water mass, and with the waters influenced by ice melt from the Belligshausen Sea. The highest biomasses were found in the confluence of these water masses, where a front develops. Community composition also differed among water masses, with eukariotic picoplankton and diatoms having their highest relative contribution to community biomass in stations with Bellingshausen Sea and Weddell Sea water masses, whereas the abundance of Cryptomonas sp. was highest at the confluence of these waters. These results indicate that mesoscale processes, that determine water mass distribution, are of paramount importance in controlling the time and space variability of Antarctic phytoplankton.</t>
  </si>
  <si>
    <t>MURA, MP (corresponding author), CSIC,CTR ESTUDIOS AVANZADOS BLANES,CAMI STA BARBARA S-N,E-17300 BLANES,SPAIN.</t>
  </si>
  <si>
    <t>Agusti, Susana/H-8421-2012; Agusti, Susana/G-2864-2017</t>
  </si>
  <si>
    <t>Agusti, Susana/0000-0003-0536-7293</t>
  </si>
  <si>
    <t>WOS:A1995PX44100003</t>
  </si>
  <si>
    <t>LOPEZ, MDG; HUNTLEY, ME</t>
  </si>
  <si>
    <t>FEEDING AND DIEL VERTICAL MIGRATION CYCLES OF METRIDIA-GERLACHEI (GIESBRECHT) IN COASTAL WATERS OF THE ANTARCTIC PENINSULA</t>
  </si>
  <si>
    <t>WESTERN BRANSFIELD STRAIT; WEDDELL SEA; CALANUS-PACIFICUS; FOOD WEB; ICE-EDGE; ZOOPLANKTON; PHYTOPLANKTON; SUMMER; GUT; CHLOROPHYLL</t>
  </si>
  <si>
    <t>Diel vertical migration and feeding cycles of adult female Metridia gerlachei in the upper 290 m of a 335-m water column were measured during a total of 65 h in two periods of early summer (Dec 20-21 and Dec 25-26, 1991). Samples collected in eight depth strata by 35 MOCNESS tows (333-mum mesh) were analyzed for abundance and mean individual gut pigment content. Most of the copepod population was concentrated in a 50-m depth interval at all times. Feeding began simultaneously with nocturnal ascent from a depth of 200-250 m at almost-equal-to 18:00 h (local time), when the relative change in ambient light intensity was greatest. Ingestion rate increased exponentially (k(i) = 0.988 h-1) at double the gut evacuation rate (k(e) = 0.488 h-1) as the population moved upward at 22.3-26.5 m h-1 through increasing concentrations of particulate chlorophyll-a. Although the bulk of the population did not move to depths shallower than 50 m, and began its downward migration at a rate of 20.8-31.7 m h-1 in complete darkness, individual females continued to make brief excursions into chlorophyll-rich surface waters (4-8 mug l-1) during the first few hours of population descent. Ingestion rate diminished abruptly by one order of magnitude (k(i) = 0.068 h-1) at dawn (almost-equal-to 03:30 h). Within four more hours, the population had reached its daytime depth and gut pigment content remained constant at a minimum value until the next migration cycle. No feeding appeared to take place at depth during the day. Ingestion by M. gerlachei females removed &lt; 4% of daily primary production, with only almost-equal-to 20% of this amount being removed from surface waters by active vertical transport.</t>
  </si>
  <si>
    <t>UNIV CALIF SAN DIEGO,SCRIPPS INST OCEANOG,DIV MARINE BIOL RES,LA JOLLA,CA 92093; UNIV PHILIPPINES,INST MARINE SCI,QUEZON 1101,PHILIPPINES</t>
  </si>
  <si>
    <t>University of California System; University of California San Diego; Scripps Institution of Oceanography; University of the Philippines System; University of the Philippines Diliman</t>
  </si>
  <si>
    <t>WOS:A1995PX44100004</t>
  </si>
  <si>
    <t>NISHIKAWA, J; NAGANOBU, M; ICHII, T; ISHII, H; TERAZAKI, M; KAWAGUCHI, K</t>
  </si>
  <si>
    <t>DISTRIBUTION OF SALPS NEAR THE SOUTH SHETLAND ISLANDS DURING AUSTRAL SUMMER, 1990-1991 WITH SPECIAL REFERENCE TO KRILL DISTRIBUTION</t>
  </si>
  <si>
    <t>EUPHAUSIA-SUPERBA DANA; ELEPHANT-ISLAND; ANTARCTIC ZOOPLANKTON; AMMONIA EXCRETION; THALIACEA; TUNICATA; RATES; VARIABILITY; POPULATIONS; PENINSULA</t>
  </si>
  <si>
    <t>Distribution and biomass of salps and Antarctic krill (Euphausia superba) were investigated near the South Shetland Islands during austral summer 1990-1991. Salp biomass ranged between 0 and 556 mgC.m-3 and was greatest at a station in the Bransfield Strait in late December 1990. Scalp biomass was lower than that of E. superba. Two species of salps; Salpa thompsoni and Ihlea racovitzai were found, and the former was dominant numerically. Spatial distribution and generation composition of these two species was different. Spatial distributions of salps and E. superba did not overlap particularly so the January-February period. While E. superba was found mainly in the coastal area which showed high-chlorophyll a values, salps exhibited high biomass in the oceanic area with low chlorophyll a concentrations. Predation by salps on small krill and the competitive removal of food by them, are discussed as potential reasons for the relatively low abundance of E. superba at the stations where salps were present in great numbers.</t>
  </si>
  <si>
    <t>NATL RES INST FAR SEAS FISHERIES,SHIZUOKA 424,JAPAN</t>
  </si>
  <si>
    <t>Japan Fisheries Research &amp; Education Agency (FRA)</t>
  </si>
  <si>
    <t>NISHIKAWA, J (corresponding author), UNIV TOKYO,OCEAN RES INST,1-15-1 MINAMIDAI,TOKYO 164,JAPAN.</t>
  </si>
  <si>
    <t>Nishikawa, Jun/AAE-5355-2020</t>
  </si>
  <si>
    <t>Nishikawa, Jun/0000-0003-1044-0600</t>
  </si>
  <si>
    <t>WOS:A1995PX44100005</t>
  </si>
  <si>
    <t>MARSHALL, DJ; NEWTON, IP; CRAFFORD, JE</t>
  </si>
  <si>
    <t>HABITAT TEMPERATURE AND POTENTIAL LOCOMOTOR-ACTIVITY OF THE CONTINENTAL ANTARCTIC MITE, MAUDHEIMIA-PETRONIA WALLWORK (ACARI, ORIBATEI)</t>
  </si>
  <si>
    <t>ORNITHOGENIC PRODUCTS; COLD TOLERANCE; ECOLOGY; GROWTH; LAND</t>
  </si>
  <si>
    <t>Microhabitat recordings suggest that the continental Antarctic mite Maudheimia petronia Wallwork experiences temperatures above 0-degree-C for 60% of the time during summer (about 2 months). Summer daily maximum temperatures are, however, often relatively high (the highest recorded temperature was 27.7-degrees-C). Because the locomotor activity of this mite is suppressed at freezing temperatures, the time available for activity, and probably also feeding, is restricted. Temperature relations of potential locomotor activity rate suggest alleviation of this time constraint through the maximization of the rate. The locomotor activity rate of M. petronia is positively sensitive to the entire range of above-zero temperatures that it naturally experiences, being particularly accelerated at lower temperatures (Q100-5-degrees-C values were above 13, whereas Q10 25-30-degrees-C values were below 2). Also, comparisons between mites acclimated at -15-degrees-C and 10-degrees-C suggest an inverse temperature acclimation of this rate. We hypothesize that potential feeding rate is similarly related to temperature. A relative enhancement of food intake would seem important, not only for the maintenance of a daily positive energy balance in summer, but also for the building up of energy reserves for the relatively long winter, when feeding is impossible.</t>
  </si>
  <si>
    <t>UNIV CAPE TOWN, PERCY FITZPATRICK INST AFRICAN ORNITHOL, ZA-7700 Rondebosch, SOUTH AFRICA; UNIV VENDA, DEPT BIOL SCI, Sibasa, SOUTH AFRICA</t>
  </si>
  <si>
    <t>University of Cape Town; University of Venda</t>
  </si>
  <si>
    <t>MARSHALL, DJ (corresponding author), Univ Ft Hare, Dept Zool, Private Bag X1314, Alice, SOUTH AFRICA.</t>
  </si>
  <si>
    <t>Marshall, David/0000-0003-3771-5950</t>
  </si>
  <si>
    <t>ONE NEW YORK PLAZA, SUITE 4600, NEW YORK, NY, UNITED STATES</t>
  </si>
  <si>
    <t>WOS:A1995PX44100006</t>
  </si>
  <si>
    <t>MARSHALL, DJ; CHOWN, SL</t>
  </si>
  <si>
    <t>TEMPERATURE EFFECTS ON LOCOMOTOR-ACTIVITY RATES OF SUB-ANTARCTIC ORIBATID MITES</t>
  </si>
  <si>
    <t>TERRESTRIAL ARTHROPODS; COLD TOLERANCE; MICROARTHROPODS</t>
  </si>
  <si>
    <t>The influence of temperature on locomotor activity was determined for the sub-Antarctic mites, Halozetes fulvus Engelbrecht and Podacarus auberti Grandjean. In both species walking was severely impaired at below-freezing temperatures. Above zero, locomotor activity rates increased with a rise in temperature over a wide temperature range (for example, this was 2-30-degrees-C for H. fulvus), and they showed a biologically normal level of sensitivity to change in temperature. All the calculated Q10 values for mean rates over 5-degrees intervals varied between 1.3 and 2.9. The present data are compared with some rate functions of maritime and continental Antarctic micro-arthropods, and they confirm the relative enhancement of the physiological rate by a continental Antarctic mite. One explanation for the less temperature-sensitive rates in H. fulvus and P. auberti may be that they have relatively more time available for normal biological activity.</t>
  </si>
  <si>
    <t>Chown, Steven L/H-3347-2011; Chown, Steven/ABD-7646-2021</t>
  </si>
  <si>
    <t>WOS:A1995PX44100007</t>
  </si>
  <si>
    <t>NEDWELL, DB; WALKER, TR</t>
  </si>
  <si>
    <t>SEDIMENT-WATER FLUXES OF NUTRIENTS IN AN ANTARCTIC COASTAL ENVIRONMENT - INFLUENCE OF BIOTURBATION</t>
  </si>
  <si>
    <t>MARINE-SEDIMENTS; SIGNY-ISLAND; ESTUARINE SEDIMENT; NITROGEN UPTAKE; AMMONIUM UPTAKE; UREA PRODUCTION; ORGANIC-CARBON; AARHUS BIGHT; WEDDELL SEA; PHYTOPLANKTON</t>
  </si>
  <si>
    <t>Rates of exchanges of nitrate and ammonium across the sediment-water interface were measured in an inshore marine environment at Signy Island, South Orkney Islands, Antarctica, over 6 months from August 1991 to February 1992. The sediment was a source of ammonium to the water column but a sink of nitrate, although nitrate exchange rates were very variable. Concentration profiles of nitrate and ammonium in the sediment porewater corroborated the measured vertical exchanges. Bioturbation, by a largely amphipod benthic infauna which was confined to the top 2 cm of sediment, was investigated experimentally. Removal of bioturbation depressed sedimentary O2 uptake by 33% and sedimentary release of NH4+ by 50%. In contrast, in the absence of bioturbation, the removal of NO3- from the water column by the sediment increased in rate. The measured fluxes of ammonium and nitrate from the sediment did not match with the amount of nitrogen mineralised within the sediment, and urea may account for the difference. It is suggested that the export of nitrogen from the bottom sediment may be significant in sustaining primary production in the Antarctic inshore environment. Ammonium and urea are preferred to nitrate as a nitrogen source by phytoplankton. The nitrate concentrations in the sediment porewater were low, but a large pool of nitrate was identified in the top 0-2 cm layer, which was released by KCl extraction or by freezing of the sediment. This extractable pool of nitrate did not equilibrate with the soluble nitrate pool in the sediment, but seemed to be released from components of the benthic infauna, which were also largely confined to the top 0-2 cm. The physiological role of this nitrate is unknown.</t>
  </si>
  <si>
    <t>NEDWELL, DB (corresponding author), UNIV ESSEX,DEPT BIOL,COLCHESTER CO4 3SQ,ESSEX,ENGLAND.</t>
  </si>
  <si>
    <t>Walker BSc, MPhil, PhD, Tony R./ABA-4581-2020</t>
  </si>
  <si>
    <t>Walker BSc, MPhil, PhD, Tony R./0000-0001-9008-0697</t>
  </si>
  <si>
    <t>WOS:A1995PX44100009</t>
  </si>
  <si>
    <t>ANDERSEN, R; SAETHER, BE; PEDERSEN, HC</t>
  </si>
  <si>
    <t>REGULATION OF PARENTAL INVESTMENT IN THE ANTARCTIC PETREL THALASSOICA-ANTARCTICA - AN EXCHANGE EXPERIMENT</t>
  </si>
  <si>
    <t>DEMAND; MODEL; CARE</t>
  </si>
  <si>
    <t>An experiment was conducted on the Antarctic petrel to test whether the parents were able to respond to changes in food demand of their offspring. Two experimental groups were formed by replacing eight 20-day-old chicks with 10-day-old chicks, and vice versa. The growth rate of chicks in the experimental groups was compared with that in two control groups with chicks of known age. The growth rate of 10-day-old chicks in the nests of parents which initially had 20-day-old chicks did not differ significantly from that in their respective control groups. This indicates that those parents were able to raise a new young nestling, despite having already raised another chick from hatching to 20 days. However, the 20-day-old chicks placed in nests with 10-day-old chicks had a significantly lower growth rate than their control group. Feeding rate per day and nest did not differ significantly among any of the groups. This suggests that the observed difference in growth rate between 20-day-old chicks is related to a lower amount of food delivered per visit to experimental chicks. Thus, in the Antarctic petrel, the feeding rate apparently is not regulated by the status of the chick, but by the parents' ability to gather food or willingness to provide food for the chicks.</t>
  </si>
  <si>
    <t>ANDERSEN, R (corresponding author), NORWEGIAN INST NAT RES,TUNGASLETTA 2,N-7005 TRONDHEIM,NORWAY.</t>
  </si>
  <si>
    <t>WOS:A1995PX44100010</t>
  </si>
  <si>
    <t>NATURAL AGE-DEPENDENT MORTALITY-RATES OF ANTARCTIC KRILL EUPHAUSIA-SUPERBA DANA IN THE INDIAN SECTOR OF THE SOUTHERN-OCEAN</t>
  </si>
  <si>
    <t>Data on the size and age composition of Antarctic krill (Euphausia superba Dana) were collected in the Cooperation and Cosmonaut Seas (Indian sector of the Southern Ocean) from 1985 to 1990. The estimation of the age-dependent annual extinction rate of krill [THETA = 1 - exp(- M)] was obtained using the Zikov and Slepokurov (1982) approach and results were fitted by a parabolic equation. The coefficients of instantaneous natural mortality (M) of E. superba derived with this approach range from 0.52 during the maturation period, to 1.1-2.41 during the first and last years of life. The aim of this work is to apply an ichthyological approach to the estimation of natural, age-dependent, mortality rates of Antarctic krill. All data used in the analysis are from the central part of the Indian sector of the Southern Ocean.</t>
  </si>
  <si>
    <t>SO SCI RES INST MARINE FISHERIES &amp; OCEANOG YUGNIRO,KERCH 334500,UKRAINE</t>
  </si>
  <si>
    <t>Research lnstitute of Fisheries &amp; Oceanography</t>
  </si>
  <si>
    <t>WOS:A1995PX44100011</t>
  </si>
  <si>
    <t>KLAGES, M; GUTT, J; STARMANS, A; BRUNS, T</t>
  </si>
  <si>
    <t>STONE CRABS CLOSE TO THE ANTARCTIC CONTINENT - LITHODES-MURRAYI HENDERSON, 1888 (CRUSTACEA, DECAPODA, ANOMURA) OFF PETER-I-ISLAND (68-DEGREES-51'S, 90-DEGREES-51'W)</t>
  </si>
  <si>
    <t>Live reptant decapod crustaceans have never been collected on the Antarctic continental shelf, although shrimps occur locally in large quantities. Therefore, the collection of four male individuals of the anomuran decapod Lithodes murrayi off Peter I Island, close to the Antarctic Continent, between 180 and 260 m water depth in February 1994 is of particular relevance for further studies on the origin and adaptation of Antarctic decapods. Another five specimens were observed in situ by a remotely operated vehicle at the same location.</t>
  </si>
  <si>
    <t>KLAGES, M (corresponding author), ALFRED WEGENER INST POLAR &amp; MARINE RES,COLUMBUSSTR,D-27568 BREMERHAVEN,GERMANY.</t>
  </si>
  <si>
    <t>Starmans, Andreas/0000-0001-8829-0054; Gutt, Julian/0000-0003-3773-9370</t>
  </si>
  <si>
    <t>WOS:A1995PX44100012</t>
  </si>
  <si>
    <t>FRONEMAN, PW; PERISSINOTTO, R; MCQUAID, CD; LAUBSCHER, RK</t>
  </si>
  <si>
    <t>SUMMER DISTRIBUTION OF NET PHYTOPLANKTON IN THE ATLANTIC SECTOR OF THE SOUTHERN-OCEAN</t>
  </si>
  <si>
    <t>ICE-EDGE; PHYTOPLANKTON BLOOMS; ANTARCTIC WATERS; INDIAN-OCEAN; PRODUCTIVITY; SEA; NUTRIENT; WEDDELL; DYNAMICS; BIOMASS</t>
  </si>
  <si>
    <t>The surface distribution of netphytoplankton (&gt; 20 mum) in the Atlantic sector of the Southern Ocean was investigated along two transects during early and late austral summer 1990/91. Sampling was undertaken at intervals of 60' of latitude between 34-degrees and 70-degrees-S for the analysis of nutrients and for the identification and enumeration of netphytoplankton. Peaks in total diatom abundances were recorded at the Antarctic Polar Front (APF), in the vicinity of the South Sandwich Islands, in the marginal ice zone and in the neritic waters of the Atlantic sector of Antarctica. Cluster analysis indicates the existence of two major zones between Southern Africa and Antarctica. Diatom abundance increased south of the Antarctic Polar Front along both transects, which can be partially explained by gradients of silicate concentration. Small chain-forming species (e.g. Fragilariopsis kerguelensis and Nitzschia lineata) dominated the diatom assemblages in early summer, while larger species, such as Rhizosolenia hebetata f. semispina and Corethron criophilum, dominated late summer diatom assemblages. The predominance of typically ice-associated forms in early summer suggests that the release of epontic cells during ice melt provides the initial inoculum for the netphytoplankton biomass. These small diatoms are subsequently replaced by larger species.</t>
  </si>
  <si>
    <t>RHODES UNIV, DEPT ZOOL &amp; ENTOMOL, SO OCEAN GRP, POB 94, GRAHAMSTOWN 6140, SOUTH AFRICA.</t>
  </si>
  <si>
    <t>Froneman, William/C-9085-2012; McQuaid, Christopher/AAT-3725-2020; Froneman, William/GLS-0460-2022</t>
  </si>
  <si>
    <t>McQuaid, Christopher/0000-0002-3473-8308; Froneman, William/0000-0003-0615-1355</t>
  </si>
  <si>
    <t>QD268</t>
  </si>
  <si>
    <t>WOS:A1995QD26800001</t>
  </si>
  <si>
    <t>BANSE, K</t>
  </si>
  <si>
    <t>ANTARCTIC MARINE TOP PREDATORS REVISITED - HOMEOTHERMS DO NOT LEAK MUCH CO2 TO THE AIR</t>
  </si>
  <si>
    <t>MARGINAL ICE-ZONE; SMALL DANISH STREAM; TROUT SALMO-TRUTTA; MIDWATER FOOD WEB; WEDDELL-SEA; SOUTHERN-OCEAN; CALANOID COPEPODS; AUSTRAL SUMMER; ENERGY-FLOW; OPEN WATERS</t>
  </si>
  <si>
    <t>Gross growth efficiencies observed for populations are applied to reasonably detailed box models of food webs of coastal Antarctic waters and the marginal ice zone. Seabirds, seals and whales apparently exhale less-than-or-equal-to 3% of primary net production as CO2 into the atmosphere. For the Southern Ocean at large, the figure may be &lt; 2%.</t>
  </si>
  <si>
    <t>BANSE, K (corresponding author), UNIV WASHINGTON, SCH OCEANOG, WB-10, SEATTLE, WA 98195 USA.</t>
  </si>
  <si>
    <t>WOS:A1995QD26800003</t>
  </si>
  <si>
    <t>SHIOMOTO, A; ISHII, H</t>
  </si>
  <si>
    <t>DISTRIBUTION OF BIOGENIC SILICA AND PARTICULATE ORGANIC-MATTER IN COASTAL AND OCEANIC SURFACE WATERS OFF THE SOUTH SHETLAND ISLANDS IN SUMMER</t>
  </si>
  <si>
    <t>WEDDELL-SCOTIA SEA; ICE-EDGE ZONE; ROSS SEA; ANTARCTIC OCEAN; MARINE-PHYTOPLANKTON; LIMITING NUTRIENT; DRAKE PASSAGE; DIATOMS; NITROGEN; VARIABILITY</t>
  </si>
  <si>
    <t>Biogenic silica (BSi), lithogenic silica (LSi), particulate organic carbon (POC) and nitrogen (PON), and chlorophyll a (Chl a) concentration levels were measured in the surface waters (&lt; 100 m) off the northern coast of the South Shetland Islands in summer 1991. High concentration levels of BSi and LSi were recorded in the oceanic area and the coastal area, respectively. However, marked regional differences were not observed for POC, PON and Chl a concentrations. The mean BSi/POC atomic ratio (+/- SD) in the oceanic area (0.27 +/- 0.17) was 6 times that in the coastal area (0.045 +/- 0.020), except for the bloom situation (0.19 +/- 0.029). In contrast, the mean POC/PON atomic ratio was not significantly different in the coastal area (5.9 +/- 1.4) and the oceanic area (5.2 +/- 1.7). Nitzschia spp. were the dominant diatoms in the oceanic area but not in the coastal area. High BSi/POC ratios have been reported for blooms dominated by Nitzschia spp. even in the coastal regions of the Antarctic Ocean. The area difference in the BSi/POC ratios was probably related to the difference in species composition of phytoplankton and not to regional contrast. This species contributes significantly to high BSi/POC ratios in the Antarctic Ocean.</t>
  </si>
  <si>
    <t>TOKYO UNIV FISHERIES,MINATO KU,TOKYO 108,JAPAN</t>
  </si>
  <si>
    <t>Tokyo University of Marine Science &amp; Technology</t>
  </si>
  <si>
    <t>SHIOMOTO, A (corresponding author), NATL RES INST FAR SEAS FISHERIES,7-1 ORIDO 5 CHOME,SHIZUOKA 424,JAPAN.</t>
  </si>
  <si>
    <t>WOS:A1995QD26800004</t>
  </si>
  <si>
    <t>PESTARINO, M; MANDICH, A; MASSARI, A</t>
  </si>
  <si>
    <t>EVIDENCE FOR ENKEPHALIN-LIKE ANTIGENIC DETERMINANTS IN THE GONADS OF THE ICEFISH CHIONODRACO-HAMATUS</t>
  </si>
  <si>
    <t>IMMUNOREACTIVE METHIONINE-ENKEPHALIN; RANA-ESCULENTA; BETA-ENDORPHIN; MET-ENKEPHALIN; MESSENGER-RNA; OVARY; SECRETION; TESTIS; FROG; EXPRESSION</t>
  </si>
  <si>
    <t>A possible involvement of enkephalin-like substances in the control of gonadal activities has been suggested in vertebrates. Recently, proopiomelanocortin-related peptides have been detected in the gonads of amphibians and teleosts living in temperature waters. The aim of this study was to look for enkephalin-like peptides in the ovary and in the testis of the icefish Chionodraco hamatus. Our results confirmed the presence of enkephalinergic systems in the gonads of Antarctic notothenioid fishes.</t>
  </si>
  <si>
    <t>UNIV GENOA, INST ANAT COMPARATA, VIALE BENEDETTO XV 5, I-16132 GENOA, ITALY.</t>
  </si>
  <si>
    <t>Pestarino, Mario/AAN-8128-2021; Pestarino, Mario/B-9062-2011</t>
  </si>
  <si>
    <t>Pestarino, Mario/0000-0003-1681-8950</t>
  </si>
  <si>
    <t>WOS:A1995QD26800006</t>
  </si>
  <si>
    <t>VAZQUEZ, SC; MERINO, LNR; MACCORMACK, WP; FRAILE, ER</t>
  </si>
  <si>
    <t>PROTEASE-PRODUCING PSYCHROTROPHIC BACTERIA ISOLATED FROM ANTARCTICA</t>
  </si>
  <si>
    <t>ALKALOPHILIC-BACILLUS-SP; GENUS BACILLUS; BACTERIOPLANKTON; PSEUDOMONAS; TEMPERATURE; NITROGEN; PROGRESS; FLORA; AREA; FISH</t>
  </si>
  <si>
    <t>The extracellular protease production capacity of 840 bacterial strains isolated during the austral summers of 1989/90 and 1991/92 from different sources of the Antarctic ecosystem was analysed in skim-milk agar plates. Thirty-four psychrotrophic strains were selected, classified at genus level and tested from proteolytic activity by the azocasein method from the cell-free supernatant of submerged cultures. Thirty-two of the selected strains were Gram-negative bacteria and Pseudomonas was the predominant genus. Three Pseudomonas maltophilia strains showed the highest levels of proteolytic activity at 20-degrees-C. No correlation was observed between the proteolytic activity estimated by the ring of hydrolysis in skim-milk agar plates and the activity measured by the azocasein method. The results suggest that these psychrotrophic strains are potentially useful for developing a biotechnological process to produce proteases with high activity at moderate temperatures.</t>
  </si>
  <si>
    <t>UNIV BUENOS AIRES,FAC FARM &amp; BIOQUIM,CATEDRA MICROBIOL IND &amp; BIOTECNOL,JUNIN 956,RA-1113 BUENOS AIRES,ARGENTINA; INST ANTARTICO ARGENTINO,RA-1010 BUENOS AIRES,ARGENTINA</t>
  </si>
  <si>
    <t>University of Buenos Aires; Instituto Antartico Argentino</t>
  </si>
  <si>
    <t>Vazquez, Susana/AEP-5214-2022</t>
  </si>
  <si>
    <t>Vazquez, Susana/0000-0002-0760-6254; Mac Cormack, Walter/0000-0002-5280-5463</t>
  </si>
  <si>
    <t>WOS:A1995QD26800007</t>
  </si>
  <si>
    <t>MORALESNIN, B; PALOMERA, I; SCHADWINKEL, S</t>
  </si>
  <si>
    <t>LARVAL FISH DISTRIBUTION AND ABUNDANCE IN THE ANTARCTIC PENINSULA REGION AND ADJACENT WATERS</t>
  </si>
  <si>
    <t>WEDDELL SEA; PISCES</t>
  </si>
  <si>
    <t>The spatial distribution, species composition and abundance of ichthyoplankton in the Bransfield Strait and adjacent waters were studied during two cruises in the Antarctic spring 1991/92 and summer 1992/93 seasons. A multiple plankton net (Bioness) and a Bongo net were used to collect samples at 35 stations in 1991/92 and 75 stations in 1992/93. Early larval stages (14 species) and juveniles (13 species) representing the known Bransfield Strait ichthyofauna were present in the water column. The nototheniids predominated in the entire study area. The greatest species diversity was found in the uppermost 200 m of the water column in the Bransfield Strait. Notothenia gibberifrons and Nototheniops larseni dominated in spring, whilst in summer Pleuragramma antarcticum dominated in association with N. larseni. The dominant species in the Gerlache Strait were P. antarcticum and Notothenia kempi, while P. antarcticum and Trematomus scotti were predominant in the Bellingshausen Sea area.</t>
  </si>
  <si>
    <t>CSIC,INST CIENCIES MAR,E-08039 BARCELONA,SPAIN; POLAR &amp; MEERESFORSCH,D-27515 BREMERHAVEN,GERMANY</t>
  </si>
  <si>
    <t>Consejo Superior de Investigaciones Cientificas (CSIC); CSIC - Centro Mediterraneo de Investigaciones Marinas y Ambientales (CMIMA); CSIC - Instituto de Ciencias del Mar (ICM); Helmholtz Association; Alfred Wegener Institute, Helmholtz Centre for Polar &amp; Marine Research</t>
  </si>
  <si>
    <t>MORALESNIN, B (corresponding author), CSIC,INST ESTUDIS AVANCATS ILLES BALEARS,CTRA VALLDEMOSSA KM 75,E-07071 PALMA DE MALLORCA,SPAIN.</t>
  </si>
  <si>
    <t>Palomera, Isabel/L-4769-2014</t>
  </si>
  <si>
    <t>Palomera, Isabel/0000-0001-5708-168X; Morales-Nin, Beatriz/0000-0002-7264-0918</t>
  </si>
  <si>
    <t>WOS:A1995QD26800009</t>
  </si>
  <si>
    <t>GAVRILO, VP; KOVALEV, SM; LEBEDEV, GA; NEDOSHIVIN, OA</t>
  </si>
  <si>
    <t>Chung, JS; Sayed, M; Gresnigt, AM</t>
  </si>
  <si>
    <t>POTENTIAL RESISTANCE OF THE KARA SEA-ICE COVER</t>
  </si>
  <si>
    <t>PROCEEDINGS OF THE FIFTH (1995) INTERNATIONAL OFFSHORE AND POLAR ENGINEERING CONFERENCE, VOL II</t>
  </si>
  <si>
    <t>International Offshore and Polar Engineering Conference Proceedings</t>
  </si>
  <si>
    <t>5th (1995) International Offshore and Polar Engineering Conference</t>
  </si>
  <si>
    <t>JUN 11-16, 1995</t>
  </si>
  <si>
    <t>THE HAGUE, NETHERLANDS</t>
  </si>
  <si>
    <t>ICE COVER; POTENTIAL RESISTANCE; CALCULATION; THE KARA SEA</t>
  </si>
  <si>
    <t>ARCTIC &amp; ANTARCTIC RES INST, ST PETERSBURG 199226, RUSSIA</t>
  </si>
  <si>
    <t>Kovalev, Sergey/0000-0002-2908-2674</t>
  </si>
  <si>
    <t>INTERNATIONAL SOCIETY OFFSHORE&amp; POLAR ENGINEERS</t>
  </si>
  <si>
    <t>CUPERTINO</t>
  </si>
  <si>
    <t>PO BOX 189, CUPERTINO, CA 95015-0189 USA</t>
  </si>
  <si>
    <t>1098-6189</t>
  </si>
  <si>
    <t>1-880653-18-4</t>
  </si>
  <si>
    <t>INT OFFSHORE POLAR E</t>
  </si>
  <si>
    <t>Engineering, Marine</t>
  </si>
  <si>
    <t>BD83W</t>
  </si>
  <si>
    <t>WOS:A1995BD83W00051</t>
  </si>
  <si>
    <t>NIKITIN, VA; SMINROV, VN; SHUSHLEBIN, AI; SHIKIN, IB</t>
  </si>
  <si>
    <t>SEISMIC ACTIVITY OF LANDFAST ICE</t>
  </si>
  <si>
    <t>LANDFAST ICE; TIDE; SEISMIC OSCILLATIONS; DIAGNOSTICS</t>
  </si>
  <si>
    <t>WOS:A1995BD83W00054</t>
  </si>
  <si>
    <t>THE STRUCTURE OF INTERNAL-STRESSES IN THE UNCOMPACTED ICE COVER</t>
  </si>
  <si>
    <t>ICEBERG; ICE COVER; CONCENTRATION OF ICE; SEA ICE STRESSES</t>
  </si>
  <si>
    <t>WOS:A1995BD83W00059</t>
  </si>
  <si>
    <t>A METHOD OF ESTIMATING SEA-ICE FLEXURAL STRENGTH BASED ON HYDROMETEOROLOGICAL DATA</t>
  </si>
  <si>
    <t>SEA; ICE; STRENGTH; METHOD; ESTIMATION; HYDROMETEOROLOGY; VARIABILITY</t>
  </si>
  <si>
    <t>ARCTIC &amp; ANTARCTIC RES INST, ST PETERSBURG, RUSSIA</t>
  </si>
  <si>
    <t>WOS:A1995BD83W00080</t>
  </si>
  <si>
    <t>Schnack-Schiel, SB; Thomas, D; Dieckmann, GS; Eicken, H; Gradinger, R; Spindler, M; Weissenberger, J; Mizdalski, E; Beyer, K</t>
  </si>
  <si>
    <t>Schnack-Schiel, Sigrid B.; Thomas, David; Dieckmann, Gerhard S.; Eicken, Hajo; Gradinger, Rolf; Spindler, Michael; Weissenberger, Juergen; Mizdalski, Elke; Beyer, Kerstin</t>
  </si>
  <si>
    <t>Life cycle strategy of the Antarctic calanoid copepod Stephos longipes</t>
  </si>
  <si>
    <t>PROGRESS IN OCEANOGRAPHY</t>
  </si>
  <si>
    <t>SEA-ICE; WEDDELL SEA; ZOOPLANKTON COMMUNITY; MCMURDO SOUND; PACK-ICE; EUPHAUSIA-SUPERBA; PSEUDOCALANUS; ABUNDANCE; BEHAVIOR; HABITAT</t>
  </si>
  <si>
    <t>Studies on the life strategy of the small calanoid copepod Stephos longipes were carried out in the eastern Weddell Sea during four expeditions (January/February 1985, August 1986, October/December 1986 and April/May 1992). Samples were taken from the water column, the ice. In water interface and the sea ice. In winter (August 1986) S. longipes copepodite stage ClV occurred mainly in the upper water layers of the ice covered eastern Weddell Sea, while only naupliiwere found in the sea ice. In late winter/early spring (October-December 1986) very low numbers of S. longipes were found in the water column, mainly in the upper 50m, but high numbers occurred immediately below and within the sea ice. Adults dominated in the water column and in the under ice water layer while the sea ice contained nauplii and copepodite stage CI. During summer (January/February 1985) the eastern Weddell Sea was almost entirely free of ice with the exception of fast ice fields at the ice shelf. During this time S. longipes was concentrated in the upper 50m of the water column and in the ice/water interface where an ice cover was present. Young copepodite stages (CI-CIII) comprised the largest fraction of the population. In autumn (April/May 1992) as new ice began to develop, S. longipes, dominated by copepodite stage CIV, occurred in greatest number within mid-water layers. The abundance of S. longipes in autumn was similar to late winter/early spring highest in the sea ice and lowest in the water column. During all periods of investigation the population structure differed between the various habitats with the youngest population occurring in the sea ice and the oldest in the water column. A younger generation of the S. longipes population appears to overwinter in the sea ice and ice/water interface and an older one in deeper water layers or near the bottom.</t>
  </si>
  <si>
    <t>[Schnack-Schiel, Sigrid B.; Thomas, David; Dieckmann, Gerhard S.; Eicken, Hajo; Gradinger, Rolf; Spindler, Michael; Weissenberger, Juergen; Mizdalski, Elke; Beyer, Kerstin] Alfred Wegener Inst Polar &amp; Meeresforsch, D-27515 Bremerhaven, Germany</t>
  </si>
  <si>
    <t>Schnack-Schiel, SB (corresponding author), Alfred Wegener Inst Polar &amp; Meeresforsch, D-27515 Bremerhaven, Germany.</t>
  </si>
  <si>
    <t>Thomas, David Neville/B-1448-2010; Dieckmann, Gerhard S/B-4307-2010; Eicken, Hajo/M-6901-2016; Gradinger, Rolf/E-4965-2015</t>
  </si>
  <si>
    <t>Thomas, David Neville/0000-0001-8832-5907; Gradinger, Rolf/0000-0001-6035-3957</t>
  </si>
  <si>
    <t>0079-6611</t>
  </si>
  <si>
    <t>PROG OCEANOGR</t>
  </si>
  <si>
    <t>Prog. Oceanogr.</t>
  </si>
  <si>
    <t>10.1016/0079-6611(95)00014-3</t>
  </si>
  <si>
    <t>V07ZG</t>
  </si>
  <si>
    <t>WOS:000207298500002</t>
  </si>
  <si>
    <t>HEGAB, OA; ELASMAR, HM</t>
  </si>
  <si>
    <t>LAST INTERGLACIAL STRATIGRAPHY IN THE BURG EL-ARAB REGION OF THE NORTHWESTERN COAST OF EGYPT</t>
  </si>
  <si>
    <t>QUATERNARY INTERNATIONAL</t>
  </si>
  <si>
    <t>ANTARCTIC ICE-SURGE; SEA-LEVEL; OXYGEN ISOTOPES; LATE QUATERNARY; NILE DELTA; NEW-GUINEA; PLEISTOCENE; HISTORY; BERMUDA; STAGE-5</t>
  </si>
  <si>
    <t>The northwestern coast of Egypt, a stable carbonate platform, is characterized by the presence of successive coastal ridges that extend parallel to the present shoreline. Study of marine deposits at the bottom of Gebel Maryut ridge from the drain cut of Bahig, together with analyses of core samples raised from four boreholes drilled in the El-Dekheilla depression to the depths of 10-15 m, reveal the presence of two phases of beach boulders. The lower older phase (B.B.1) wedge eolianites (E.1) at an elevation of 3-4 m and show an average delta(18)O of -0.82 parts per thousand. The upper younger phase (B.B.II) wedge eolianites (E.2) at 6-7 m a.s.l., with an average delta(18)O of -1.5 parts per thousand. These beach boulders are overlained by thick fossiliferous limestones and geosoils. They record the last interglacial high sea level (isotope substage 5e and aminozone E, with an interpolated age of 125 ka) which was globally 6-8 m higher than present sea level, with characteristic warm wet tropical climatic conditions. A bed composed of marine molluscs and foraminifera shells with ooids and pellets below the loamy calcareous and evaporites of the El-Dekheilla depression was also examined. This bed is located 1-4 m b.s.l., with an average delta(18)O of -0.25 parts per thousand. It is related to aminozone C (isotope substage 5c/5a) with an interpolated age of 110 ka, and related to a transgressive sea with a mean sea level possibly equal to or slightly lower than the present one with evidence for less warm climatic conditions.</t>
  </si>
  <si>
    <t>FAC SCI DAMIETTA,DEPT GEOL,DUMYAT,EGYPT</t>
  </si>
  <si>
    <t>Egyptian Knowledge Bank (EKB); Damietta University</t>
  </si>
  <si>
    <t>HEGAB, OA (corresponding author), EL MANSOURA UNIV,FAC SCI,DEPT GEOL,MANSOURA,EGYPT.</t>
  </si>
  <si>
    <t>El-Asmar, Hesham/IQT-7254-2023</t>
  </si>
  <si>
    <t>El-Asmar, Hesham/0000-0001-7894-101X</t>
  </si>
  <si>
    <t>1040-6182</t>
  </si>
  <si>
    <t>QUATERN INT</t>
  </si>
  <si>
    <t>Quat. Int.</t>
  </si>
  <si>
    <t>10.1016/1040-6182(95)00004-3</t>
  </si>
  <si>
    <t>RV764</t>
  </si>
  <si>
    <t>WOS:A1995RV76400004</t>
  </si>
  <si>
    <t>WILSON, GS</t>
  </si>
  <si>
    <t>THE NEOGENE EAST ANTARCTIC ICE-SHEET - A DYNAMIC OR STABLE FEATURE</t>
  </si>
  <si>
    <t>QUATERNARY SCIENCE REVIEWS</t>
  </si>
  <si>
    <t>CENOZOIC GLACIAL HISTORY; SOUTHERN VICTORIA LAND; ATLANTIC COASTAL-PLAIN; WESTERN UNITED-STATES; SEA-LEVEL; TRANSANTARCTIC MOUNTAINS; ROSS EMBAYMENT; DRY VALLEYS; PLIOCENE; RECORD</t>
  </si>
  <si>
    <t>This paper is a review of the history and behaviour of the East Antarctic ice sheet during the late Neogene and is a response to the publication of Sugden et al. (1993a), 'The Case for a Stable East Antarctic Ice Sheet', in Geografiska Annaler, 75A(4). The Antarctic ice sheet is a critical factor in the global climate and oceanographic system. Knowledge of its historical development is critical to understanding global palaeoceanographic and palaeoclimatic systems and their development. The 'Webb-Harwood hypothesis' proposes that the ice sheet, while being present in Antarctica for more than 40 Ma, was, until recently (ca. 2.5 Ma), a dynamic feature, waxing and waning under a more temperate climatic and glaciologic regime. The 'stabilistic hypothesis' proposes that the current ice sheet has existed in its present cold and polar form for at least the last 14 Ma. 'The Case for a Stable East Antarctic Ice Sheet' is the dearest statement of the stabilistic argument to date. The authors find support for their viewpoint by presenting evidence, from several geologic data bases, that does not support their own null 'meltdown hypothesis', which they deem to be equivalent to the 'Webb-Harwood hypothesis', thereby they conclude supporting the 'stabilistic hypothesis'. However, their conclusions are weakened by: failure to reject their null hypothesis, conflict between the 'meltdown' and 'Webb-Harwood' hypotheses, infraction of geological laws, and poor application of stratigraphic principles. Several issues are highlighted here as important for direction of future research and discussion concerning Late Cenozoic Antarctic glacio-climatic history.</t>
  </si>
  <si>
    <t>OHIO STATE UNIV, BYRD POLAR RES CTR, COLUMBUS, OH 43210 USA.</t>
  </si>
  <si>
    <t>Wilson, Gary S/B-3803-2010</t>
  </si>
  <si>
    <t>Wilson, Gary/0000-0003-0025-3641</t>
  </si>
  <si>
    <t>0277-3791</t>
  </si>
  <si>
    <t>QUATERNARY SCI REV</t>
  </si>
  <si>
    <t>Quat. Sci. Rev.</t>
  </si>
  <si>
    <t>10.1016/0277-3791(95)00002-7</t>
  </si>
  <si>
    <t>QX257</t>
  </si>
  <si>
    <t>WOS:A1995QX25700001</t>
  </si>
  <si>
    <t>AGUIRRE, ML; WHATLEY, RC</t>
  </si>
  <si>
    <t>LATE QUATERNARY MARGINAL MARINE DEPOSITS AND PALEOENVIRONMENTS FROM NORTHEASTERN BUENOS-AIRES PROVINCE, ARGENTINA - A REVIEW</t>
  </si>
  <si>
    <t>BAHIA-BLANCA-ESTUARY; SOUTH-AMERICA; SEA-LEVEL; COASTAL EVOLUTION; PATAGONIAN COAST; MOLLUSCAN FAUNA; HOLOCENE; AMINOSTRATIGRAPHY; PLEISTOCENE; RIDGES</t>
  </si>
  <si>
    <t>The late Quaternary marginal marine deposits along eastern Argentina (Southwestern Atlantic) are reviewed according to our present knowledge. In the northeastern coastal area of Buenos Aires Province they have been assigned to a series of transgressions and regressions rang ing from the late Pliocene to the late Quaternary. The most widely accepted model is Frenguelli's (1957) classical chronostratigraphical scheme of: 'Belgranense', late Pleistocene marine sediments at 3-6 m above m.s.l. and ca. 26,000--&gt;35,000 C-14 years BP, the 'Querandinense', Pleistocene-Holocene estuarine sediments below or at present m.s.l., and the most extensive 'Platense', mid-Holocene marine deposits at 4.5-2 m above m.s.l. dated at ca. 8000-1340 C-14 years BP. The restricted 'Belgranense' deposits, recorded in Samborombon Bay, in Magdalena at ca. 32,000 BP, near Mar Chiquita at ca. 24,900 and 30,500 BP and southwards in Bahia Blanca at ca. 26,000-35,500 BP, may belong to an interstadial (Gonzalez eh al., 1986). The molluscan composition suggests a marine invasion of the area but not a typical interglacial cycle characterized by euhaline and warm water elements. However, the oxygen isotope record argues against an interstadial during the interval 34-27 ka and the chronological control for these deposits is very poor, suggesting that they most probably have been elevated neotectonically. The Pleistocene-Holocene 'Querandinense' deposits, extensively distributed along the Bonaerensian coastal plain and continental shelf(ca. 11,000 C-14 years BP), with very low faunal diversity, abundance of freshwater ostracods and absence of the warm water molluscs characteristic of the Holocene ridges, indicate low salinity and cool water conditions. Further dating and isotope analysis of these deposits are required for a better understanding of the chronology of climatic events by the end of the Pleistocene in this area and to establish whether or not they could correspond to the Younger Dryas event of the northern hemisphere. 'Platense' littoral ridges formed between ca. 7600 and 2500 BP extend in several subparallel rows from ca. 34 degrees S to ca. 39 degrees S. They formed either as beaches or possibly as sublittoral bars in Samborombon Bay, where they reach 120 km long, 10-30 m wide and up to 5 m thick at 4.5-5 m above m.s.l., or in the supratidal and intertidal zones in Mar Chiquita at 2-4 m above m.s.l. Molluscs and ostracods suggest a brackish marine to marine brackish environment of lower salinity than the modern Atlantic littoral. During the mid-Holocene, the oceanic waters were mixing with large amounts of Antarctic ice melting in the South Atlantic (Isla, 1990) probably reducing salinity along the Bonaerensian littoral. The oldest littoral ridges accumulated during the Hypsithermal and in the Punta Indio area, their different geometry and alignment, greatest age, highest diversity and warmer affinity of the molluscan fauna suggest a short interval of reversal of the atmospheric circulation pattern. Further research is necessary for a better understanding of the chronology of the marine late Quaternary deposits, coastal evolution and climatic changes in this area.</t>
  </si>
  <si>
    <t>UNIV COLL WALES,INST EARTH STUDIES,MICROPALAEONTOL RES GRP,ABERYSTWYTH SY23 3DB,DYFED,WALES; MUSEO NACL CIENCIAS NAT,DIV PALEOZOOL INVERTEBRADOS,RA-1900 LA PLATA,ARGENTINA</t>
  </si>
  <si>
    <t>Aberystwyth University</t>
  </si>
  <si>
    <t>10.1016/0277-3791(95)00009-E</t>
  </si>
  <si>
    <t>RN238</t>
  </si>
  <si>
    <t>WOS:A1995RN23800002</t>
  </si>
  <si>
    <t>BENOIT, PH</t>
  </si>
  <si>
    <t>METEORITES AS SURFACE EXPOSURE TIME MARKERS ON THE BLUE ICE FIELDS OF ANTARCTICA - EPISODIC ICE FLOW IN VICTORIA-LAND OVER THE LAST 300,000 YEARS</t>
  </si>
  <si>
    <t>NATURAL THERMOLUMINESCENCE; ALLAN HILLS; ORDINARY CHONDRITES; TERRESTRIAL AGES; AL-26; ACCUMULATION; LUMINESCENCE; MOUNTAINS; SHEET; MN-53</t>
  </si>
  <si>
    <t>Meteorites have been discovered in large numbers on certain blue ice fields in the Antarctic. It is possible to estimate how long these meteorites have been on Earth using cosmogenic radionuclide abundances and, as discussed in this paper, how long they have been exposed on the ice surface using natural thermoluminescence (TL) levels. In this paper we discuss two methods to determine surface exposure ages for Antarctic meteorite finds; one method assumes an initial TL level and average surface exposure temperature while the other method uses multiple samples from a single meteorite and assumes a temperature gradient across the meteorite. The former method does not work for approximately 15% of meteorites which were heated prior to Earth impact. These data suggest that no meteorite in the current study was exposed on the ice surface for more than 300,000 years, which may imply that the blue ice fields in question were not stable platforms prior to this point in time or that a rapid pulse in ice thickness cleared the field of meteorites. Steps in surface exposure ages suggest that accumulation of meteorites on the ice fields has been episodic over the last 300,000 years, although these episodes have been of lesser magnitude than that at about 300,000 years ago.</t>
  </si>
  <si>
    <t>BENOIT, PH (corresponding author), UNIV ARKANSAS,DEPT CHEM &amp; BIOCHEM,FAYETTEVILLE,AR 72701, USA.</t>
  </si>
  <si>
    <t>10.1016/0277-3791(95)00011-D</t>
  </si>
  <si>
    <t>TB362</t>
  </si>
  <si>
    <t>WOS:A1995TB36200006</t>
  </si>
  <si>
    <t>QURESHI, AA; KARIM, T; RIZVI, SHN; TAHIR, M; RABBANI, M; MEHMOOD, K; KHAN, HA</t>
  </si>
  <si>
    <t>FISSION-TRACK DATING OF BIOTITE MICA FROM ANTARCTICA</t>
  </si>
  <si>
    <t>RADIATION MEASUREMENTS</t>
  </si>
  <si>
    <t>17th International Conference on Nuclear Tracks in Solids</t>
  </si>
  <si>
    <t>AUG 24-28, 1994</t>
  </si>
  <si>
    <t>DUBNA, RUSSIA</t>
  </si>
  <si>
    <t>ANTARCTIC; MICA; PEGMATITIC ACTIVITY; FISSION TRACK DATING; GONDWANALAND; XRF ANALYSIS</t>
  </si>
  <si>
    <t>A mica sample from an Antarctic pegmatite has been dated using fission track dating technique. The determinations made on various parts of the same mica book show age variation due to heterogeneous uranium distributioni, in the mica because of mobilization of uranium into or out of the mica crystal system. However, the age values cluster around 225 my. which is also the period of swelling, rifting and extensive magmatism along the northern rim of Indo-Pakistan Plate.</t>
  </si>
  <si>
    <t>GEOSCI LAB, ISLAMABAD, PAKISTAN; NATL INST OCEANOG, KARACHI, PAKISTAN</t>
  </si>
  <si>
    <t>PCSIR Laboratories Complex</t>
  </si>
  <si>
    <t>QURESHI, AA (corresponding author), PINSTECH, DIV RADIAT PHYS, PO NILORE, ISLAMABAD, PAKISTAN.</t>
  </si>
  <si>
    <t>1350-4487</t>
  </si>
  <si>
    <t>RADIAT MEAS</t>
  </si>
  <si>
    <t>Radiat. Meas.</t>
  </si>
  <si>
    <t>10.1016/1350-4487(95)00144-4</t>
  </si>
  <si>
    <t>Nuclear Science &amp; Technology</t>
  </si>
  <si>
    <t>RE480</t>
  </si>
  <si>
    <t>WOS:A1995RE48000133</t>
  </si>
  <si>
    <t>CAI, G; GENG, K; WANG, Q</t>
  </si>
  <si>
    <t>THE ENVIRONMENTAL MONITORING OF THE NATURAL RADIATION BACKGROUND IN ANTARCTICA WITH LIF-MG,CU,P TLD AND X-GAMMA RADIOMETRY</t>
  </si>
  <si>
    <t>RADIATION PROTECTION DOSIMETRY</t>
  </si>
  <si>
    <t>This paper describes the experimental results obtained with an X-gamma radiometer and LiF:Mg,Cu,P thermoluminescence detectors for the measurement of natural radiation in the Antarctic region (China Zhongshan Station). Two methods were adopted for the investigation: (1) thermoluminescence detectors for integrated dose; (2) X-gamma radiometer (type BH3013) for the distribution of the dose rare. The experimental results show that the distribution of natural radiation levels in Antarctica is very uneven. The maximum difference in the values of the dose rate observed was 20 times. Further studies are needed to explain these results fully.</t>
  </si>
  <si>
    <t>CAI, G (corresponding author), UNIV MONTPELLIER 2,CEM,CASE 83,PL E BATAILLON,F-34095 MONTPELLIER 5,FRANCE.</t>
  </si>
  <si>
    <t>NUCLEAR TECHNOLOGY PUBL</t>
  </si>
  <si>
    <t>ASHFORD</t>
  </si>
  <si>
    <t>PO BOX 7, ASHFORD, KENT, ENGLAND TN23 1YW</t>
  </si>
  <si>
    <t>0144-8420</t>
  </si>
  <si>
    <t>RADIAT PROT DOSIM</t>
  </si>
  <si>
    <t>Radiat. Prot. Dosim.</t>
  </si>
  <si>
    <t>Environmental Sciences; Public, Environmental &amp; Occupational Health; Nuclear Science &amp; Technology; Radiology, Nuclear Medicine &amp; Medical Imaging</t>
  </si>
  <si>
    <t>Environmental Sciences &amp; Ecology; Public, Environmental &amp; Occupational Health; Nuclear Science &amp; Technology; Radiology, Nuclear Medicine &amp; Medical Imaging</t>
  </si>
  <si>
    <t>RY201</t>
  </si>
  <si>
    <t>WOS:A1995RY20100010</t>
  </si>
  <si>
    <t>VanRoijen, J; VanDerBorg, K; DeJong, A; Oerlemans, J</t>
  </si>
  <si>
    <t>A correction for in-situ C-14 in Antarctic ice with (CO)-C-14</t>
  </si>
  <si>
    <t>RADIOCARBON</t>
  </si>
  <si>
    <t>15th International Radiocarbon Conference</t>
  </si>
  <si>
    <t>GLASGOW, SCOTLAND</t>
  </si>
  <si>
    <t>INSITU COSMOGENIC C-14; RATES</t>
  </si>
  <si>
    <t>We use a dry extraction method to obtain trapped CO2 of shallow ice cores from a blue ice area of East Antarctica. In-situ-produced C-14 extracted in (CO2)-C-14 and (CO)-C-14 concentrations show a mean ratio of 3.4 +/- 0.4. Correction for insitu (CO2)-C-14 resulted in ice ages within 7-13 ka. The accumulation and ablation rates determined from the in-situ production of 7-20 cm yr(-1) and 10-13 cm yr(-1), respectively, agree with field measurements, and thus indicate close to total efficiency of extraction.</t>
  </si>
  <si>
    <t>UNIV UTRECHT,INST MARINE &amp; ATMOSPHER RES UTRECHT,3508 TA UTRECHT,NETHERLANDS</t>
  </si>
  <si>
    <t>VanRoijen, J (corresponding author), UNIV UTRECHT,DEPT SUBATOM PHYS,POB 80-000,3508 TA UTRECHT,NETHERLANDS.</t>
  </si>
  <si>
    <t>Oerlemans, Johannes/G-3802-2011; van der Borg, Klaas/K-1990-2019</t>
  </si>
  <si>
    <t>UNIV ARIZONA DEPT GEOSCIENCES</t>
  </si>
  <si>
    <t>TUCSON</t>
  </si>
  <si>
    <t>RADIOCARBON 4717 E FORT LOWELL RD, TUCSON, AZ 85712</t>
  </si>
  <si>
    <t>0033-8222</t>
  </si>
  <si>
    <t>Radiocarbon</t>
  </si>
  <si>
    <t>10.1017/S0033822200030605</t>
  </si>
  <si>
    <t>UD868</t>
  </si>
  <si>
    <t>WOS:A1995UD86800012</t>
  </si>
  <si>
    <t>Hiller, A; Hermichen, WD; Wand, U</t>
  </si>
  <si>
    <t>Radiocarbon-dated subfossil stomach oil deposits from petrel nesting sites: Novel paleoenvironmental records from continental Antarctica</t>
  </si>
  <si>
    <t>Radiocarbon dating is an important tool for reconstructing Late Quaternary paleoenvironmental history of the Antarctic continent. Because of the scarcity of datable material, new suitable substances are welcomed. We present here novel paleoenvironmental records-subfossil stomach oil deposits (mumiyo). This waxy organic material is found in petrel breeding colonies, especially in those of snow petrels, Pagodroma nivea. The substance is formed by accumulation and solidification of stomach oil regurgitated for the purpose of defense. We demonstrate and outline the usefulness and limitations of C-14 dating mumiyo for determining dates of local ice retreat, moraines and petrel occupation history.</t>
  </si>
  <si>
    <t>FORSCHUNGSSTELLE POTSDAM,ALFRED WEGENER INST POLAR &amp; MEERESFORSCH,D-14473 POTSDAM,GERMANY</t>
  </si>
  <si>
    <t>Hiller, A (corresponding author), UNIV LEIPZIG,QUARTARZENTRUM,ARBEITSGRP PALAOKLIMATOL,PERMOSERSTR 15,D-04303 LEIPZIG,GERMANY.</t>
  </si>
  <si>
    <t>10.1017/S0033822200030617</t>
  </si>
  <si>
    <t>WOS:A1995UD86800013</t>
  </si>
  <si>
    <t>Rozanski, K; Levin, I; Stock, J; Falcon, REG; Rubio, F</t>
  </si>
  <si>
    <t>Atmospheric (CO2)-C-14 variations in the Equatorial region</t>
  </si>
  <si>
    <t>EL-NINO; C-14; CO2; RADIOCARBON; PACIFIC; OCEAN</t>
  </si>
  <si>
    <t>We present here first results of (CO2)-C-14 monitoring at two sampling sites in the equatorial region of the South American continent (station Aychapicho, Ecuador and station Llano del Hate, Venezuela). We also include the data for two other stations representing undisturbed marine atmosphere at mid-latitudes of both hemispheres, far from large continental sources and sinks of CO2 (station Izana, Tenerife, Spain and station Cape Grim, Tasmania). Between 1991 and 1993, (CO2)-C-14 levels in the tropical troposphere were generally higher by 2-5 parts per thousand when compared to mid-latitudes of both hemispheres. This apparent maximum of C-14 in the tropics can be explained by two major factors: 1) emissions of C-14-free fossil fuel CO2, restricted mainly to mid-latitudes of the northern hemisphere; and 2) C-14 depletion due to gas exchange with circumpolar Antarctic upwelling water, influencing mainly mid- and high southern latitudes. The Delta(14)C record so far available for the Aychapicho station provides direct evidence for a regional reduction of atmospheric (CO2)-C-14 levels due to gas exchange with C-14-depleted equatorial surface ocean in the upwelling regions and dilution with the C-14-depleted CO2 released in these areas. Recurrent ENSO events, turning on and off the C-14-depleted CO2 source in the tropical Pacific, lead to relatively large temporal variations of the atmospheric C-14 level in this region.</t>
  </si>
  <si>
    <t>UNIV HEIDELBERG,INST UMWELTPHYS,D-69120 HEIDELBERG,GERMANY; CTR INVEST ASTRON,MERIDA 5101A,VENEZUELA; COMIS ECUADORIANA ENERGIA ATOM,RADIOCARBON LAB,QUITO,ECUADOR</t>
  </si>
  <si>
    <t>Ruprecht Karls University Heidelberg</t>
  </si>
  <si>
    <t>Rozanski, K (corresponding author), INT ATOM ENERGY AGCY,WAGRAMERSTR 5,POB 100,A-1400 VIENNA,AUSTRIA.</t>
  </si>
  <si>
    <t>10.1017/S003382220003099X</t>
  </si>
  <si>
    <t>WOS:A1995UD86800051</t>
  </si>
  <si>
    <t>PARMENTIER, EM</t>
  </si>
  <si>
    <t>SPREADING CENTER DYNAMICS AND MELT MIGRATION</t>
  </si>
  <si>
    <t>EAST PACIFIC RISE; MID-ATLANTIC RIDGE; BENEATH MIDOCEAN RIDGES; AUSTRALIAN-ANTARCTIC DISCORDANCE; OCEAN TRIPLE JUNCTION; DE-FUCA RIDGE; TAG HYDROTHERMAL FIELD; TRANSFORM-FAULT ZONE; MANTLE FLOW BENEATH; SEAMARC-II SURVEY</t>
  </si>
  <si>
    <t>PARMENTIER, EM (corresponding author), BROWN UNIV,DEPT GEOL SCI,PROVIDENCE,RI 02912, USA.</t>
  </si>
  <si>
    <t>10.1029/95RG00100</t>
  </si>
  <si>
    <t>RJ507</t>
  </si>
  <si>
    <t>WOS:A1995RJ50700057</t>
  </si>
  <si>
    <t>TOOHEY, DW</t>
  </si>
  <si>
    <t>A CRITICAL-REVIEW OF STRATOSPHERIC CHEMISTRY RESEARCH IN THE US - 1991-1994</t>
  </si>
  <si>
    <t>IN-SITU MEASUREMENTS; NITRIC-ACID TRIHYDRATE; ANTARCTIC SPRING STRATOSPHERE; ATMOSPHERE RESEARCH SATELLITE; ARCTIC WINTER STRATOSPHERE; BALLOON-BORNE MEASUREMENTS; PINATUBO VOLCANIC AEROSOL; MICROWAVE LIMB SOUNDER; POLAR VORTEX; MOUNT-PINATUBO</t>
  </si>
  <si>
    <t>TOOHEY, DW (corresponding author), UNIV CALIF IRVINE, IRVINE, CA 92717 USA.</t>
  </si>
  <si>
    <t>Toohey, Darin W/A-4267-2008</t>
  </si>
  <si>
    <t>Toohey, Darin W/0000-0003-2853-1068</t>
  </si>
  <si>
    <t>10.1029/95RG00400</t>
  </si>
  <si>
    <t>RJ509</t>
  </si>
  <si>
    <t>WOS:A1995RJ50900003</t>
  </si>
  <si>
    <t>SMITH, RC; CULLEN, JJ</t>
  </si>
  <si>
    <t>EFFECT OF UV-RADIATION ON PHYTOPLANKTON</t>
  </si>
  <si>
    <t>ULTRAVIOLET-B RADIATION; ANTARCTIC OZONE DEPLETION; SOUTHEASTERN BERING SEA; MARINE-PHYTOPLANKTON; EUGLENA-GRACILIS; NATURAL-WATERS; AQUATIC ENVIRONMENT; POLYETHYLENE BAGS; GREEN FLAGELLATE; ACTION SPECTRA</t>
  </si>
  <si>
    <t>DALHOUSIE UNIV, DEPT OCEANOG, HALIFAX, NS B3H 4J1, CANADA; BIGELOW LAB OCEAN SCI, W BOOTHBAY HARBOR, ME 04575 USA</t>
  </si>
  <si>
    <t>Dalhousie University; Bigelow Laboratory for Ocean Sciences</t>
  </si>
  <si>
    <t>UNIV CALIF SANTA BARBARA, ICESS, 6812 ELLISON HALL, SANTA BARBARA, CA 93106 USA.</t>
  </si>
  <si>
    <t>Cuillen, John/AAE-1371-2019; Cullen, John J/B-6105-2008</t>
  </si>
  <si>
    <t>Cuillen, John/0000-0002-7740-0999;</t>
  </si>
  <si>
    <t>10.1029/95RG00801</t>
  </si>
  <si>
    <t>WOS:A1995RJ50900049</t>
  </si>
  <si>
    <t>HOGG, NG; JOHNS, WE</t>
  </si>
  <si>
    <t>WESTERN BOUNDARY CURRENTS</t>
  </si>
  <si>
    <t>NORTH-ATLANTIC OCEAN; SEA-LEVEL DIFFERENCES; ANTARCTIC CIRCUMPOLAR CURRENT; TOTAL GEOSTROPHIC CIRCULATION; BRAZIL CURRENT RETROFLECTION; BOTTOM WATER CIRCULATION; GULF-STREAM SYSTEM; EAST-CHINA-SEA; KUROSHIO EXTENSION; SURFACE TRANSPORT</t>
  </si>
  <si>
    <t>UNIV MIAMI, ROSENSTIEL SCH MARINE &amp; ATMOSPHER SCI, MIAMI, FL 33149 USA</t>
  </si>
  <si>
    <t>University of Miami</t>
  </si>
  <si>
    <t>WOODS HOLE OCEANOG INST, DEPT PHYS OCEANOG, CLARK LAB 3, WOODS HOLE, MA 02543 USA.</t>
  </si>
  <si>
    <t>10.1029/95RG00491</t>
  </si>
  <si>
    <t>WOS:A1995RJ50900060</t>
  </si>
  <si>
    <t>Lynch, J</t>
  </si>
  <si>
    <t>Henry, GW; Eaton, JA</t>
  </si>
  <si>
    <t>Antarctic muon and neutrino detector AMANDA: First data and outlook</t>
  </si>
  <si>
    <t>ROBOTIC TELESCOPES: CURRENT CAPABILITIES, PRESENT DEVELOPMENTS, AND FUTURE PROSPECTS FOR AUTOMATED ASTRONOMY</t>
  </si>
  <si>
    <t>ASTRONOMICAL SOCIETY OF THE PACIFIC CONFERENCE SERIES</t>
  </si>
  <si>
    <t>Symposium on Robotic Telescopes - Current Capabilities, Present Developments, and Future Prospects for Automated Astronomy, at the 106th Annual Meeting of the Astronomical-Society-of-the-Pacific</t>
  </si>
  <si>
    <t>JUN 28-30, 1994</t>
  </si>
  <si>
    <t>FLAGSTAFF, AZ</t>
  </si>
  <si>
    <t>NATL SCI FDN,WASHINGTON,DC</t>
  </si>
  <si>
    <t>National Science Foundation (NSF)</t>
  </si>
  <si>
    <t>ASTRONOMICAL SOC PACIFIC</t>
  </si>
  <si>
    <t>SAN FRANCISCO</t>
  </si>
  <si>
    <t>390 ASHTON AVE, SAN FRANCISCO, CA 94112</t>
  </si>
  <si>
    <t>0-937707-98-8</t>
  </si>
  <si>
    <t>ASTR SOC P</t>
  </si>
  <si>
    <t>BE34A</t>
  </si>
  <si>
    <t>WOS:A1995BE34A00020</t>
  </si>
  <si>
    <t>GULYAEVA, TL</t>
  </si>
  <si>
    <t>Kasturirangan, K; Daniel, RR</t>
  </si>
  <si>
    <t>DEVELOPING-COUNTRIES SERVICE WITH GROUND-BASED VERTICAL-INCIDENCE SOUNDING OBSERVATIONS FOR ENHANCED UTILIZATION OF SPACE DATA</t>
  </si>
  <si>
    <t>ROLE OF DEVELOPING COUNTRIES IN GROUND BASED EXPERIMENTS IN SUPPORT OF SPACE OBSERVATIONS FOR GLOBAL AND REGIONAL STUDIES</t>
  </si>
  <si>
    <t>PSRDC Meeting of the COSPAR Panel on Space Research in Developing Countries, at the 13th COSPAR Scientific Assembly</t>
  </si>
  <si>
    <t>Regular ground-based vertical-incidence sounding observations are available to specify the ionospheric quiet and disturbed conditions however their accuracy is affected by missed or aberrant hourly data which comprise a few percents of occurrence at mid-latitudes but can reach 30 to 70% of times at equatorial, arctic and antarctic zones, Positive and negative deviations of ground-based and space borne F2 layer peak parameters from local or regional median are taken as the ionosphere disturbance measure. It is shown that the long-term ionospheric variability is correlated with geomagnetic indices, Decreasing number of geomagnetic quiet days with a rate of 1.5% days per year suggest growing the ionospheric and geomagnetic disturbances in 20th century, World-wide services could be arranged in developing countries to produce hourly, 3-hours and other time scales ionospheric disturbance indices in support of space observation.</t>
  </si>
  <si>
    <t>GULYAEVA, TL (corresponding author), RUSSIAN ACAD SCI,INST TERR MAGNETISM IONOSPHERE &amp; RADIO WAVE PROPA,TROITSK 142092,RUSSIA.</t>
  </si>
  <si>
    <t>0-08-042652-2</t>
  </si>
  <si>
    <t>Remote Sensing</t>
  </si>
  <si>
    <t>BD63P</t>
  </si>
  <si>
    <t>WOS:A1995BD63P00013</t>
  </si>
  <si>
    <t>Lutjeharms, JRE; Webb, DJ; DeCuevas, BA; Thompson Sr</t>
  </si>
  <si>
    <t>Lutjeharms, JRE; Webb, DJ; DeCuevas, BA; Thompson, SR</t>
  </si>
  <si>
    <t>Large-scale modelling of the South-East Atlantic upwelling system</t>
  </si>
  <si>
    <t>SOUTH AFRICAN JOURNAL OF MARINE SCIENCE-SUID-AFRIKAANSE TYDSKRIF VIR SEEWETENSKAP</t>
  </si>
  <si>
    <t>RESOLUTION ANTARCTIC MODEL; AGULHAS CURRENT SYSTEM; ANGOLA-BENGUELA FRONT; BIOLOGICAL FEATURES; OCEAN CIRCULATION; CAPE-TOWN; AFRICA; RETROFLECTION; WATER; RING</t>
  </si>
  <si>
    <t>The profitable management of fisheries resources depends largely on an ability to anticipate fish recruitment, growth and distribution. This in rum is determined, to a currently unknown extent, by a reliable predictive ability for changing environmental variables. It is becoming increasingly apparent that prediction of the physical aspects of the ocean will have to rely on numerical modelling of the system, supported by spot measurements at sea. In this paper, a first attempt at modelling the entire upwelling system of the South-East Atlantic, from 24 degrees S to the tip of Africa, with the FRAM (Fine Resolution Antarctic Model) is presented. The main large and mesoscale upwelling features and processes, including the core upwelling centres and upwelling plumes, are simulated well. Velocities and the distributions of salinity and temperature in the model are all in general agreement with those observed at sea.</t>
  </si>
  <si>
    <t>Lutjeharms, JRE (corresponding author), UNIV CAPE TOWN, DEPT OCEANOG, ZA-7700 RONDEBOSCH, SOUTH AFRICA.</t>
  </si>
  <si>
    <t>SEA FISHERIES RESEARCH INST DEPT ENVIRONMENT AFFAIRS</t>
  </si>
  <si>
    <t>CAPE TOWN</t>
  </si>
  <si>
    <t>PRIVATE BAG X2 ROGGE BAY 8012, CAPE TOWN, SOUTH AFRICA</t>
  </si>
  <si>
    <t>0257-7615</t>
  </si>
  <si>
    <t>S AFR J MARINE SCI</t>
  </si>
  <si>
    <t>South Afr. J. Mar. Sci.-Suid-Afr. Tydsk. Seewetens.</t>
  </si>
  <si>
    <t>UY861</t>
  </si>
  <si>
    <t>WOS:A1995UY86100017</t>
  </si>
  <si>
    <t>HERNANDEZ, G; SMITH, RW; FRASER, GJ</t>
  </si>
  <si>
    <t>Hernandez, G; Smith, RW</t>
  </si>
  <si>
    <t>ANTARCTIC HIGH-LATITUDE MESOSPHERIC DYNAMICS</t>
  </si>
  <si>
    <t>SOUTHERN HEMISPHERE UPPER ATMOSPHERE AND IONOSPHERE</t>
  </si>
  <si>
    <t>C3 Meeting of COSPAR Scientific-Commission-C on Southern Hemisphere Upper Atmosphere and Ionosphere, at the 30th COSPAR Scientific Assembly</t>
  </si>
  <si>
    <t>SPACED DATA; SCALE; WAVES</t>
  </si>
  <si>
    <t>The ground-based dynamical investigations of the mesosphere made at high austral latitudes from South Pole (90 degrees S) and Scott Base (78 degrees S, 165 degrees E) are reviewed and discussed. The observations at these two locations show that atmospheric oscillations are reduced to zonal wavenumber zero and wavenumber one as the rotational pole is approached. These results have been theoretically explained as a natural extension of the solution of Laplace's Equation in the region near the rotational axis. The unambiguous confirmation of the theoretical results is possible because of the simultaneous measurement capability by the ground-based experiment of the wind field, kinetic temperature and emission rate.</t>
  </si>
  <si>
    <t>UNIV ALASKA,INST GEOPHYS,FAIRBANKS,AK 99775; UNIV CANTERBURY,DEPT PHYS &amp; ASTRON,CHRISTCHURCH 1,NEW ZEALAND</t>
  </si>
  <si>
    <t>University of Alaska System; University of Alaska Fairbanks; University of Canterbury</t>
  </si>
  <si>
    <t>HERNANDEZ, G (corresponding author), UNIV WASHINGTON,GRAD PROGRAM GEOPHYS AK50,SEATTLE,WA 98195, USA.</t>
  </si>
  <si>
    <t>Smith, Richard/JZD-2895-2024</t>
  </si>
  <si>
    <t>Hernandez, Gonzalo/0000-0003-4245-8696</t>
  </si>
  <si>
    <t>0-08-042625-5</t>
  </si>
  <si>
    <t>10.1016/0273-1177(95)00174-D</t>
  </si>
  <si>
    <t>BD12Q</t>
  </si>
  <si>
    <t>WOS:A1995BD12Q00008</t>
  </si>
  <si>
    <t>COLLINS, RL; GARDNER, CS</t>
  </si>
  <si>
    <t>GRAVITY-WAVE ACTIVITY IN THE STRATOSPHERE AND MESOSPHERE AT THE SOUTH-POLE</t>
  </si>
  <si>
    <t>NIGHTTIME SODIUM LAYER; MESOPAUSE REGION; LIDAR OBSERVATIONS; URBANA; ILLINOIS; SPECTRA; TEMPERATURE; ANTARCTICA; LATITUDES; ARECIBO</t>
  </si>
  <si>
    <t>A Rayleigh/resonant lidar was installed at the Amundsen-Scott South Pole in December 1989 and made observations of the mesosphere and stratosphere through October 1990. The wintertime lidar observations yielded a high resolution data set of sodium (Na) density profiles in the mesosphere and polar stratospheric cloud (PSC) backscatter ratio profiles in the stratosphere. These observations illustrate a variety of wave phenomena present in the Antarctic middle atmosphere. The observations of the mesospheric Na layer were used to characterize gravity wave activity in the upper mesosphere between 80 and 105 km. Strong wave activity was observed throughout the winter and exhibited remarkable similarity with observations from lower latitude sites. The mean density variance at the South Pole was (6%)(2,) which is similar to that observed at a variety of lower latitude sites. Strong coherent oscillations were observed in the bottomside density contours of the of the Na layer with periods near the local inertial period. Fabry-Perot spectrometer measurements at South Pole confirm the presence of similar oscillations in the OH winds and temperatures and suggest that the oscillations are associated with planetary-scale waves.. Stratospheric backscatter ratio profiles show downward motions similar to the phase progressions of upwardly-propagating gravity waves. Both backscatter ratio profiles and the radiosonde horizontal wind profiles show 1-5 km vertical structures with periods near the local inertial period. With no tropospheric convection during the polar night, and little orographic forcing over the relatively featureless Antarctic plateau, these observations suggest that geostrophic adjustment of the Antarctic stratospheric jet may be a major source of these gravity waves.</t>
  </si>
  <si>
    <t>UNIV ILLINOIS,DEPT ELECT &amp; COMP ENGN,URBANA,IL 61801</t>
  </si>
  <si>
    <t>COLLINS, RL (corresponding author), UNIV ALASKA,INST GEOPHYS,FAIRBANKS,AK 99775, USA.</t>
  </si>
  <si>
    <t>Collins, Richard/0000-0001-7055-1228</t>
  </si>
  <si>
    <t>10.1016/0273-1177(95)00175-E</t>
  </si>
  <si>
    <t>WOS:A1995BD12Q00009</t>
  </si>
  <si>
    <t>VONBIEL, HA</t>
  </si>
  <si>
    <t>GROUND-BASED RADAR INVESTIGATION OF THE ANTARCTIC MESOSPHERE</t>
  </si>
  <si>
    <t>The operating principles and the physical manifestation of a 2.9 MHz partial reflection programme at Scott Base, Antarctica, are described. Data from this programme have been collected, on an hourly basis, since 1982, and these data have revealed that, during the Antarctic summer months (November to March), ionisation appears to exist occasionally at a height of about 50 km. This phenomenon is observed about 20% of the time during these months. It is shown that this ionisation might well have been produced by relativistic (about 1.5 MeV to 4 MeV) electrons.</t>
  </si>
  <si>
    <t>VONBIEL, HA (corresponding author), UNIV CANTERBURY,DEPT PHYS &amp; ASTRON,CHRISTCHURCH 1,NEW ZEALAND.</t>
  </si>
  <si>
    <t>10.1016/0273-1177(95)00176-F</t>
  </si>
  <si>
    <t>WOS:A1995BD12Q00010</t>
  </si>
  <si>
    <t>DYSON, PL; PARKINSON, ML; QUACH, AD; SMITH, PR; MONSELESAN, DP</t>
  </si>
  <si>
    <t>RADIO STUDIES OF THE SOUTHERN-HEMISPHERE HIGH-LATITUDE IONOSPHERE</t>
  </si>
  <si>
    <t>F-REGION; IRREGULARITIES; MAGNETOSPHERE; CONVECTION</t>
  </si>
  <si>
    <t>Radio studies are crucial for the study of the high-latitude ionosphere and this paper is a brief review of the use of radio probing techniques being used in Antarctica. It is important to study the Antarctic ionosphere in order to understand conjugate effects and the result of differences in north-south symmetry such as the greater offset between the geographic and geomagnetic poles which occurs in the southern hemisphere. The main radio techniques being used in Antarctica are MF auroral radars, digital ionosondes and satellite beacon observations. Current developments of the SHARE HF radar system, installation of additional digital ionosondes, and the installation of GPS receivers which can provide TEC data, will all provide significant advances in our ability to study the Antarctic ionosphere. Details of the structure and convection of the ionosphere, and its response to magnetospheric phenomena, will all be studied in much more detail than before. Undoubtedly collaborative studies with conjugate northern hemisphere systems will have the highest priority but collaborative studies using the different Antarctic instruments will reveal new insights into phenomena such as polar arcs, patches and blobs. Advances in the use of digital ionosondes to study the ionosphere will also be important at lower latitudes. As an example, observations of storm, effects at sub-auroral latitudes, obtained using a digital ionosonde operating as an oblique HF radar, are presented.</t>
  </si>
  <si>
    <t>LA TROBE UNIV,DEPT ELECTR ENGN,BUNDOORA,VIC 3083,AUSTRALIA; ANTARCTIC DIV,KINGSTON,TAS 7050,AUSTRALIA</t>
  </si>
  <si>
    <t>La Trobe University; Australian Antarctic Division</t>
  </si>
  <si>
    <t>DYSON, PL (corresponding author), LA TROBE UNIV,SCH PHYS,BUNDOORA,VIC 3083,AUSTRALIA.</t>
  </si>
  <si>
    <t>Monselesan, Didier/A-2327-2012</t>
  </si>
  <si>
    <t>Monselesan, Didier/0000-0002-0310-8995</t>
  </si>
  <si>
    <t>10.1016/0273-1177(95)00178-H</t>
  </si>
  <si>
    <t>WOS:A1995BD12Q00012</t>
  </si>
  <si>
    <t>MORRIS, RJ; MONSELESAN, DP; KLEKOCIUK, AR</t>
  </si>
  <si>
    <t>AUSTRALIAN ANTARCTIC MIDDLE AND UPPER ATMOSPHERIC PHYSICS - A NEW DIRECTION</t>
  </si>
  <si>
    <t>INTERPLANETARY MAGNETIC-FIELD; POLAR-CAP CONVECTION; DIGISONDE MEASUREMENTS; F-REGION; NORTHWARD; CLOUDS</t>
  </si>
  <si>
    <t>The distribution of Australian Antarctic stations (Lambda similar to 64.3 - 80.4 degrees S) provides a unique platform for remote sensing the high-latitude middle and upper atmosphere. A recent national review on Antarctic science has resulted in new priorities for our Antarctic physics program, with future research focussing on science of practical value or of relevance to global change. This paper presents a brief overview of the scope of our Antarctic program, with emphasis on the recent deployment of a 'Digisonde Portable Sounder' (DPS-4) at Casey and 'Lidar' to be commissioned at Davis. Firstly, preliminary results from the DPS-4 will be presented showing the behaviour of the polar cap ionosphere over Casey, including diurnal and seasonal effects. Differences were observed in seasonal convection patterns and the implications of such variations will be discussed in terms of convection models. Secondly, a high spectral resolution lidar system is under development for the detailed study of the middle and upper atmosphere above Davis. The lidar will routinely profile density, temperature, wind velocity and aerosol loading of the bulk atmosphere at high spatial and temporal resolution for the assessment of climate change and the study of dynamical processes.</t>
  </si>
  <si>
    <t>MORRIS, RJ (corresponding author), ANTARCTIC DIV,KINGSTON,TAS 7050,AUSTRALIA.</t>
  </si>
  <si>
    <t>Monselesan, Didier/A-2327-2012; Klekociuk, Andrew R/A-4498-2015</t>
  </si>
  <si>
    <t>Monselesan, Didier/0000-0002-0310-8995;</t>
  </si>
  <si>
    <t>10.1016/0273-1177(95)00184-G</t>
  </si>
  <si>
    <t>WOS:A1995BD12Q00018</t>
  </si>
  <si>
    <t>UPTAKE OF WATER FROM THE ATMOSPHERE BY LICHENS IN CONTINENTAL ANTARCTICA</t>
  </si>
  <si>
    <t>SYMBIOSIS</t>
  </si>
  <si>
    <t>ANTARCTICA; LICHEN; PHOTOSYNTHESIS; WATER VAPOR UPTAKE; WATER POTENTIAL; MICROCLIMATE</t>
  </si>
  <si>
    <t>VAPOR UPTAKE; GREEN</t>
  </si>
  <si>
    <t>Microclimate relative humidity and temperature and lichen thallus temperature were measured from August 1999 to January 1993 at the crest of a hill on Clark Peninsula in the Windmill Islands, continental Antarctica. The water potential of the air in the lichen microhabitat was modelled and compared with the water potential assumed to be necessary for lichen photosynthesis due to water vapour uptake. It was found that for most of the spring the atmospheric water potential was too low for water vapour uptake by exposed lichen. In all there were only 351 h during which water vapour uptake could have occurred, most of this falling in November. The results indicate that water vapour uptake by exposed lichen will occur during the period of snow melt at the beginning of summer, but only rarely at other times.</t>
  </si>
  <si>
    <t>INT SCIENCE SERVICES/BALABAN PUBLISHERS</t>
  </si>
  <si>
    <t>REHOVOT</t>
  </si>
  <si>
    <t>PO BOX 2039, REHOVOT, ISRAEL</t>
  </si>
  <si>
    <t>0334-5114</t>
  </si>
  <si>
    <t>Symbiosis</t>
  </si>
  <si>
    <t>RF842</t>
  </si>
  <si>
    <t>WOS:A1995RF84200002</t>
  </si>
  <si>
    <t>ARDUINO, P; NASCETTI, G; CIANCHI, R; PLOTZ, J; MATTIUCCI, S; DAMELIO, S; PAGGI, L; ORECCHIA, P; BULLINI, L</t>
  </si>
  <si>
    <t>ISOZYME VARIATION AND TAXONOMIC RANK OF CONTRACAECUM-RADIATUM (V-LINSTOW, 1907) FROM THE ANTARCTIC OCEAN (NEMATODA, ASCARIDOIDEA)</t>
  </si>
  <si>
    <t>SYSTEMATIC PARASITOLOGY</t>
  </si>
  <si>
    <t>OSCULATUM NEMATODA</t>
  </si>
  <si>
    <t>Genetic variation of the Antarctic anisakid Contracaecum radiatum from the Ross and Weddell Seas is studied at 24 enzyme loci. All polymorphic loci proved to be in Hardy-Weinberg equilibrium, with no significant differences between the samples tested. Several loci were found to be diagnostic between C. radiatum and the five known members of the C. osculatum complex, indicating that no gene exchange occurs between them and confirming their specific status. No F-1 hybrids, recombinant or introgressed individuals, sharing radiatum and osculatum alleles, were detected in the Antarctic Contracaecum samples; this directly proves the reproductive isolation of C. radiatum. Biochemical keys are given for the identification of Antarctic C. radiatum, C. osculatum D and E, both for adults (males and females) and larvae. Higher values of genetic variability were observed in these Antarctic Contracaecum species than in the Arctic-Boreal C. osculatum members, possibly related to a lower degree of habitat disturbance (i.e. by pollution, fishing and hunting) in the Antarctic region. On the basis of genetic distances, the evolutionary divergence between C. radiatum and C. osculatum (sensu late) started about 5 million years ago, possibly with the first colonisation of the Antarctic region by seals. Data on paratenic (fish) and definitive (seal) hosts of C. radiatum and C. osculatum D and E are given.</t>
  </si>
  <si>
    <t>ALFRED WEGENER INST POLAR &amp; MARINE RES,D-27515 BREMERHAVEN,GERMANY; UNIV ROMA LA SAPIENZA,INST PARASITOL,I-00185 ROME,ITALY; UNIV ROMA TOR VERGATA,DEPT PUBL HLTH &amp; CELLURLAR BIOL,I-00173 ROME,ITALY</t>
  </si>
  <si>
    <t>Helmholtz Association; Alfred Wegener Institute, Helmholtz Centre for Polar &amp; Marine Research; Sapienza University Rome; University of Rome Tor Vergata</t>
  </si>
  <si>
    <t>ARDUINO, P (corresponding author), UNIV ROMA LA SAPIENZA,DEPT MOLEC BIOL &amp; GENET,VIA G M LANCISI 29,I-00161 ROME,ITALY.</t>
  </si>
  <si>
    <t>Mattiucci, Simonetta/K-5285-2018; Arduino, Paola/AAA-5298-2020; Nascetti, Giuseppe/AAA-6396-2020</t>
  </si>
  <si>
    <t>Arduino, Paola/0000-0001-9096-4070; Nascetti, Giuseppe/0000-0002-1159-8103; D'Amelio, Stefano/0000-0002-1871-9553</t>
  </si>
  <si>
    <t>0165-5752</t>
  </si>
  <si>
    <t>SYST PARASITOL</t>
  </si>
  <si>
    <t>Syst. Parasitol.</t>
  </si>
  <si>
    <t>10.1007/BF00009238</t>
  </si>
  <si>
    <t>QJ025</t>
  </si>
  <si>
    <t>WOS:A1995QJ02500001</t>
  </si>
  <si>
    <t>CHILDRESS, JJ</t>
  </si>
  <si>
    <t>ARE THERE PHYSIOLOGICAL AND BIOCHEMICAL ADAPTATIONS OF METABOLISM IN DEEP-SEA ANIMALS</t>
  </si>
  <si>
    <t>OXYGEN MINIMUM LAYER; ANTARCTIC MESOPELAGIC FISHES; MIDWATER FISHES; CHEMICAL-COMPOSITION; SOUTHERN-CALIFORNIA; FOOD AVAILABILITY; SELECTIVE FACTOR; GNATHOPHAUSIA-INGENS; ENZYMIC ACTIVITIES; HAWAIIAN-ISLANDS</t>
  </si>
  <si>
    <t>From the earliest observations of deep-sea animals, it was obvious that they differed in many ways from shallower-living relatives. Over the years, there has been speculation that deep-sea animals have unusually low rates of biological activity; numerous adaptive scenarios explaining this have been offered. However, these speculations and scenarios have rarely been tested due to the difficulty of data collection and the inevitable confounding of a number of major variables which covary with depth. In recent years, study of the metabolic properties of animals of several phyla from widely differing deep-sea habitats, including the hydrothermal vents, has made it possible, using comparative approaches, to test hypotheses concerning the metabolic adaptations of deep-sea animals.</t>
  </si>
  <si>
    <t>CHILDRESS, JJ (corresponding author), UNIV CALIF SANTA BARBARA,DEPT BIOL SCI,DIV ECOL EVOLUT &amp; MARINE BIOL,SANTA BARBARA,CA 93106, USA.</t>
  </si>
  <si>
    <t>10.1016/S0169-5347(00)88957-0</t>
  </si>
  <si>
    <t>QB763</t>
  </si>
  <si>
    <t>WOS:A1995QB76300009</t>
  </si>
  <si>
    <t>Lockyer, C</t>
  </si>
  <si>
    <t>Blix, AS; Walloe, L; Ulltang, O</t>
  </si>
  <si>
    <t>Aspects of the biology of the harbour porpoise, Phocoena phocoena, from British waters</t>
  </si>
  <si>
    <t>WHALES, SEALS, FISH AND MAN</t>
  </si>
  <si>
    <t>DEVELOPMENTS IN MARINE BIOLOGY</t>
  </si>
  <si>
    <t>International Symposium on the Biology of Marine Mammals in the North-East Atlantic</t>
  </si>
  <si>
    <t>NOV 29-DEC 01, 1994</t>
  </si>
  <si>
    <t>life history; age; fat; growth</t>
  </si>
  <si>
    <t>BRITISH ANTARCTIC SURVEY,NERC,SEA MAMMAL RES UNIT,CAMBRIDGE,ENGLAND</t>
  </si>
  <si>
    <t>0-444-82070-1</t>
  </si>
  <si>
    <t>DEV MAR BIO</t>
  </si>
  <si>
    <t>BE86E</t>
  </si>
  <si>
    <t>WOS:A1995BE86E00042</t>
  </si>
  <si>
    <t>WAGELE, H</t>
  </si>
  <si>
    <t>THE MORPHOLOGY AND TAXONOMY OF THE ANTARCTIC SPECIES OF TRITONIA CUVIER, 1797 (NUDIBRANCHIA, DENDRONOTOIDEA)</t>
  </si>
  <si>
    <t>ZOOLOGICAL JOURNAL OF THE LINNEAN SOCIETY</t>
  </si>
  <si>
    <t>GASTROPODA; NOMENCLATURE; SOUTHERN HEMISPHERE; DISTRIBUTION</t>
  </si>
  <si>
    <t>OPISTHOBRANCHIA</t>
  </si>
  <si>
    <t>The external morphology and anatomy of the Antarctic nudibranchs Tritonia vorax Odhner, 1926, and Tritonia antarctica Pfeffer in Martens and Pfeffer, 1886, is redescribed in detail and compared with other nominal tritoniids from the Antarctic and Subantarctic waters. Tritonia appendiculata Eliot, 1905, T challengeriana Eliot, 1907a, non Bergh, 1884, T. challengeriana Odhner 1926, non Bergh, 1884, and Marionia,ionia cucullata Vicente ei Arnaud 1974, non (Couthouy, in Gould 1852), are shown to be synonymous with T. antarctica. Only Tritonia antarctica is a true High Antarctic species, with a distribution around the continental shelf, Antarctic Peninsula and South Georgia. T. norm is confined to South Georgia and Subantarctic waters.</t>
  </si>
  <si>
    <t>WAGELE, H (corresponding author), UNIV BIELEFELD,LEHRSTUHL VERHALTENFORSCH,POSTFACH 100131,D-33501 BIELEFELD,GERMANY.</t>
  </si>
  <si>
    <t>0024-4082</t>
  </si>
  <si>
    <t>ZOOL J LINN SOC-LOND</t>
  </si>
  <si>
    <t>Zool. J. Linn. Soc.</t>
  </si>
  <si>
    <t>10.1016/S0024-4082(05)80003-2</t>
  </si>
  <si>
    <t>QA577</t>
  </si>
  <si>
    <t>WOS:A1995QA57700002</t>
  </si>
  <si>
    <t>CASANOVA, JP</t>
  </si>
  <si>
    <t>3 NEW RARE HETEROKROHNIA SPECIES (CHAETOGNATHA) FROM DEEP BENTHIC SAMPLES IN THE NORTHEAST ATLANTIC</t>
  </si>
  <si>
    <t>ANTARCTIC WATERS; ALVIN DIVES; GENUS</t>
  </si>
  <si>
    <t>Three new rare chaetognath species of the genus Heterokrohnia, each represented by a single specimen, are described from deep benthic samples, two off northwest Africa (H. angeli and H. discoveryi) and one in the Bay of Biscay (H. biscayensis). They differ by many characters from hitherto known species, most important among these the number and shape of teeth. The diversity of the benthoplanktonic chaetognath fauna is probably as high as that of the planktonic one.</t>
  </si>
  <si>
    <t>CASANOVA, JP (corresponding author), UNIV AIX MARSEILLE 1,BIOL ANIM PLANCTON LAB,F-13331 MARSEILLE 3,FRANCE.</t>
  </si>
  <si>
    <t>DEC 30</t>
  </si>
  <si>
    <t>PZ526</t>
  </si>
  <si>
    <t>WOS:A1994PZ52600018</t>
  </si>
  <si>
    <t>KAVOUN, M; VINNIKOVSKAYA, O</t>
  </si>
  <si>
    <t>SEISMIC STRATIGRAPHY AND TECTONICS OF THE NORTHWESTERN WEDDELL SEA (ANTARCTICA) INFERRED FROM MARINE GEOPHYSICAL SURVEYS</t>
  </si>
  <si>
    <t>3rd Annual Workshop of the International-Lithosphere-Program-Task-Force on Origin of Sedimentary Basins</t>
  </si>
  <si>
    <t>AUG 18-23, 1992</t>
  </si>
  <si>
    <t>SUNDVOLLEN, NORWAY</t>
  </si>
  <si>
    <t>CONTINENTAL-MARGIN; ARC</t>
  </si>
  <si>
    <t>Marine geophysical studies of the northwestern Weddell Sea show several interesting stratigraphic and tectonic features. Synthesis of the ODP drilling results on the South Orkney Microcontinent with the Circum-Antarctic depositional model allows identification of the main reflectors within the Cretaceous-Cenozoic sedimentary cover. The age and composition of pre-rift, syn-rift and post-rift units probably vary throughout the region. The observed seismic pattern of the Jane Bank suggests a young asymmetric zone of extension. A seismic record across the South Orkney Trough and Central Scotia Basin indicates an association with an accretion zone and spreading centre.</t>
  </si>
  <si>
    <t>KAVOUN, M (corresponding author), STATE ENTERPRISE MARINE ARCTIC GEOL EXPEDIT, 26 PEROVSKAYA ST, MURMANSK 183012, RUSSIA.</t>
  </si>
  <si>
    <t>1879-3266</t>
  </si>
  <si>
    <t>10.1016/0040-1951(94)90277-1</t>
  </si>
  <si>
    <t>QD987</t>
  </si>
  <si>
    <t>WOS:A1994QD98700019</t>
  </si>
  <si>
    <t>SINGER, WD; PARKER, SK; HIMES, RH; DETRICH, HW</t>
  </si>
  <si>
    <t>POLYMERIZATION OF ANTARCTIC FISH TUBULINS AT LOW-TEMPERATURES - ROLE OF CARBOXY-TERMINAL DOMAINS</t>
  </si>
  <si>
    <t>BIOCHEMISTRY</t>
  </si>
  <si>
    <t>MICROTUBULE-ASSOCIATED PROTEINS; COLD-STABLE MICROTUBULES; TAU-PROTEIN; CHICKEN ERYTHROCYTES; SYNTHETIC PEPTIDES; REGULATORY DOMAIN; BETA-TUBULIN; BINDING; BRAIN; SUBTILISIN</t>
  </si>
  <si>
    <t>We have proposed previously that the efficient polymerization of tubulins from Antarctic fishes at low, physiological temperatures (-1.8 to +2 degrees C) may result in part from adaptations (e.g., reductions in acidic residues) located in their carboxy-terminal (C-terminal) tails [Detrich &amp; Overton (1986) J. Biol. Chem. 261, 10922-10930]. To test this hypothesis, we have examined the polymerization of Antarctic fish neural tubulins modified at their C termini by proteolysis or by neutralization of carboxyl groups. Addition of subtilisin to low concentrations of Notothenia coruceps tubulin induced a biphasic assembly reaction: stage I corresponded to the C-terinal cleavage of beta chains to produce alpha beta(s) dimers, and stage II coincided with the slower, C-terminal cleavage of a chains to yield alpha(s) beta(s). Both stage I and stage II polymers consisted of protofilament sheets and microtubules with attached sheets. The critical concentration for assembly of the stage II polymer was at least 10-fold lower than that of untreated tubulin. Neutralization of Glu and Asp carboxyls in Gobionotothen gibberifrons microtubules by the carbodiimide-catalyzed incorporation of glycine ethyl ester (GEE) moieties produced a tubulin, modified largely in its C termini, that assembled more readily than did control tubulin. When 12 GEE groups were incorporated per dimer, the critical concentrations for assembly of modified tubulin at 5-10 degrees C were 2-3-fold smaller than those for the unmodified protein. Comparably modified bovine tubulin (10 GEE/dimer) assembled at 37 degrees C with a critical concentration 2.6-fold lower than that for the unmodified tubulin. GEE-modified G. gibberifrons tubulin, like modified bovine tubulin, produced microtubules which were indistinguishable from those formed by control tubulin. Our results suggest that the C termini of Antarctic fish tubulin are not major loci for cold adaptation of microtubule assembly.</t>
  </si>
  <si>
    <t>NORTHEASTERN UNIV, DEPT BIOL, BOSTON, MA 02115 USA; UNIV KANSAS, DEPT BIOCHEM, LAWRENCE, KS 66045 USA</t>
  </si>
  <si>
    <t>Northeastern University; University of Kansas</t>
  </si>
  <si>
    <t>NIGMS NIH HHS [GM36953] Funding Source: Medline</t>
  </si>
  <si>
    <t>NIGMS NIH HHS(United States Department of Health &amp; Human ServicesNational Institutes of Health (NIH) - USANIH National Institute of General Medical Sciences (NIGMS))</t>
  </si>
  <si>
    <t>0006-2960</t>
  </si>
  <si>
    <t>BIOCHEMISTRY-US</t>
  </si>
  <si>
    <t>Biochemistry</t>
  </si>
  <si>
    <t>DEC 27</t>
  </si>
  <si>
    <t>10.1021/bi00255a020</t>
  </si>
  <si>
    <t>PZ269</t>
  </si>
  <si>
    <t>WOS:A1994PZ26900020</t>
  </si>
  <si>
    <t>ZHANG, RY; LEU, MT; KEYSER, LF</t>
  </si>
  <si>
    <t>HETEROGENEOUS REACTIONS OF CLONO2, HCL, AND HOCL ON LIQUID SULFURIC-ACID SURFACES</t>
  </si>
  <si>
    <t>POLAR STRATOSPHERIC CLOUDS; NITRIC-ACID; ANTARCTIC STRATOSPHERE; PHYSICAL-CHEMISTRY; SULFATE AEROSOLS; OZONE HOLE; WATER-ICE; SYSTEM; N2O5; H2SO4/HNO3/H2O</t>
  </si>
  <si>
    <t>The heterogeneous reactions of ClONO2 + H2O --&gt; HNO3 + HOCl (1), ClONO2 +/- HCl --&gt; Cl-2 + HNO3 (2), and HOCl +/- HCl --&gt; Cl-2 + H2O (3) on liquid sulfuric acid surfaces have been studied using a fast flow reactor coupled to a quadrupole mass spectrometer. The main objectives of the study are to investigate (a) the temperature dependence of these reactions at a fixed H(2)0 partial pressure typical of the lower stratosphere (that is, by changing temperature at a constant water partial pressure, the H2SO4 content of the surfaces is also changed), (b) the relative importance or competition between reactions 1 and 2, and (c) the effect of HNO3 on the reaction probabilities due to the formation of a H2SO4/HNO3/H2O ternary system. The measurements show that all the reactions depend markedly on temperature at a fixed H2(O) partial pressure: they proceed efficiently at temperatures near 200 K and much slower at temperatures near 220 K. The reaction probability (gamma(1)) for ClONO2 hydrolysis approaches 0.01 at temperatures below 200 K, whereas the values for gamma(2) and gamma 3 are on the order of a few tenths at 200 K. Although detailed mechanisms for these reactions are still unknown, the present data indicate that the competition between ClONO2 hydrolysis and ClONO2 reaction with HCl may depend on temperature (or H2SO4 wt %): in the presence of gaseous HCl at stratospheric concentrations, reaction 2 is dominant at lower temperatures (&lt;200 K), but reaction 1 becomes important at temperatures above 210 K. Furthermore, reaction probability measurements performed on the H2SO4/HNO3/ H2O ternary solutions do not exhibit noticeable deviation from those performed on the H2SO4/H2O binary system, suggesting little effect of HNO3 in sulfate aerosols on the ClONO2 and HOCl reactions with HCl. The results reveal that significant reductions in the chlorine-containing reservoir species (such as ClONO2 and HCl) can take place on stratospheric sulfate aerosols at high latitudes in winter and early spring, even at temperatures too warm for polar stratospheric clouds (PSCs) to form or in regions where nucleation of PSCs is sparse. This is particularly true under elevated sulfuric acid loading, such as that after the eruption of Mt. Pinatubo. Comparisons between our results and those presently available have also been made.</t>
  </si>
  <si>
    <t>ZHANG, RY (corresponding author), CALTECH,JET PROP LAB,DIV EARTH &amp; SPACE SCI,PASADENA,CA 91109, USA.</t>
  </si>
  <si>
    <t>DEC 22</t>
  </si>
  <si>
    <t>10.1021/j100102a022</t>
  </si>
  <si>
    <t>PY491</t>
  </si>
  <si>
    <t>WOS:A1994PY49100022</t>
  </si>
  <si>
    <t>CANDELONE, JP; HONG, SM; BOUTRON, CF</t>
  </si>
  <si>
    <t>AN IMPROVED METHOD FOR DECONTAMINATING POLAR SNOW OR ICE CORES FOR HEAVY-METAL ANALYSIS</t>
  </si>
  <si>
    <t>ATOMIC ABSORPTION SPECTROMETRY; HEAVY METALS; LEAD; CADMIUM; ZINC; COPPER; SNOW; ICE; GREENLAND; ANTARCTICA; GLOBAL POLLUTION</t>
  </si>
  <si>
    <t>ANTARCTIC ICE; GREENLAND SNOWS; LATE 1960S; LEAD; CADMIUM; RECORD; CLIMATE; LEVEL; ZINC</t>
  </si>
  <si>
    <t>An improved method has been developed for the decontamination of Greenland and Antarctic snow or ice cores for heavy metal analysis. The investigated core sections are chiselled while being held horizontal in a polyethylene lathe inside a laminar flow clean bench in a cold room. Each veneer layer and the final inner core are then analysed for Pb, Cd, Zn and Cu by graphite furnace atomic absorption spectrometry in clean room conditions. The procedural blank was found to range from 0.015 pg/g for Cd up to 0.25 pg/g for Cu. The quality of the decontamination was checked by studying changes in heavy metals concentrations from the outside to the center of each core section. In most cases, good plateaus of concentrations were observed in the central parts, then indicating that contamination present on the outside of the cores was not transferred to these central parts. Various Greenland and Antarctic cores were decontaminated, giving new insights into the past and recent occurrence of heavy metals in the atmosphere of both hemispheres.</t>
  </si>
  <si>
    <t>CNRS,LAB GLACIOL &amp; GEOPHYS ENVIRONNEMENT,F-38402 ST MARTIN DHERES,FRANCE; UNIV GRENOBLE 1,UFR MECAN,F-38041 GRENOBLE,FRANCE</t>
  </si>
  <si>
    <t>Centre National de la Recherche Scientifique (CNRS); Communaute Universite Grenoble Alpes; Universite Grenoble Alpes (UGA)</t>
  </si>
  <si>
    <t>DEC 20</t>
  </si>
  <si>
    <t>10.1016/0003-2670(94)00327-0</t>
  </si>
  <si>
    <t>QA053</t>
  </si>
  <si>
    <t>WOS:A1994QA05300002</t>
  </si>
  <si>
    <t>SHINDELL, DT; REEVES, JM; EMMONS, LK; DEZAFRA, RL</t>
  </si>
  <si>
    <t>ARCTIC CHLORINE MONOXIDE OBSERVATIONS DURING SPRING-1993 OVER THULE, GREENLAND, AND IMPLICATIONS FOR OZONE DEPLETION</t>
  </si>
  <si>
    <t>STRATOSPHERE; LATITUDE; BRO</t>
  </si>
  <si>
    <t>We have determined the vertical distribution of chlorine monoxide (CIO), from measurements of pressure-broadened molecular-emission spectra made over Thule, Greenland, during the 1993 Arctic spring. The measurements show a weak lower stratospheric layer of chlorine monoxide inside the vortex in late February, which was, however, significantly greater in mixing ratio than that seen in observations we made in the spring of 1992. ClO was also observed in much smaller quantities in early to mid-March 1993 when Thule was outside the vortex. The amount of ClO within the vortex was severely reduced by the time it returned over Thule in late March. This reduction occurred several weeks earlier relative to the winter solstice than the decline of ClO inside the Antarctic vortex in 1993. The enhanced Arctic lower stratospheric layer seen,in late February 1993 had a peak mixing ratio of about 0.5 parts per billion by volume (ppbv), slightly less than a factor of 3 smaller than that observed in the Antarctic in 1993 at a nearly equivalent photochemical period, and beyond. We have calculated daily ozone loss rates, due primarily to the dimer chlorine catalytic cycle, from both sets of measurements. The vertical integral of the Arctic daily percentage ozone loss when the largest ClO levels were present, at the end of February, is found to be approximately one quarter of that in the Antarctic at a photochemical period only 1 week later. The relative weakness of daily ozone depletion, combined with the early disappearance of ClO in the Arctic, suggests that hemispheric dilution by ozone-poor air from within. the Arctic vortex is unlikely to be sufficient to explain the historically extreme loss of midlatitude northern hemisphere ozone which began in 1992 and persisted throughout 1993.</t>
  </si>
  <si>
    <t>SHINDELL, DT (corresponding author), SUNY STONY BROOK, DEPT PHYS, STONY BROOK, NY 11794 USA.</t>
  </si>
  <si>
    <t>Shindell, Drew/D-4636-2012; Emmons, Louisa K/R-8922-2016; Emmons, Louisa/HPH-6028-2023</t>
  </si>
  <si>
    <t>Shindell, Drew/0000-0003-1552-4715; Emmons, Louisa K/0000-0003-2325-6212; Emmons, Louisa/0000-0003-2325-6212</t>
  </si>
  <si>
    <t>D12</t>
  </si>
  <si>
    <t>10.1029/94JD02515</t>
  </si>
  <si>
    <t>PY229</t>
  </si>
  <si>
    <t>WOS:A1994PY22900030</t>
  </si>
  <si>
    <t>JOUZEL, J; KOSTER, RD; SUOZZO, RJ; RUSSELL, GL</t>
  </si>
  <si>
    <t>STABLE WATER ISOTOPE BEHAVIOR DURING THE LAST GLACIAL MAXIMUM - A GENERAL-CIRCULATION MODEL ANALYSIS</t>
  </si>
  <si>
    <t>ICE-CORE RECORD; CLIMATIC RECORD; ANTARCTIC ICE; DEUTERIUM EXCESS; VEIN CALCITE; O-18; PRECIPITATION; CYCLES; GROUNDWATER; SIMULATIONS</t>
  </si>
  <si>
    <t>Global water isotope geochemistry during the last glacial maximum (LGM) is simulated with an 8 degrees x 10 degrees atmospheric general circulation model (GCM). The simulation results suggest that the ''spatial'' delta(18)O/temperature relationships observed for the present-day and LGM climates are very similar. Furthermore, the temporal delta(18)O/temperature relationship is similar to the present-day spatial relationship in regions for which the LGM/present-day temperature change is significant. This helps justify the standard practice of applying the latter to the interpretation of paleodata, despite the possible influence of other factors, such as changes in the evaporative sources of precipitation or in the seasonality of precipitation. The model suggests, for example, that temperature shifts inferred from ice core data may differ from the true shifts by only about 30%.</t>
  </si>
  <si>
    <t>CNRS, LAB GLACIOL &amp; GEOPHYS ENVIRONNEMENT, ST MARTIN DHERES, FRANCE; NASA, GODDARD SPACE FLIGHT CTR, HYDROL SCI BRANCH, GREENBELT, MD 20771 USA; NASA, GODDARD INST SPACE STUDIES, NEW YORK, NY 10025 USA</t>
  </si>
  <si>
    <t>Centre National de la Recherche Scientifique (CNRS); National Aeronautics &amp; Space Administration (NASA); NASA Goddard Space Flight Center; National Aeronautics &amp; Space Administration (NASA); NASA Goddard Space Flight Center; Goddard Institute for Space Studies</t>
  </si>
  <si>
    <t>CENS, CEA,DSM,MODELISAT CLIMATE ENVIRONM LAB, BATIMENT 709, ORNE MERISIERS, F-91191 GIF SUR YVETTE, FRANCE.</t>
  </si>
  <si>
    <t>Koster, Randal D/F-5881-2012</t>
  </si>
  <si>
    <t>Koster, Randal D/0000-0001-6418-6383; Russell, Gary/0000-0001-7174-5825</t>
  </si>
  <si>
    <t>10.1029/94JD01819</t>
  </si>
  <si>
    <t>WOS:A1994PY22900039</t>
  </si>
  <si>
    <t>OWENS, R; PARSONS, B</t>
  </si>
  <si>
    <t>GRAVITY FIELDS OVER MIDOCEAN RIDGES FROM GEOSAT GM DATA - VARIATIONS AS A FUNCTION OF SPREADING RATE</t>
  </si>
  <si>
    <t>EAST PACIFIC RISE; TOPOGRAPHY; MECHANISMS; DEPENDENCE; MORPHOLOGY; MODEL; CREST</t>
  </si>
  <si>
    <t>Mean gravity profiles have been obtained from gravity fields constructed using Geosat Geodetic Mission altimeter data for a number of areas over mid-ocean ridges, The technique of averaging many profiles reduces the effects of along-axis variability and allows systematic changes as a function of spreading: rate to be seen more clearly. For spreading rates larger than about 60-65 mm/yr, an axial gravity high is observed with an almost constant amplitude (similar to 12 mgal) that narrows as the spreading rate increases. For spreading rates lower than this, an axial gravity low is observed whose amplitude decreases rapidly with spreading rate while the width reduces only slowly. The disappearance of a median valley occurs abruptly on ally one ridge, but occurs at slightly different spreading rates on the Southeast Indian Ridge (68 mm/yr) and the Pacific-Antarctic Ridge (60 mm/yr). These observations are compared with tile predictions of current models of mid-ocean ridge processes but are not fully explained by them.</t>
  </si>
  <si>
    <t>OWENS, R (corresponding author), UNIV OXFORD,DEPT EARTH SCI,OXFORD OX1 3PR,ENGLAND.</t>
  </si>
  <si>
    <t>Parsons, Barry E/K-4716-2012</t>
  </si>
  <si>
    <t>Parsons, Barry E/0000-0001-5120-4917</t>
  </si>
  <si>
    <t>DEC 15</t>
  </si>
  <si>
    <t>10.1029/94GL02667</t>
  </si>
  <si>
    <t>QA222</t>
  </si>
  <si>
    <t>WOS:A1994QA22200016</t>
  </si>
  <si>
    <t>LEFEVRE, D; BENTLEY, TL; ROBINSON, C; BLIGHT, SP; WILLIAMS, PJL</t>
  </si>
  <si>
    <t>THE TEMPERATURE RESPONSE OF GROSS AND NET COMMUNITY PRODUCTION AND RESPIRATION IN TIME-VARYING ASSEMBLAGES OF TEMPERATE MARINE MICRO-PLANKTON</t>
  </si>
  <si>
    <t>COMMUNITY RESPIRATION; GROSS COMMUNITY PRODUCTION; NET COMMUNITY PRODUCTION; PHOTOSYNTHESIS; Q10; TEMPERATE; TEMPERATURE RESPONSE</t>
  </si>
  <si>
    <t>ANTARCTIC PHYTOPLANKTON; GROWTH; PHOTOSYNTHESIS; CULTURES; WATERS; RATES; LIGHT; LAKE; SEA</t>
  </si>
  <si>
    <t>Micro-organism community respiration and net community production rates and their response to temperature were determined as oxygen flux rates in the Menai Strait during a 6-month period including the spring and summer of 1993. The rates for gross community production were calculated from polynomial fits of community respiration and net community production data. The cardinal temperatures of gross community production were estimated from these equations. The optimal temperature was positively correlated to the in situ temperature. The natural population gave no evidence of being shocked due to experimental temperature manipulation. Frequency histograms of the temperature coefficients of community respiration and gross community production were distinct in this environment. Q10 values for respiration were greater than Q10 values for photosynthesis, in contrast to published observations from the Southern Ocean where they overlapped. It was argued that this was a consequence of the short-term temperature variability of the environment.</t>
  </si>
  <si>
    <t>LEFEVRE, D (corresponding author), UNIV WALES,SCH OCEAN SCI,MENAI BRIDGE,BANGOR LL59 5EY,GWYNEDD,WALES.</t>
  </si>
  <si>
    <t>Robinson, Carol/AAW-1857-2021; Robinson, Carol/F-7649-2011</t>
  </si>
  <si>
    <t>Robinson, Carol/0000-0003-3033-4565; Robinson, Carol/0000-0003-3033-4565</t>
  </si>
  <si>
    <t>10.1016/0022-0981(94)90005-1</t>
  </si>
  <si>
    <t>QC328</t>
  </si>
  <si>
    <t>WOS:A1994QC32800005</t>
  </si>
  <si>
    <t>WHITE, NJ; COLEMAN, R; CHURCH, JA; MORGAN, PJ; WALKER, SJ</t>
  </si>
  <si>
    <t>A SOUTHERN-HEMISPHERE VERIFICATION FOR THE TOPEX/POSEIDON SATELLITE ALTIMETER MISSION</t>
  </si>
  <si>
    <t>EXACT REPEAT MISSION; BASS STRAIT; MODEL</t>
  </si>
  <si>
    <t>As a check on the total system accuracy of the TOPEX/POSEIDON satellite, a southern hemisphere verification study was undertaken in Bass Strait (41 degrees S) immediately adjacent to the Southern Ocean, An acoustic tide gauge and two pressure gauges were installed on the southern side of Bass Strait near where descending pass 88 crosses the Tasmanian coast, The tide gauge benchmark height was estimated relative to the laser tracking station at Orroral Valley and the very long baseline interferometry station near Hobart using Global Positioning System surveying techniques, In the TOPEX/POSEIDON geophysical data records, flags on the altimeter data began to be set 15-20 km from land and little useful altimeter data were available within about 13 km of the coast, The acoustic tide gauge heights were corrected for changes in tidal phase and amplitude between the coast and the offshore subsatellite point using results from a numerical model, The altimeter correction for atmospheric water vapor calculated from the TOPEX microwave radiometer data and the insitu precipitable water data agreed to 2 cm RMS, with no significant bias, The RMS variability between the insitu sea level estimates and the TOPEX/POSEIDON estimates was less than 3.5 cm, As part of this variability is caused by inaccuracies in the estimates of the sea level variations between the coast and the subsatellite point, the result indicates that the precision of the TOPEX/POSEIDON sea level height measurement system, including the time dependent orbit errors, the ionospheric corrections and the wet and dry tropospheric path delays, is less than 3.5 cm over Bass Strait, considerably below the original system specifications of 13 cm. Our estimate of the altimeter bias (including geographically correlated orbit error) is -25 +/-10 cm, consistent with the results at the NASA (Harvest Platform) and Centre National d'Etudes Spatiales (Lampedusa) calibration sites, However, accurate estimation of this total altimeter bias is confounded by the lack of altimeter data close to land and in particular, limitations in the available local geoid data, The altimeter bias shows no significant drift at this site,</t>
  </si>
  <si>
    <t>ANTARCTIC CRC, HOBART, TAS, AUSTRALIA; UNIV TASMANIA, DEPT SURVEYING &amp; SPATIAL INFORMAT SCI, HOBART, TAS, AUSTRALIA; UNIV CANBERRA, SCH INFORMAT SCI &amp; ENGN, BELCONNEN, ACT, AUSTRALIA</t>
  </si>
  <si>
    <t>University of Tasmania; University of Canberra</t>
  </si>
  <si>
    <t>CSIRO, DIV OCEANOG, GPO BOX 1538, HOBART, TAS 7001, AUSTRALIA.</t>
  </si>
  <si>
    <t>Church, John A/A-1541-2012; White, Neil/B-2077-2013; Coleman, Richard/H-4425-2012</t>
  </si>
  <si>
    <t>Church, John A/0000-0002-7037-8194; Coleman, Richard/0000-0002-9731-7498</t>
  </si>
  <si>
    <t>C12</t>
  </si>
  <si>
    <t>10.1029/94JC01382</t>
  </si>
  <si>
    <t>PX773</t>
  </si>
  <si>
    <t>WOS:A1994PX77300008</t>
  </si>
  <si>
    <t>LEPROVOST, C; GENCO, ML; LYARD, F; VINCENT, P; CANCEIL, P</t>
  </si>
  <si>
    <t>SPECTROSCOPY OF THE WORLD OCEAN TIDES FROM A FINITE-ELEMENT HYDRODYNAMIC MODEL</t>
  </si>
  <si>
    <t>SEMIDIURNAL TIDES; GEOSAT ALTIMETRY; CONSTITUENTS; DEFORMATION; EARTH</t>
  </si>
  <si>
    <t>An atlas of the main components of the tides has been produced on the basis of a finite element hydrodynamic model, with the aim of offering the scientific community, using satellite altimetric data, a prediction of the tidal contribution to sea surface height variations under the ground tracks of the satellites that is totally independent of altimetric measurements. The geographic coverage of the simulations only excludes, temporarily, some marginal seas like the Bay of Fundy. But the design of the model, based on a nonlinear formulation of the shallow water equations, could enable the simulations to be extended to these very singular areas. On the other hand, the Arctic Basin and the Antarctic Circumpolar Basin have been fully resolved, including the under-ice shelf areas of the Weddell Sea and the Ross Sea. Eight constituents, M(2), S-2, N-2, K-2, 2N(2), K-1, O-1, and Q(1) have been simulated. Five secondary constituents: Mu(2), Nu(2), L(2), T-2, and P-1, required to insure a priori correct predictions, have been deduced by admittance. The accuracy and precision of these solutions have been estimated by reference to the harmonic constituents data set available from analysis of the entire collection of pelagic, plateau and coastal observations made to date, and archived by International Association for Physical Sciences of the Oceans and International Hydrographic Bureau. Over the deep oceans, these solutions fit the observations to within a few centimeters for the larger components: M(2), S-2, K-1, O-1, and a few millimeters for the others, in RMS maximum difference to a standard set of 78 ground truth stations. Over the shelves, the differences are larger, because of the increase in amplitude of the tidal waves, but the flexibility offered by the finite element technique to refine the discretization mesh of the model over the shallow seas enables detailed cotidal maps to be produced along the coasts. One zoom on South Georgia Island, in the South Atlantic Ocean, is presented as an illustration. Finally, the performances of the tidal predictions made on the basis of this new set of solutions was tested by looking at the residual RMS differences at the crossover points of sea level measurements supplied by the TOPEX/POSEIDON mission, when using these predictions. This test provided confirmation of most of the conclusions already drawn on the basis of the previous comparisons with in situ tide gauge data.</t>
  </si>
  <si>
    <t>CTR NATL ETUD SPATIALES, RECH GEODESIE SPATIALE GRP, CNRS, UNITE MIXTE RECH 39, F-31055 TOULOUSE, FRANCE</t>
  </si>
  <si>
    <t>INST MECAN GRENOBLE, ECOULEMENTS GEOPHYS &amp; IND LAB, CNRS, URA 1509, BP 53X, F-38041 GRENOBLE, FRANCE.</t>
  </si>
  <si>
    <t>Lyard, Florent/AAN-4065-2021</t>
  </si>
  <si>
    <t>10.1029/94JC01381</t>
  </si>
  <si>
    <t>WOS:A1994PX77300028</t>
  </si>
  <si>
    <t>FINE, RA; LUKAS, R; BINGHAM, FM; WARNER, MJ; GAMMON, RH</t>
  </si>
  <si>
    <t>THE WESTERN EQUATORIAL PACIFIC - A WATER MASS CROSSROADS</t>
  </si>
  <si>
    <t>NORTH PACIFIC; OCEAN CIRCULATION; TROPICAL PACIFIC; MINDANAO CURRENT; INDIAN-OCEAN; MODE WATER; THERMOCLINE; UNDERCURRENT; THROUGHFLOW; VENTILATION</t>
  </si>
  <si>
    <t>The western equatorial Pacific is a crossroads for thermocline and intermediate waters formed at higher latitudes. The role of the equatorward flowing, low-latitude western boundary currents (LLWBCs) in advecting well-ventilated (with respect to atmospheric gases), higher-latitude waters varies with density. At densities &lt;26.5 sigma(theta) the Mindanao Current (MC) (Wyrtki, 1961; Masuzawa, 1969) advects recently ventilated water observed as tracer maxima predominantly from the North Pacific subtropical gyre (tropical water is &lt;3 years old and the remnant subtropical mode water is &lt;5 years); it branches into the southern Celebes Sea feeding the Indonesian throughflow and toward the east north of the equator. Between 26.5 and 26.8 sigma(theta) the MC advects predominantly North Pacific Intermediate Water (having a component that is &lt;20 years old) mainly into the southern Celebes Sea; there is also some indication of a tracer maximum extending eastward north of the equator. However, below 26.8 sigma(theta), South Pacific water masses appear to be stronger, so that they are the major ventilation source for the western equatorial region, including the Celebes Sea. At 27.2 sigma(theta) the New Guinea Coastal Undercurrent advects Antarctic Intermediate Water (having a component that is &lt;25 years) into a background of older water. The presence of subtropical mode water in the western tropical North Pacific and Celebes Sea is attributed to an equatorward LLWBC in the North Pacific (and suggests a reason for the absence of 18 degrees water in the tropical North Atlantic). The absence of a LLWBC in the North Atlantic highlights a basic difference between the circulation of the two oceans, which may be due to the different ways they import and export water. At the western boundary in the North Atlantic, warm water is imported and cold water is exported as part of the global thermohaline circulation, whereas at the western boundary in the North Pacific, warm water (above 26.8 sigma(theta)) is mainly exported to the Indian Ocean via the Indonesian throughflow and cold water is imported.</t>
  </si>
  <si>
    <t>UNIV HAWAII MANOA, DEPT OCEANOG, HONOLULU, HI 96822 USA; UNIV WASHINGTON, SCH OCEANOG, SEATTLE, WA 98195 USA</t>
  </si>
  <si>
    <t>University of Hawaii System; University of Hawaii Manoa; University of Washington; University of Washington Seattle</t>
  </si>
  <si>
    <t>UNIV MIAMI, ROSENSTIEL SCH MARINE &amp; ATMOSPHER SCI, 4600 RICKENBACKER CAUSEWAY, MIAMI, FL 33139 USA.</t>
  </si>
  <si>
    <t>Bingham, Frederick/0000-0001-9848-7141; Warner, Mark J/0000-0001-7678-441X</t>
  </si>
  <si>
    <t>10.1029/94JC02277</t>
  </si>
  <si>
    <t>WOS:A1994PX77300049</t>
  </si>
  <si>
    <t>FRIEDRICHS, MAM; MCCARTNEY, MS; HALL, MM</t>
  </si>
  <si>
    <t>HEMISPHERIC-ASYMMETRY OF DEEP-WATER TRANSPORT MODES IN THE WESTERN ATLANTIC</t>
  </si>
  <si>
    <t>ANTARCTIC BOTTOM WATER; NORTH-ATLANTIC; BOUNDARY CURRENT; EQUATORIAL ATLANTIC; OCEAN; CIRCULATION; HEAT; FLOW; VARIABILITY; COMPONENTS</t>
  </si>
  <si>
    <t>Subtropical studies of the Atlantic meridional cold water flow show a hemispheric contrast in the dominant southward transport mode below 2000 m; in the North Atlantic, lower deep water (LDW) (1.8 degrees less than or equal to theta less than or equal to 2.4 degrees C) dominates with small transport of middle deep water (MDW) (2.4 less than or equal to theta less than or equal to 3.2 degrees C), while in the South Atlantic, the opposite is observed. We use numerous observations in the western basins of the tropics to show that the transition occurs rapidly near the equator in the western Atlantic. A meridional section in the central Brazil Basin suggests zonal flows are responsible for the transition. LDW transport from the Guiana Basin (north of the equator) flows eastward in the northern Brazil Basin and is inferred to continue on through the Romanche Fracture Zone into the eastern Atlantic. An opposing flow of MDW from the eastern tropical Atlantic flows toward the western boundary, where it bifurcates to supply MDW to the Deep Western Boundary Current (DWBC) of the Brazil Basin, as well as to feed the northward flow of MDW in the Guiana Basin offshore of the DWBC. The magnitude of each of these oppositely directed flows is roughly 7 Sv. We furthermore speculate that they are connected predominantly by upwelling from LDW to MDW within the low-latitude eastern basin. The overall deep water transport system below 2000 m in the western basins of the mid- and low-latitude Atlantic is thus found to comprise the following three distinct components. (I) A strong DWBC transport of LDW with associated recirculation dominates the Guiana Basin north of the equator. (2) In the northern Brazil Basin (just south of the equator) a narrow eastward flow absorbs the LDW and carries it eastward, while a somewhat broader westward flow imports MDW into the western basin. (3) This MDW flow then bifurcates, with the southward branch causing the MDW dominance in the Brazil Basin, where the MDW dominated DWBC and associated recirculations are the third component of the deepwater transport system.</t>
  </si>
  <si>
    <t>WOODS HOLE OCEANOG INST, DEPT PHYS OCEANOG, WOODS HOLE, MA 02543 USA</t>
  </si>
  <si>
    <t>McCartney, Michael/A-3922-2009</t>
  </si>
  <si>
    <t>McCartney, Michael/0000-0002-3413-7166</t>
  </si>
  <si>
    <t>10.1029/94JC02087</t>
  </si>
  <si>
    <t>WOS:A1994PX77300056</t>
  </si>
  <si>
    <t>ENGLAND, MH; GARCON, V; MINSTER, JF</t>
  </si>
  <si>
    <t>CHLOROFLUOROCARBON UPTAKE IN A WORLD OCEAN MODEL .1. SENSITIVITY TO THE SURFACE GAS FORCING</t>
  </si>
  <si>
    <t>ATMOSPHERIC LIFETIME EXPERIMENT; GENERAL-CIRCULATION MODELS; ANTHROPOGENIC CHLOROFLUOROMETHANES; ANTARCTIC INTERMEDIATE; TRANSIENT RESPONSES; GRADUAL CHANGES; NORTH-ATLANTIC; SOUTH-ATLANTIC; ANNUAL CYCLE; WATER</t>
  </si>
  <si>
    <t>The uptake and redistribution of chlorofluorocarbons (CFCs) CFC-11 and CFC-12 are studied in a series of world, ocean model experiments. In part 1 of this study the sensitivity of the simulated CFC distributions to the model parameterization of air-sea CFC fluxes is examined within a control experiment. The control experiment represents a low-resolution ocean model with global coverage and a proper seasonal cycling in surface thermohaline and wind stress conditions. The specification of a surface ocean CFC concentration that is instantaneously in saturated equilibrium with the atmosphere is found to flux too much CFC into the model. Signatures of CFC-11 are found to be grossly overestimated in regions of deep and bottom water formation, both in the surface mixed layer and at depth. The use of a classical air-sea gas exchange formula (even one with a simplified gas transfer velocity that is independent of wind speed) is seen to greatly improve the CFC simulations at depth. In addition, the model reproduces many of the observed trends in surface CFC concentrations; namely, undersaturation in regions of deep convective overturn and near-surface upwelling and supersaturation in the summer mixed layer. In further sensitivity experiments, we consider the effect of sea ice cover in limiting air-sea gas exchange in polar waters. It is found that bottom water in the Arctic Ocean and around the Antarctic continent is significantly reduced in CFC content once regions covered with sea ice are limited to fractional air-sea gas exchange. This more physically meaningful framework is found to further reduce the spurious uptake of CFC-11 and CFC-12 found under a ''saturated surface'' assumption. In a final sensitivity experiment the gas exchange rate is parameterized using a complete wind speed and Schmidt number dependence. The wind speed dependent gas forcing increases the surface CFC equilibration rate under the subpolar westerlies. On the other hand, the polar and tropical oceans witness reduced CFC uptake under a wind speed dependent flux regime. Simulated ocean CFC concentrations are compared directly with observational data in certain key areas for deep and bottom water formation. It is found that a reasonable representation of oceanic CFC is achieved in the convected water column in the Weddell and Labrador Seas. In contrast, deep waters that have left the convective area with the model ocean currents are found to be deficient in CFC-11 in the North Atlantic Ocean. This is because the model advective timescale for North Atlantic Deep Water (NADW) outflow across the equator is too long compared with observed ocean estimates. The long timescale is not due to unrealistically sluggish deep currents. Rather, the path of NADW outflow includes a loop eastward from the Labrador Sea into the Northeastern Atlantic Basin, effectively increasing the required outflow journey by around 4000 km. This ages the water mass by almost 10 years, thereby yielding significantly lower CFC concentrations in the NADW extension. In addition, the outflow signature spreads too far into the eastern North Atlantic, presumably because the advective process is too broad and the horizontal diffusion too strong at depth. Contrasting the North Atlantic, bottom water CFC ventilation in the Southern Ocean is found to be too strong, even when significant levels of surface undersaturation are simulated in polar waters. CFC-tagged waters flowing into the deep South Atlantic basin (from the Weddell Sea formation zone) are too enriched in CFC11, even when the deep signatures adjacent to the Antarctic shelf remain close to observations. This suggests that the advective timescale for bottom water ventilation is too rapid in the Southern Ocean. In addition, too much convective overturn persists in the Southern Ocean at 55 degrees S-70 degrees S, with unrealistically deep CFC-11 penetration noted at particular longitudes. This is because not enough older (CFC-deprived) water recirculates and upwells into the Southern Ocean. For example, more upwelled circumpolar deep water in the Southern Ocean would weaken the CFC-11 concentrations by contributing to a lower CFC mixture and by suppressing the convective activity in the region. Bottom and deep level CFC signatures are broad and diffuse compared with the real ocean. The broadness of the CFC imprint is due, in part, to the model resolution, which gives any convective event a spatial extent of at least 3.75 degrees longitude by 4.5 degrees latitude and a bottom level CFC signal thickness in excess of 800 m. An important finding of our study is that the vertical convection of unstable waters acts as the efficient tracer ventilator of the ocean system. This has significant implications for numerical studies of the world's climate, since the meridional overturning has traditionally been considered the reason for the ocean's moderating influence during global warming scenarios. Our study suggests that the vertical convection would play a much greater role over the typical timescale for anthropogenic climate change.</t>
  </si>
  <si>
    <t>CSIRO, DIV OCEANOG, HOBART, TAS 7001, AUSTRALIA; CNRS, RECH GEODESIE SPATIALE GRP, TOULOUSE, FRANCE</t>
  </si>
  <si>
    <t>Commonwealth Scientific &amp; Industrial Research Organisation (CSIRO); Centre National de la Recherche Scientifique (CNRS)</t>
  </si>
  <si>
    <t>CSIRO, DIV ATMOSPHER RES, PMB1, MORDIALLOC, VIC 3195, AUSTRALIA.</t>
  </si>
  <si>
    <t>England, Matthew/0000-0001-9696-2930</t>
  </si>
  <si>
    <t>10.1029/94JC02205</t>
  </si>
  <si>
    <t>WOS:A1994PX77300059</t>
  </si>
  <si>
    <t>PARISH, TR; BROMWICH, DH; TZENG, RY</t>
  </si>
  <si>
    <t>ON THE ROLE OF THE ANTARCTIC CONTINENT IN FORCING LARGE-SCALE CIRCULATIONS IN THE HIGH SOUTHERN LATITUDES</t>
  </si>
  <si>
    <t>SOUTHWESTERN ROSS SEA; KATABATIC WINDS; MESOSCALE CYCLOGENESIS; TROPOSPHERIC MOTIONS; HEMISPHERE; CLIMATOLOGY; FLOW</t>
  </si>
  <si>
    <t>The Antarctic topography and attendant katabatic wind regime appear to play a key role in the climate of the high southern latitudes. During the nonsummer months, persistent and often times intense katabatic winds occur in the lowest few hundred meters of the Antarctic atmosphere. These slope flows transport significant amounts of cold air northward and thereby modify the horizontal pressure field over the high southern latitudes. Three-year seasonal cycle numerical simulations using the NCAR Community Climate Model Version 1 (CCM1) with and without representation of the Antarctic orography were performed to explore the role of the elevated terrain and drainage flows on the distribution and evolution of the horizontal pressure field. The katabatic wind regime is an important part of a clearly defined mean meridional circulation in the high southern latitudes. The position and intensity of the attendant sea level low pressure belt appears to be tied to the Antarctic orography. The seasonal movement of mass in the high southern latitudes is therefore constrained by the presence of the Antarctic ice sheet. The semiannual oscillation of pressure over Antarctica and the high southern latitudes is well depicted in the CCM1 only when the Antarctic orography is included.</t>
  </si>
  <si>
    <t>OHIO STATE UNIV,BYRD POLAR RES CTR,POLAR METEOROL GRP,COLUMBUS,OH 43210</t>
  </si>
  <si>
    <t>PARISH, TR (corresponding author), UNIV WYOMING,DEPT ATMOSPHER SCI,POB 3038,LARAMIE,WY 82071, USA.</t>
  </si>
  <si>
    <t>10.1175/1520-0469(1994)051&lt;3566:OTROTA&gt;2.0.CO;2</t>
  </si>
  <si>
    <t>QA885</t>
  </si>
  <si>
    <t>WOS:A1994QA88500002</t>
  </si>
  <si>
    <t>BOWMAN, KP; CHEN, P</t>
  </si>
  <si>
    <t>MIXING BY BAROTROPIC INSTABILITY IN A NONLINEAR MODEL</t>
  </si>
  <si>
    <t>ANTARCTIC POLAR VORTEX; 4-DAY WAVE; STRATOSPHERE; WINTER; TRANSPORT</t>
  </si>
  <si>
    <t>A global, nonlinear, equivalent barotropic model is used to study the isentropic mixing of passive tracers by barotropic instability. Basic states are analytical zonal-mean jets representative of the zonal-mean how in the upper stratosphere, where the observed 4-day wave is thought to be a result of barotropic, and possibly baroclinic, instability. As is known from previous studies, the phase speed and growth rate of the unstable waves is fairly sensitive to the shape of the zonal-mean jet; and the dominant wave mode at saturation is not necessarily the fastest growing mode; but the unstable modes share many features of the observed 4-day wave. Lagrangian trajectories computed from model winds are used to characterize the mixing by the flow. For profiles with both midlatitude and polar modes, mixing is stronger in midlatitudes than inside the vortex; but there is little exchange of air across the vortex boundary. There is a minimum in the Lyapunov exponents of the now and the particle dispersion at the jet maximum. For profiles with only polar unstable modes, there is weak mixing inside the vortex, no mixing outside the vortex, and no exchange of air across the vortex boundary. These results support the theoretical arguments that, whether wave disturbances are generated by local instability or propagate from other regions, the mixing properties of the total flow are determined by the locations of the wave critical lines and that strong gradients of potential vorticity are very resistant to mixing.</t>
  </si>
  <si>
    <t>UNIV WASHINGTON,DEPT ATMOSPHER SCI,SEATTLE,WA 98195</t>
  </si>
  <si>
    <t>BOWMAN, KP (corresponding author), TEXAS A&amp;M UNIV,DEPT METEOROL,CLIMATE SYST RES PROGRAM,COLLEGE STN,TX 77843, USA.</t>
  </si>
  <si>
    <t>Chen, Ping/N-5773-2018; Bowman, Kenneth P/A-1345-2012</t>
  </si>
  <si>
    <t>10.1175/1520-0469(1994)051&lt;3692:MBBIIA&gt;2.0.CO;2</t>
  </si>
  <si>
    <t>WOS:A1994QA88500009</t>
  </si>
  <si>
    <t>OSULLIVAN, D; DUNKERTON, TJ</t>
  </si>
  <si>
    <t>SEASONAL DEVELOPMENT OF THE EXTRATROPICAL QBO IN A NUMERICAL-MODEL OF THE MIDDLE ATMOSPHERE</t>
  </si>
  <si>
    <t>QUASI-BIENNIAL OSCILLATION; NORTHERN-HEMISPHERE WINTER; INTERNAL GRAVITY-WAVES; STRATOSPHERIC CIRCULATION; INTERANNUAL VARIABILITY; GENERAL-CIRCULATION; ANTARCTIC OZONE; PLANETARY-WAVES; POLAR VORTEX; MODULATION</t>
  </si>
  <si>
    <t>The seasonal (wintertime) development of middle atmosphere circulation in opposite phases of the equatorial quasi-biennial oscillation (QBO) was simulated with a three-dimensional nonlinear numerical model. In the stratosphere, the effect of equatorial QBO was generally consistent with the extratropical QBO observed by Holton and Tan, namely, a stronger midwinter polar vortex in the westerly phase, and vice versa. However, the extratropical response to the QBO was sensitive to other factors such as mesospheric gravity wave drag and the amplitude of Rossby waves specified at the model's lower boundary. The extratropical QBO was realistic only when a drag parameterization was included and Rossby wave amplitudes lay in an intermediate range close to the observed. At somewhat stronger forcing, the model's response was largest in the mesosphere where (in this case) westerlies were stronger in the easterly phase of equatorial QBO. This was apparently due to a shielding effect. The theory of planetary wave-mean flow interaction suggests that the sensitivity to equatorial QBO should be greatest for wave forcings near a ''bifurcation'' point. Below this threshold the stratosphere approaches radiative equilibrium, shutting off vertical propagation of planetary waves. Supercritical forcing leads to a major warming. The model's sensitivity to forcing, while consistent with this idea, was most apparent in perpetual solstice runs without parameterized wave drag. Seasonal integrations with wave drag produced a more realistic extratropical QBO, making the bifurcation less conspicuous.</t>
  </si>
  <si>
    <t>10.1175/1520-0469(1994)051&lt;3706:SDOTEQ&gt;2.0.CO;2</t>
  </si>
  <si>
    <t>WOS:A1994QA88500010</t>
  </si>
  <si>
    <t>BENDER, M; SOWERS, T; DICKSON, ML; ORCHARDO, J; GROOTES, P; MAYEWSKI, PA; MEESE, DA</t>
  </si>
  <si>
    <t>CLIMATE CORRELATIONS BETWEEN GREENLAND AND ANTARCTICA DURING THE PAST 100,000 YEARS</t>
  </si>
  <si>
    <t>VOSTOK ICE-CORE; ISOTOPIC COMPOSITION; GLACIAL PERIOD; POLAR ICE; RECORD; OCEAN; PALEOCLIMATE; OXYGEN; GISP2; CYCLE</t>
  </si>
  <si>
    <t>THE ice cores recovered from central Greenland by the GRIP(1,2) and GISP2(3) projects record 22 interstadial (warm) events during the part of the last glaciation spanning 20-105 kyr before present. The ice core from Vostok, east Antarctica, records nine interstadials during this period(4,5). Here we explore links between Greenland and Antarctic climate during the last glaciation using a high-resolution chronology derived by correlating oxygen isotope data for trapped O-2 in the GISP2 and Vostok cores. We find that interstadials occurred in east Antarctica whenever those in Greenland lasted longer than 2,000 years. Our results suggest that partial deglaciation and changes in ocean circulation are partly responsible for the climate teleconnection between Greenland and Antarctica. Ice older than 115 kyr in the GISP2 core shows rapid variations in the delta(18)O of O-2 that have no counterpart in the Vostok record. The age-depth relationship, and thus the climate record, in this part of the GISP2, core appears to be significantly disturbed.</t>
  </si>
  <si>
    <t>COLUMBIA UNIV, LAMONT DOHERTY GEOL OBSERV, PALISADES, NY 10964 USA; UNIV WASHINGTON, DEPT GEOL SCI, SEATTLE, WA 98105 USA; UNIV WASHINGTON, QUATERNARY RES CTR, SEATTLE, WA 98105 USA; UNIV NEW HAMPSHIRE, INST STUDY EARTH OCEANS &amp; SPACE, GLACIER RES GRP, DURHAM, NH 03824 USA; USA, COLD REG RES &amp; ENGN LAB, HANOVER, NH 03755 USA</t>
  </si>
  <si>
    <t>Columbia University; University of Washington; University of Washington Seattle; University of Washington; University of Washington Seattle; University System Of New Hampshire; University of New Hampshire; United States Department of Defense; United States Army; U.S. Army Corps of Engineers; U.S. Army Engineer Research &amp; Development Center (ERDC); Cold Regions Research &amp; Engineering Laboratory (CRREL)</t>
  </si>
  <si>
    <t>Mayewski, Paul Andrew/HRD-6969-2023; Grootes, Pieter M/F-4952-2011</t>
  </si>
  <si>
    <t>Grootes, Pieter/0000-0003-4265-3168</t>
  </si>
  <si>
    <t>10.1038/372663a0</t>
  </si>
  <si>
    <t>PX307</t>
  </si>
  <si>
    <t>WOS:A1994PX30700082</t>
  </si>
  <si>
    <t>USE OF MIDAZOLAM, PETHIDINE, KETAMINE AND THIOPENTONE FOR THE RESTRAINT OF SOUTHERN ELEPHANT SEALS (MIROUNGA-LEONINA)</t>
  </si>
  <si>
    <t>XYLAZINE; MIXTURE</t>
  </si>
  <si>
    <t>Thirty-two pre-moulting female southern elephant seals (Mirounga leonina) were heavily sedated with midazolam (0.04 mg/kg) combined with pethidine (4 mg/kg). This combination made it possible to give the seals intravenous injections and was rapidly antagonised by naloxone. After sedation with midazolam and pethidine, 2 to 3 mg/kg intravenous thiopentone or ketamine induced light immobilisation for approximately five minutes and allowed the animals to be intubated. Prolonged deep levels of restraint were achieved after sedation with midazolam and pethidine by repeated intravenous doses of approximately 1.5 mg ketamine/kg at 10 minute intervals, to maintain restraint for 60 minutes.</t>
  </si>
  <si>
    <t>UNIV TASMANIA,DEPT PHYSIOL,HOBART,TAS 7001,AUSTRALIA; UNIV TASMANIA,SCH PHARM,HOBART,TAS 7001,AUSTRALIA</t>
  </si>
  <si>
    <t>WOODS, R (corresponding author), UNIV TASMANIA,SCH PHARM,AUSTRALIAN ANTARCTIC DIV,CHANNEL HIGHWAY,KINGSTON,TAS 7050,AUSTRALIA.</t>
  </si>
  <si>
    <t>DEC 10</t>
  </si>
  <si>
    <t>PX861</t>
  </si>
  <si>
    <t>WOS:A1994PX86100003</t>
  </si>
  <si>
    <t>MELTWATER INPUT TO THE SOUTHERN-OCEAN DURING THE LAST GLACIAL MAXIMUM</t>
  </si>
  <si>
    <t>ANTARCTIC ICE-SHEET; DEEP-SEA CORES; OXYGEN ISOTOPES; MELTING HISTORY; VOLUME; LEVEL; DEGLACIATION; MEXICO; RECORD; SECTOR</t>
  </si>
  <si>
    <t>Three records of oxygen isotopes in biogenic silica from deep-sea sediment cores from the Atlantic and Indian sectors of the Southern Ocean reveal the presence of isotopically depleted diatomaceous opal in sediment from the last glacial maximum. This depletion is attributed to the presence of lids of meltwater that mixed with surface water along certain trajectories in the Southern Ocean. An increase in the drainage from Antarctica or extensive northward transport of icebergs are among the main mechanisms that could have produced the increase in meltwater input to the glacial Southern Ocean. Similar isotopic trends were observed in older climatic cycles at the same cores.</t>
  </si>
  <si>
    <t>DEC 2</t>
  </si>
  <si>
    <t>10.1126/science.266.5190.1542</t>
  </si>
  <si>
    <t>PV015</t>
  </si>
  <si>
    <t>WOS:A1994PV01500038</t>
  </si>
  <si>
    <t>BENGTSSON, L</t>
  </si>
  <si>
    <t>CLIMATE OF THE 21ST-CENTURY</t>
  </si>
  <si>
    <t>AGRICULTURAL AND FOREST METEOROLOGY</t>
  </si>
  <si>
    <t>Symposium on Global Climate Change and Applied Forest Hydrology, at the IUFRO Conference</t>
  </si>
  <si>
    <t>SEP, 1992</t>
  </si>
  <si>
    <t>BERLIN, GERMANY</t>
  </si>
  <si>
    <t>GENERAL-CIRCULATION MODELS; CO2</t>
  </si>
  <si>
    <t>The outgoing long wave radiation to space is significantly reduced as a result of heat absorption by the so-called greenhouse gases, notably water vapour, carbon dioxide, methane, nitrous oxides and chlorofluorocarbons. The dominating ones are water vapour and carbon dioxide. The direct effect of the greenhouse gases is to increase the average temperature of the earth's surface by some 33 degrees C, that is from -18 degrees C to the present 115 degrees C. Since the industrial revolution the combustion of fossil fuels and deforestation has led to an increase of 26% in carbon dioxide in the atmosphere. It is presently increasing by about 0.5% per year. Based on strict radiative forcing calculations, the total additional warming because of the increase in greenhouse gases, not including the effect of associated changes in water vapour, is equivalent to about 2.5 W m(-2) and is estimated to increase to some 10 W m(-2) at the end of the next century. The solar constant, by comparison, is equal to 341 W m(-2) globally averaged. The effect on climate cannot satisfactorily be estimated on radiation balance calculation only but must incorporate the large scale atmospheric circulation and the important feedbacks with water vapour (positive feedback), clouds (both positive and negative feedbacks), surface albedo and the oceans. For that reason it is necessary to build comprehensive mathematical models of the coupled ocean/land atmosphere system and carry out numerical simulation experiments. Several such studies have been undertaken during the last few years both in Europe and the USA. Results from these experiments, and in particular from those carried out at the Max-Planck-Institut fur Meteorologie in Hamburg, will be presented and discussed. Because of the enormous complexity of the problem, a number of simplified assumptions have been used and the results so far must be cautiously assessed. The overall global warming from these experiments is about 3 degrees C with a difference of about 0.5 degrees C between the experiments. There are large regional differences and the warming is generally larger over land than over sea. A particular problem is the temperature of the North Atlantic and also in the Antarctic waters where changes in the deep ocean circulation are significant. The strong coupling to the deep ocean circulation in the North Atlantic reduces the warming in this area and consequently moderates the effect on the European climate. Sea level is estimated to increase by around 15 cm because of thermal expansion of sea water; however, it appears likely that there may also be an increased accumulation of ice on Antarctica and probably Greenland which may at least partly compensate for this increase. Possible changes in the vegetation following a climate change have been estimated by evaluating the response of a biome model. This shows minor changes in the vegetation; over Europe and North America a small north-eastward movement of the Vegetation zones.</t>
  </si>
  <si>
    <t>BENGTSSON, L (corresponding author), MAX PLANCK INST METEOROL,BUNDESSTR 55,HAMBURG,GERMANY.</t>
  </si>
  <si>
    <t>0168-1923</t>
  </si>
  <si>
    <t>AGR FOREST METEOROL</t>
  </si>
  <si>
    <t>Agric. For. Meteorol.</t>
  </si>
  <si>
    <t>DEC</t>
  </si>
  <si>
    <t>10.1016/0168-1923(94)90088-4</t>
  </si>
  <si>
    <t>Agronomy; Forestry; Meteorology &amp; Atmospheric Sciences</t>
  </si>
  <si>
    <t>Agriculture; Forestry; Meteorology &amp; Atmospheric Sciences</t>
  </si>
  <si>
    <t>QA890</t>
  </si>
  <si>
    <t>WOS:A1994QA89000002</t>
  </si>
  <si>
    <t>WALTON, DWH; THOMSON, MRA</t>
  </si>
  <si>
    <t>INTERPRETING THE ENVIRONMENTAL PROTOCOL - A RECIPE FOR INTERNATIONAL CONFUSION</t>
  </si>
  <si>
    <t>10.1017/S0954102094000660</t>
  </si>
  <si>
    <t>QA665</t>
  </si>
  <si>
    <t>WOS:A1994QA66500001</t>
  </si>
  <si>
    <t>BRANDINI, FP; REBELLO, J</t>
  </si>
  <si>
    <t>WIND-FIELD EFFECT ON HYDROGRAPHY AND CHLOROPHYLL DYNAMICS IN THE COASTAL PELAGIAL OF ADMIRALTY BAY, KING-GEORGE-ISLAND, ANTARCTICA</t>
  </si>
  <si>
    <t>WIND FIELD; HYDROGRAPHY; UPWELLING; CHLOROPHYLL; NUTRIENTS; BENTHIC DIATOMS</t>
  </si>
  <si>
    <t>The vertical distribution of physicochemical parameters and Chi a at a fixed station in Admiralty Bay (King George Island, South Shetland Islands) was recorded over 73 days during the summer of 1988/89. Temporal variations in Chi a and nutrient stocks in the euphotic zone were associated with changes in the wind/hydrological regime. Northerly winds of late December and early January moved the surface layers towards the outer bay, during which time the chlorophyll stocks remained low in the euphotic zone. Turbulence induced by southerly winds in the second half of January resuspended sediments and benthic diatoms in the shallow (0-20 m) inner inlets of the bay, increasing turbidity and nutrient concentrations at the surface. During the first half of February wind relaxation caused the mass sedimentation of previously resuspended benthic diatoms increasing chlorophyll and phaeopigments in the subsurface layers in deeper sections of the bay. Although turbulence limits phytoplankton biomass accumulation in open waters of the Antarctic, it may have a positive effect (increasing chlorophyll biomass of benthic origin) in coastal pelagic environments during late summer.</t>
  </si>
  <si>
    <t>BRANDINI, FP (corresponding author), UFPR,CTR ESTUDOS MAR,AV BEIRA MAR S-N,BR-83255000 PARANAGUA,PARANA,BRAZIL.</t>
  </si>
  <si>
    <t>Brandini, Frederico/C-9402-2012</t>
  </si>
  <si>
    <t>Brandini, Frederico/0000-0002-3177-4274</t>
  </si>
  <si>
    <t>10.1017/S0954102094000672</t>
  </si>
  <si>
    <t>WOS:A1994QA66500002</t>
  </si>
  <si>
    <t>FENTON, N; PRIDDLE, J; TETT, P</t>
  </si>
  <si>
    <t>REGIONAL VARIATIONS IN BIOOPTICAL PROPERTIES OF THE SURFACE WATERS IN THE SOUTHERN-OCEAN</t>
  </si>
  <si>
    <t>SOUTHERN OCEAN; CHLOROPHYLL; ATTENUATION; VARIABILITY; REMOTE SENSING</t>
  </si>
  <si>
    <t>Values of attenuation coefficient, K-d(lambda), for five visible wavelengths are reported for 14 sites around South Georgia and the Bransfield Strait, in the Southern Ocean. The mean chlorophyll-plus-phaeopigment concentrations in the upper 30 m of the water column ranged from 0.32-6.633 mg m(-3) with one particularly high mean value of 31 mg m(-3). Partition of attenuation between chlorophyll (K-c) and other factors in the water column (K-o) indicated that the spectral character of K-o in the Bransfield Strait was consistent with absorption by non chlorophyll-like pigments (Gelbstoff). Values were significantly different between the two areas. Values of the specific attenuation coefficient due to pigment concentration (K-c) were small compared to temperate values. These data support other studies in suggesting that the application of remotely sensed ocean colour data to global biogeochemical surveys requires the development of regional algorithms.</t>
  </si>
  <si>
    <t>FENTON, N (corresponding author), UNIV CAMBRIDGE,SCOTT POLAR RES INST,LENSFIELD RD,CAMBRIDGE CB2 1ER,ENGLAND.</t>
  </si>
  <si>
    <t>10.1017/S0954102094000684</t>
  </si>
  <si>
    <t>WOS:A1994QA66500003</t>
  </si>
  <si>
    <t>GAMBI, MC; LORENTI, M; RUSSO, GF; SCIPIONE, MB</t>
  </si>
  <si>
    <t>BENTHIC ASSOCIATIONS OF THE SHALLOW HARD BOTTOMS OFF TERRA-NOVA BAY, ROSS SEA - ZONATION, BIOMASS AND POPULATION-STRUCTURE</t>
  </si>
  <si>
    <t>BENTHIC COMMUNITIES; ZONATION; BIOMASS; HARD BOTTOMS; POPULATION STRUCTURE; ROSS SEA; ANTARCTICA</t>
  </si>
  <si>
    <t>Quantitative and semi-quantitative samples of phyto- and zoobenthic organisms were collected by SCUBA diving at five stations along a depth transect from 0.5-16 m on the shallow hard bottoms off Terra Nova Bay, Ross Sea, Antarctica. The benthic associations were dominated by two macroalgal species (Iridaea cordata and Phyllophora antarctica) and by few animal taxa (mainly polychaetes, molluscs and peracarid crustaceans). Distribution at the community and species levels revealed a well-defined zonation pattern as a function of depth, governed mainly by sea ice scouring and melting. Zonation of vagile fauna was also affected by the effects of covering and architecture of the two dominant macroalgae. Species richness and diversity were higher in the Phyllophora-associated community, where habitat complexity and sheltering were higher. The highest faunal abundance (over 82 000 ind.m(-2)) and biomass (macroalgae and fauna wet weight 2392 g m(-2)) were recorded at 2 m depth in association with the Iridaea covering, where the harsher environmental conditions select a few taxa. The biomass values, even if underestimates of the whole community standing crop, are among the highest recorded in shallow austral biotopes. An autoecological and demographic analysis of the most abundant animal species revealed for some species (e.g. Laevilitorina antarctica and Paramoera walkeri) a quite complex population structure with up to three size classes, including juveniles. In some species, the cohort of juveniles showed a well defined depth preference probably related to sheltering by the macroalgae. As a whole, the species analyzed showed various and contrasting reproductive strategies, despite the fact that the environmental conditions along the transect were relatively similar and quite selective.</t>
  </si>
  <si>
    <t>GAMBI, MC (corresponding author), STAZ ZOOL ANTON DOHRN, LAB ECOL BENTHOS, NAPOLI, I-80077 ISCHIA, ITALY.</t>
  </si>
  <si>
    <t>Gambi, Maria Cristina/AFO-0958-2022; Lorenti, Maurizio/L-8219-2014; Gambi, Maria Cristina/L-8246-2014</t>
  </si>
  <si>
    <t>Lorenti, Maurizio/0000-0002-9729-3668; Gambi, Maria Cristina/0000-0002-0168-776X</t>
  </si>
  <si>
    <t>10.1017/S0954102094000696</t>
  </si>
  <si>
    <t>WOS:A1994QA66500004</t>
  </si>
  <si>
    <t>EPILITHIC MACROLICHEN VEGETATION OF THE ARGENTINE ISLANDS, ANTARCTIC PENINSULA</t>
  </si>
  <si>
    <t>LICHEN; COMMUNITY CLASSIFICATION; ORDINATION; ENVIRONMENT; MARITIME ANTARCTIC</t>
  </si>
  <si>
    <t>Classification of 162 sample plots of lichen vegetation from the Argentine Islands region, Antarctica, yielded two main groups, the Usnea complex and the Mastodia-Rinodina complex, comprising four and six subordinate communities, respectively. Communities of the Usnea complex typically occur in inland sites with steep slopes, characterized by low chloride, ammonia and phosphate concentrations. Communities of the Mastodia-Rinodina complex occur close to the shore and in areas occupied by birds, where concentrations of chloride, ammonia and phosphate were relatively high. Within each vegetation complex species composition is related to factors indicating nutrient status (chloride and ammonia concentration, distance from the sea), as well as to variables indicating different microclimatic conditions (elevation, aspect, exposure, moisture, and gradient). In canonical correspondence analyses of the data a large part of species variation could not be explained by the environmental variables studied (elevation, gradient, slope aspect, distance from the sea, direction of the sea, presence of guano, exposure, moisture, chloride, ammonia, phosphate and nitrate concentrations). It is suggested that temporal variability in mineral concentrations and the lack of information on differences in length of the growing season at the sample sites are, to a large extent, responsible for this.</t>
  </si>
  <si>
    <t>10.1017/S0954102094000702</t>
  </si>
  <si>
    <t>WOS:A1994QA66500005</t>
  </si>
  <si>
    <t>GUINET, C; JOUVENTIN, P; GEORGES, JY</t>
  </si>
  <si>
    <t>LONG-TERM POPULATION-CHANGES OF FUR SEALS ARCTOCEPHALUS-GAZELLA AND ARCTOCEPHALUS-TROPICALIS ON SUB-ANTARCTIC (CROZET) AND SUBTROPICAL (ST-PAUL AND AMSTERDAM) ISLANDS AND THEIR POSSIBLE RELATIONSHIP TO EL-NINO-SOUTHERN-OSCILLATION</t>
  </si>
  <si>
    <t>FUR SEAL; CROZET; AMSTERDAM; BIO-MONITORING; SUB-ANTARCTIC; EL NINO SOUTHERN OSCILLATION</t>
  </si>
  <si>
    <t>The population trend over the last decade for subantarctic fur seals (Arctocephalus tropicalis) on Amsterdam and St. Paul islands and on Possession Island (Crozet Archipelago) and Antarctic fur seals (A. gazella) on Possession Island are analysed. At Amsterdam Island, based on pup counts, the subantarctic fur seal population appears to have stabilized after a period of rapid growth. At Possession Island subantarctic fur seal and Antarctic fur seal, with respective annual growth rates of 19.2 and 17.4%, are reaching the maximum growth rate for the genus Arctocephalus. Annual pup censuses at Possession Island since 1978 indicate important variations from year to year with pup production for A. gazella significantly lower the year after an El Nino Southern Oscillation (ENSO) event, but with no such relationship for A. tropicalis. Several other long term demographic studies of seabirds and marine mammals at different breeding locations in the Southern Ocean indicate that the breeding success of several of these predators appears to be widely affected in years which appear to be related to the ENSO events. To clarify this, it is necessary to analyse in more detail the demographic data obtained for the different subantarctic and Antarctic locations where long term monitoring programmes are conducted.</t>
  </si>
  <si>
    <t>GUINET, C (corresponding author), CTR ETUD BIOL CHIZE,CNRS,F-79360 VILLIERS EN BOIS,FRANCE.</t>
  </si>
  <si>
    <t>Guinet, Christophe/AAR-8457-2020</t>
  </si>
  <si>
    <t>10.1017/S0954102094000714</t>
  </si>
  <si>
    <t>WOS:A1994QA66500006</t>
  </si>
  <si>
    <t>LENGTH AND AGE AT MATURITY OF ANTARCTIC KRILL</t>
  </si>
  <si>
    <t>KRILL; POPULATION DYNAMICS</t>
  </si>
  <si>
    <t>Data from several summer research cruises in the Antarctic Peninsula region were analysed to calculate length (L(50)) and age at maturity for the Antarctic krill, Euphausia superba. Length at maturity L(50) is defined as the length at which 50% of the krill stock attains sexual maturity. L(50) values of 34.65-35.91 mm for female krill are the best estimates for the peak spawning season. Males attain sexual maturity later at L(50) values of 43.35-43.71 mm, Length at maturity and length at first spawning are identical for krill. Comparisons with mean length-at-age data show that females mature in the third growth season (age class 2+), while males reach maturity in the fourth year (age class 3+). Both sexes show 'knife-edge maturity'.</t>
  </si>
  <si>
    <t>SIEGEL, V (corresponding author), INST SEEFISCHEREI,PALMAILLE 9,W-2000 HAMBURG 50,GERMANY.</t>
  </si>
  <si>
    <t>10.1017/S0954102094000726</t>
  </si>
  <si>
    <t>WOS:A1994QA66500007</t>
  </si>
  <si>
    <t>VINOCUR, A; IZAGUIRRE, I</t>
  </si>
  <si>
    <t>FRESH-WATER ALGAE (EXCLUDING CYANOPHYCEAE) FROM 9 LAKES AND POOLS OF HOPE BAY, ANTARCTIC PENINSULA</t>
  </si>
  <si>
    <t>ANTARCTICA; LAKES; FRESH-WATER ALGAE; PHYTOPLANKTON; FLORA</t>
  </si>
  <si>
    <t>Fortyeight freshwater algae (excluding Cyanophyceae) were identified from nine lakes and pools at Hope Bay (Antarctic Peninsula). The geographic distribution in Antarctica and the ecological characteristics of the sampling sites are given for each taxa. Sixteen of them, new records for Antarctica, are described and illustrated. Among the algal classes treated here, Bacillariophyceae and Chlorophyceae constitute the most diverse groups. Most of the species found have been recorded from Antarctica, and many of them are widespread. Some degree of polymorphism was observed in Bacillariophyceae and Tribophyceae taxa.</t>
  </si>
  <si>
    <t>VINOCUR, A (corresponding author), UNIV BUENOS AIRES,FAC CIENCIAS EXACTAS &amp; NAT,DEPT CIENCIAS BIOL,CIUDAD UNIV,PAB 2,RA-1428 BUENOS AIRES,DF,ARGENTINA.</t>
  </si>
  <si>
    <t>10.1017/S0954102094000738</t>
  </si>
  <si>
    <t>WOS:A1994QA66500008</t>
  </si>
  <si>
    <t>BURGESS, JS; SPATE, AP; SHEVLIN, J</t>
  </si>
  <si>
    <t>THE ONSET OF DEGLACIATION IN THE LARSEMANN HILLS, EASTERN ANTARCTICA</t>
  </si>
  <si>
    <t>DEGLACIATION; EAST ANTARCTICA; LARSEMANN HILLS</t>
  </si>
  <si>
    <t>The Larsemann Hills is an ice-free area of over 150 lakes that are not ice covered in summer. Despite being located at 69 degrees 30 degrees S the area is not characterized to any extent by expected glacial indicators such as till, moraine or striations. Although the lakes show signs of evaporative lowering of water levels evolution to a saline state has not advanced to any great degree. While some evidence has been advanced to suggest only recent deglaciation (less than 10000yr BP) and large accumulations of ice (200-500 m) it is now suggested that the area has not been glaciated during the Wisconsin to the extent previously claimed. The paper reports moss deposits aged 24950 yrBP that are significantly older than those previously reported for the area.</t>
  </si>
  <si>
    <t>BURGESS, JS (corresponding author), UNIV COLL NEW S WALES,DEPT GEOG &amp; OCEANOG,DUNTROON,ACT 2600,AUSTRALIA.</t>
  </si>
  <si>
    <t>10.1017/S095410209400074X</t>
  </si>
  <si>
    <t>WOS:A1994QA66500009</t>
  </si>
  <si>
    <t>BARONI, C; OROMBELLI, G</t>
  </si>
  <si>
    <t>HOLOCENE GLACIER VARIATIONS IN THE TERRA-NOVA BAY AREA (VICTORIA LAND, ANTARCTICA)</t>
  </si>
  <si>
    <t>ANTARCTICA; GLACIER; GLACIER VARIATION; HOLOCENE; VICTORIA LAND</t>
  </si>
  <si>
    <t>Information on Holocene glacier variations in Antarctica is limited and sometimes contradictory. However, if the behaviour of the glaciers during the recent past can be clarified, their sensitivity to climatic changes can be evaluated and their contribution to the sea level variation may be predicted. Through the study of local glaciers and floating ice shelves in the Terra Nova Bay area, new information has been gathered. Between 7500 and 5000 yr B.P., after the glacial retreat which followed the Last Glacial Maximum, the Nansen Ice Sheet and the Hells Gate ice shelf were a few kilometres less extensive than they are now. During the second half of the Holocene, both the local glaciers and the ice shelves advanced to positions that were more extensive than their present ones, although not all the variations are adequately dated. A retreat phase of the Edmonson Point glacier occurred during late Middle Ages between 920-1050 A.D, and 1270-1400 A.D, as documented by ten C-14 dates obtained from shells in ice-cored moraines. A subsequent advance occurred after the 15th century in a period corresponding to the Little Ice Age.</t>
  </si>
  <si>
    <t>BARONI, C (corresponding author), UNIV PISA,DIPARTIMENTO SCI TERRA,VIA S MARIA 53,I-56126 PISA,ITALY.</t>
  </si>
  <si>
    <t>Baroni, Carlo/D-8184-2012</t>
  </si>
  <si>
    <t>Baroni, Carlo/0000-0001-5905-4650</t>
  </si>
  <si>
    <t>10.1017/S0954102094000751</t>
  </si>
  <si>
    <t>WOS:A1994QA66500010</t>
  </si>
  <si>
    <t>GUYOHLSON, D; LINDSTROM, S</t>
  </si>
  <si>
    <t>PALEOECOLOGY OF THE EARLY PERMIAN STRATA AT HEIMEFRONTFJELLA, DRONNING MAUD LAND, ANTARCTICA</t>
  </si>
  <si>
    <t>ANTARCTICA; HEIMEFRONTFJELLA; EARLY PERMIAN; PALEOECOLOGY; BOTRYOCOCCUS</t>
  </si>
  <si>
    <t>Palaeopalynological studies form an integral part of the geological investigation of the Late Paleozoic sedimentary history of Dronning Maud Land. During the examination of organic residues prepared from different localities at Heimefrontfjella, the freshwater green alga Botryococcus was found. Exceptionally well-preserved colonies of Botryococcus were recorded in several samples at two sections of Early Permian age, Lidkvarvet and Locality A, These colonies vary in form and stage of development. By analogy with observations on recent material the following palaeoecological conclusions are drawn: 1)varying environmental and climatic conditions over a length of time existed at Lidkvarvet, and 2) very short ephemeral aquatic conditions existed intermittently at Locality A.</t>
  </si>
  <si>
    <t>GUYOHLSON, D (corresponding author), SWEDISH MUSEUM NAT HIST,BOX 50007,S-1040 STOCKHOLM,SWEDEN.</t>
  </si>
  <si>
    <t>Lindström, Sofie/G-5481-2018</t>
  </si>
  <si>
    <t>Lindström, Sofie/0000-0001-8278-1055</t>
  </si>
  <si>
    <t>10.1017/S0954102094000763</t>
  </si>
  <si>
    <t>WOS:A1994QA66500011</t>
  </si>
  <si>
    <t>PIRRIE, D</t>
  </si>
  <si>
    <t>PETROGRAPHY AND PROVENANCE OF THE MARAMBIO GROUP, VEGA-ISLAND, ANTARCTICA</t>
  </si>
  <si>
    <t>LATE CRETACEOUS; MARAMBIO GROUP; PROVENANCE; VEGA ISLAND</t>
  </si>
  <si>
    <t>Late Cretaceous sedimentary rocks assigned to the Santa Marta (Herbert Sound Member) and Lopez de Bertodano (Cape Lamb and Sandwich Bluff members) formations of the Marambio Group, crop out on Cape Lamb, Vega Island. Although previous studies have recognized that these sedimentary rocks were derived from the northern Antarctic Peninsula region, the work presented here allows the provenance and palaeogeographical evolution of the region to be described in detail. On the basis of both sandstone petrography and clay mineralogy, the Herbert Sound and Cape Lamb members reflect sediment input from a low relief source area, with sand grade sediment sourced from low grade metasediments, and clay grade sediment ultimately derived from the weathering of an andesitic source area. In contrast, the Sandwich Bluff Member reflects a switch to a predominantly andesitic volcaniclastic source. However, this sediment was largely derived from older volcanic suites due to renewed source area uplift, with only a minor component from coeval volcanism. Regional uplift of both the are terrane and the western margin of the James Ross Basin was likely during the Maastrichtian.</t>
  </si>
  <si>
    <t>PIRRIE, D (corresponding author), UNIV EXETER,CAMBORNE SCH MIN,CORNWALL TR15 3SE,ENGLAND.</t>
  </si>
  <si>
    <t>10.1017/S0954102094000775</t>
  </si>
  <si>
    <t>WOS:A1994QA66500012</t>
  </si>
  <si>
    <t>MORRIS, EM; VAUGHAN, DG</t>
  </si>
  <si>
    <t>SNOW SURFACE TEMPERATURES IN WEST ANTARCTICA</t>
  </si>
  <si>
    <t>ICE SHEETS; TEMPERATURES; CLIMATE</t>
  </si>
  <si>
    <t>Snow temperatures measured at around 10 m depth over the period 1957-1992 have been used to derive a map of mean annual snow surface temperature corrected to sea level over the Antarctic Peninsula and Filchner-Ronne Ice Shelf. Multiple linear regression analysis has been used to calculate rates of change with latitude, longitude, altitude and time, for data to the west and east of the topographic divide running along the spine of the Antarctic Peninsula. Climate warming on the Filchner-Ronne Ice Shelf follows the trend observed at Halley Bay, a coastal station nearby. High spatial variability leads to uncertainty in the temporal trend for mean annual snow surface temperature in the Antarctic Peninsula but there is some indication that the large trends observed at Faraday and Marguerite Bay, two stations on the west coast of the peninsula, are attenuated inland.</t>
  </si>
  <si>
    <t>MORRIS, EM (corresponding author), BRITISH ANTARCTIC SURVEY,NERC,MADINGLEY RD,CAMBRIDGE CB3 0ET,ENGLAND.</t>
  </si>
  <si>
    <t>Morris, Elizabeth M/A-6081-2012; Vaughan, David/C-8348-2011</t>
  </si>
  <si>
    <t>10.1017/S0954102094000787</t>
  </si>
  <si>
    <t>WOS:A1994QA66500013</t>
  </si>
  <si>
    <t>COTTON, JH; MICHAEL, KJ</t>
  </si>
  <si>
    <t>THE MONITORING OF KATABATIC WIND-COASTAL POLYNYA INTERACTION USING AVHRR IMAGERY</t>
  </si>
  <si>
    <t>KATABATIC WIND; POLYNYA; SEA ICE; AVHRR</t>
  </si>
  <si>
    <t>Coastal polynyas, which form around the Antarctic coast due to persistent katabatic winds, play an important role in enhancing air-sea interaction. This paper discusses how thermal imagery from the Advanced Very High Resolution Radiometer (AVHRR) can be used to track the direction of katabatic winds, and hence facilitate research into air-sea interaction.</t>
  </si>
  <si>
    <t>COTTON, JH (corresponding author), UNIV TASMANIA,INST ANTARCTIC &amp; SO OCEAN STUDIES,GPO BOX 252C,HOBART,TAS 7001,AUSTRALIA.</t>
  </si>
  <si>
    <t>Michael, Kelvin/J-7217-2014</t>
  </si>
  <si>
    <t>Michael, Kelvin/0000-0002-5427-7393</t>
  </si>
  <si>
    <t>10.1017/S0954102094000799</t>
  </si>
  <si>
    <t>WOS:A1994QA66500014</t>
  </si>
  <si>
    <t>SEGERS, H; MENESES, L; DELCASTILLO, M</t>
  </si>
  <si>
    <t>ROTIFERA (MONOGONONTA) FROM LAKE KOTHIA, A HIGH-ALTITUDE LAKE IN THE BOLIVIAN ANDES</t>
  </si>
  <si>
    <t>ARCHIV FUR HYDROBIOLOGIE</t>
  </si>
  <si>
    <t>STATE</t>
  </si>
  <si>
    <t>The rotifer fauna of Kothia Lake, a high-altitude lake near La Paz, Bolivia, and of an adjacent weedy pond is studied. Lecane boliviana n. sp. is described and Lepadella degreefi De Smet redescribed. Ten species are recorded from the neotropical region for the first time. Overall, the fauna consists mainly of cosmopolitan, cold-stenothermal species together with one apparently endemic, one that was previously considered a Galapagos endemic, one antarctic and several arctic taxa.</t>
  </si>
  <si>
    <t>UNIV MAYOR SAN SIMON,FAC CIENCIAS &amp; TECHNOL,COCHABAMBA,BOLIVIA; UNIV MAYOR SAN SIMON,CUEMAD,COCHABAMBA,BOLIVIA</t>
  </si>
  <si>
    <t>Universidad Mayor de San Simon; Universidad Mayor de San Simon</t>
  </si>
  <si>
    <t>SEGERS, H (corresponding author), STATE UNIV GHENT,DEPT MSE,ANIM ECOL ZOOGEOG &amp; NAT CONSERVAT LAB,K L LEDEGANCKSTR 35,B-9000 GHENT,BELGIUM.</t>
  </si>
  <si>
    <t>Segers, Hendrik/C-4101-2009</t>
  </si>
  <si>
    <t>Segers, Hendrik/0000-0001-5399-3657</t>
  </si>
  <si>
    <t>E SCHWEIZERBART'SCHE VERLAGS</t>
  </si>
  <si>
    <t>NAEGELE U OBERMILLER JOHANNESSTRASSE 3A, D 70176 STUTTGART, GERMANY</t>
  </si>
  <si>
    <t>0003-9136</t>
  </si>
  <si>
    <t>ARCH HYDROBIOL</t>
  </si>
  <si>
    <t>Arch. Hydrobiol.</t>
  </si>
  <si>
    <t>Limnology; Marine &amp; Freshwater Biology</t>
  </si>
  <si>
    <t>QA259</t>
  </si>
  <si>
    <t>WOS:A1994QA25900007</t>
  </si>
  <si>
    <t>ARREGUI, L; SERRANO, S; GUINEA, A</t>
  </si>
  <si>
    <t>MICROTUBULAR ELEMENTS OF THE MARINE ANTARCTIC CILIATE EUPLOTES FOCARDII (CILIOPHORA, HYPOTRICHIA)</t>
  </si>
  <si>
    <t>ARCHIV FUR PROTISTENKUNDE</t>
  </si>
  <si>
    <t>MICROTUBULES; CYTOSKELETON; ANTARCTIC CILIATES; EUPLOTES</t>
  </si>
  <si>
    <t>CYTOSKELETON; MORPHOGENESIS; REORGANIZATION; DYNAMICS; SYSTEMS</t>
  </si>
  <si>
    <t>Microtubules are the major cytoskeletal component in Euplotes focardii The spatial organization of the microtubular system of this marine antarctic ciliate is described. Three different methods were employed: immunofluorescence using antitubulin antibodies, scanning electron microscopy, and transmission electron microscopy. The general arrangement of the cytoskeletal microtubular system is similar to that described for temperate species of Euplotes. Basal bodies, microtubular derivatives associated with the kinetosomes and superficial microtubular networks in both dorsal and ventral sides are stable at the low temperatures this species must bear. Slight differences are reported in the disposition of the microtubules on the somatic cortex. As for the oral cytoskeleton the left side infraciliature is reinforced by a complex microtubular system: on the one hand, a developed microtubular network spreading under and among the paramembranelles, and on the other hand microtubules reinforcing the oral crests.</t>
  </si>
  <si>
    <t>ARREGUI, L (corresponding author), UNIV COMPLUTENSE MADRID,FAC BIOL,DEPT MICROBIOL 3,E-28040 MADRID,SPAIN.</t>
  </si>
  <si>
    <t>Serrano, Susana L/L-6186-2014; Arregui, Lucía/N-9383-2018</t>
  </si>
  <si>
    <t>Serrano, Susana/0000-0003-0984-7489; ARREGUI GARCIA-ROVES, LUCIA/0000-0002-8354-274X</t>
  </si>
  <si>
    <t>GUSTAV FISCHER VERLAG JENA</t>
  </si>
  <si>
    <t>VILLENGANG 2, D-07745 JENA, GERMANY</t>
  </si>
  <si>
    <t>0003-9365</t>
  </si>
  <si>
    <t>ARCH PROTISTENKD</t>
  </si>
  <si>
    <t>Arch. Protistenkd.</t>
  </si>
  <si>
    <t>10.1016/S0003-9365(11)80238-1</t>
  </si>
  <si>
    <t>QA423</t>
  </si>
  <si>
    <t>WOS:A1994QA42300004</t>
  </si>
  <si>
    <t>ARNBOM, T; FEDAK, MA; ROTHERY, P</t>
  </si>
  <si>
    <t>OFFSPRING SEX-RATIO IN RELATION TO FEMALE SIZE IN SOUTHERN ELEPHANT SEALS, MIROUNGA-LEONINA</t>
  </si>
  <si>
    <t>FEMALE SIZE; OFFSPRING SEX RATIO; MIROUNGA LEONINA</t>
  </si>
  <si>
    <t>ANTARCTIC FUR SEALS; MATERNAL INVESTMENT; PARENTAL INVESTMENT; BREEDING SUCCESS; WEANING SUCCESS; AMERICAN BISON; RED DEER; AGE; REPRODUCTION; ADJUSTMENT</t>
  </si>
  <si>
    <t>Southern elephant seals Mirounga leonina display extreme sexual dimorphism. In addition females show great variation in size and stored resources at parturition. Therefore they present an excellent opportunity for examination of responses of sex ratio to resource availability. We studied the relationships between the size of southern elephant seal females at parturition and the size and sex of their pups at South Georgia over four breeding seasons. We found a large individual variation in maternal post-partum mass (range 296-977 kg, n=151). Larger mothers gave birth to larger pups, irrespective of the sex of their pup. Male pups were on average 14% larger than females at birth and consequently more costly to bring to parturition. Our results suggest that female southern elephant seals must weigh more than 300 kg if they are to breed at all, and more than 380 kg if they are to give birth to a male pup. Above this threshold the proportion of males among offspring rapidly increases with maternal mass, and stabilizes at a level not significantly different from parity. These results show that smaller females of southern elephant seals vary offspring sex ratio in a way that is consistent with theories on adaptive offspring sex ratio. A smaller mother with a male foetus may benefit from terminating her pregnancy and allocating the resources she saves to her own growth. She could then give birth to and raise a larger pup in the subsequent season.</t>
  </si>
  <si>
    <t>SEA MAMMAL RES UNIT,CAMBRIDGE CB3 0ET,ENGLAND; BRITISH ANTARCTIC SURVEY,CAMBRIDGE CB3 0ET,ENGLAND</t>
  </si>
  <si>
    <t>10.1007/s002650050108</t>
  </si>
  <si>
    <t>PX433</t>
  </si>
  <si>
    <t>WOS:A1994PX43300001</t>
  </si>
  <si>
    <t>SHILLING, FM; MANAHAN, DT</t>
  </si>
  <si>
    <t>ENERGY-METABOLISM AND AMINO-ACID-TRANSPORT DURING EARLY DEVELOPMENT OF ANTARCTIC AND TEMPERATE ECHINODERMS</t>
  </si>
  <si>
    <t>BIOLOGICAL BULLETIN</t>
  </si>
  <si>
    <t>INTESTINAL NUTRIENT TRANSPORTERS; MARINE INVERTEBRATE LARVAE; LECITHOTROPHIC DEVELOPMENT; MCMURDO SOUND; SEAWATER; ENERGETICS; ASTEROIDS; FISHES; SIZE; EGGS</t>
  </si>
  <si>
    <t>The rates of oxygen consumption by embryos of antarctic echinoderms (Acodontaster hodgsoni, Odontaster validus, Psilaster charcoti, and Sterechinus neumayeri) were compared to the biomass (ash-free dry organic weight) of the egg of each species. These species could survive for months to years (range: 10 months to 5 years) by relying solely on the reserves present in the egg. However, certain species did not use any of the egg's reserves during early development. Embryonic stages of O. validus (a species with planktotrophic larvae) did not decrease in lipid, protein, or total biomass during the first 35 days of development. During the first 42 days of development, embryos of A. hodgsoni (a species with lecithotrophic development) used protein as an energy source, For both species lipid composed 40 to 50% of egg biomass, but was not used as an energy reserve. Larvae of O. validus have a high-affinity transport system for amino acids dissolved in seawater (K-t, = 1.3 mu M for alanine). The rate of alanine transport from a low concentration (50 nM) could supply 32% of the larva's metabolic needs. This is a 10-fold higher input to metabolism than was determined (3% at 50 nM) for larvae of a temperate asteroid, Asterina miniata. Larvae of antarctic echinoderms live in an environment where the food supply is low for most of the year. Relative to their metabolic rates, antarctic larvae have larger energy stores and planktotrophic larvae have higher nutrient transport capacities when compared to larvae from temperate regions. These physiological differences allow antarctic larvae to survive for long periods without particulate food.</t>
  </si>
  <si>
    <t>UNIV SO CALIF,DEPT BIOL SCI,LOS ANGELES,CA 90089</t>
  </si>
  <si>
    <t>MARINE BIOLOGICAL LABORATORY</t>
  </si>
  <si>
    <t>WOODS HOLE</t>
  </si>
  <si>
    <t>BIOLOGICAL BULL MBL STREET, WOODS HOLE, MA 02543</t>
  </si>
  <si>
    <t>0006-3185</t>
  </si>
  <si>
    <t>BIOL BULL</t>
  </si>
  <si>
    <t>Biol. Bull.</t>
  </si>
  <si>
    <t>10.2307/1542296</t>
  </si>
  <si>
    <t>Biology; Marine &amp; Freshwater Biology</t>
  </si>
  <si>
    <t>Life Sciences &amp; Biomedicine - Other Topics; Marine &amp; Freshwater Biology</t>
  </si>
  <si>
    <t>PX204</t>
  </si>
  <si>
    <t>WOS:A1994PX20400012</t>
  </si>
  <si>
    <t>COOMBS, S; MONTGOMERY, J</t>
  </si>
  <si>
    <t>FUNCTION AND EVOLUTION OF SUPERFICIAL NEUROMASTS IN AN ANTARCTIC NOTOTHENIOID FISH</t>
  </si>
  <si>
    <t>BRAIN BEHAVIOR AND EVOLUTION</t>
  </si>
  <si>
    <t>FISH; LATERAL LINE; FREQUENCY RESPONSE; CUPULA; DEVELOPMENT</t>
  </si>
  <si>
    <t>LATERAL-LINE SYSTEM; SAROTHERODON-NILOTICUS L; TREMATOMUS-BERNACCHII; MOTTLED SCULPIN; COTTUS-BAIRDI; MORPHOLOGY; EXCITATION; CICHLIDAE; BUOYANCY; ONTOGENY</t>
  </si>
  <si>
    <t>Extracellular recording techniques were used to measure frequency response functions of anterior and posterior lateral line nerve fibers innervating superficial neuromasts at five different locations on the head and trunk of an antarctic notothenioid fish, Trematomus bernacchii. Scanning electron microscopy was used to measure neuromast size according to location. Fibers innervating neuromasts from all locations were similar in showing equal responsiveness in the 10-30 Hz range to equal pk-pk velocity levels of a sinusoidally vibrating sphere. The mean cut-off frequency (CF) at which responsiveness declined to 50% of maximum was 46 Hz for all fibers combined. Superficial neuromasts located on the ventral trunk line were three to six times larger in surface area than most other neuromasts. The mean CF for fibers innervating these large neuromasts was 7-18 Hz lower than mean CF's corresponding to other superficial neuromast locations, but small differences in mean CF's were not consistently related to neuromast size. It is argued that fiber responses from different superficial neuromasts are more similar than dissimilar and that the evolution of large superficial neuromasts on the ventral trunk line is linked to a general paedomorphic trend among notothenioid fishes that may be essentially non-adaptive for the lateral line.</t>
  </si>
  <si>
    <t>UNIV AUCKLAND,DEPT ZOOL,AUCKLAND,NEW ZEALAND</t>
  </si>
  <si>
    <t>COOMBS, S (corresponding author), LOYOLA UNIV,PARMLY HEARING INST,CHICAGO,IL 60626, USA.</t>
  </si>
  <si>
    <t>Montgomery, John/D-4310-2009</t>
  </si>
  <si>
    <t>Montgomery, John/0000-0002-7451-3541</t>
  </si>
  <si>
    <t>KARGER</t>
  </si>
  <si>
    <t>ALLSCHWILERSTRASSE 10, CH-4009 BASEL, SWITZERLAND</t>
  </si>
  <si>
    <t>0006-8977</t>
  </si>
  <si>
    <t>BRAIN BEHAV EVOLUT</t>
  </si>
  <si>
    <t>Brain Behav. Evol.</t>
  </si>
  <si>
    <t>10.1159/000113590</t>
  </si>
  <si>
    <t>Behavioral Sciences; Neurosciences; Zoology</t>
  </si>
  <si>
    <t>Behavioral Sciences; Neurosciences &amp; Neurology; Zoology</t>
  </si>
  <si>
    <t>PX884</t>
  </si>
  <si>
    <t>WOS:A1994PX88400001</t>
  </si>
  <si>
    <t>MONTGOMERY, J; COOMBS, S; JANSSEN, J</t>
  </si>
  <si>
    <t>FORM AND FUNCTION RELATIONSHIPS IN LATERAL-LINE SYSTEMS - COMPARATIVE DATA FROM 6 SPECIES OF ANTARCTIC NOTOTHENIOID FISH</t>
  </si>
  <si>
    <t>LATERAL LINE; ANTARCTIC FISH; NOTOTHENIOIDEI; NOTOTHENIIDAE; CHANNICHTHYIDAE</t>
  </si>
  <si>
    <t>TREMATOMUS-BERNACCHII; PLANKTONIC PREY</t>
  </si>
  <si>
    <t>The structure and physiology of the anterior lateral line canal systems were studied in six species of fish belonging to two different families within the suborder of antarctic fish Notothenioidei. Many of the canals within the species belonging to the genus Trematomus are relatively straight sided tubes with diameters around 0.4 mm. Some of the canals in Trematomus, and most of the canals in the icefishes (family Channichthyidae) are more complex. Relatively small pores lead into large tubules, the walls of which appear partially membranous, and the canals not much more than constrictions between adjacent tubules. Dissostichus mawsoni, a large species, has canals with distinctive wide and narrow sections, 1.8 mm and 0.48 mm, respectively. Despite these morphological differences the frequency response characteristics of anterior lateral line units are remarkably similar in all six species. In the case of D. mawsoni, this functional similarity results from narrow sections of the canals, which provide the viscous resistance to flow that preserves the mechanical filtering properties of the canal despite the huge size difference between D. mawsoni and the other species. It is argued that the most appropriate way to view canals is as high pass filters which attenuate lower frequencies, and that this effect is best illustrated by comparing the frequency response characteristics of superficial and canal neuromasts using a sinusoidal stimulus that has a constant peak-to-peak velocity. The functional contribution of canals is to attenuate low frequencies and improve the signal-to-noise ratio for biologically important signals in the presence of low frequency noise produced, for example, by the animal's own movements.</t>
  </si>
  <si>
    <t>LOYOLA UNIV,PARMLY HEARING INST,CHICAGO,IL; LOYOLA UNIV,DEPT BIOL,CHICAGO,IL</t>
  </si>
  <si>
    <t>Loyola University Chicago; Loyola University Chicago</t>
  </si>
  <si>
    <t>MONTGOMERY, J (corresponding author), UNIV AUCKLAND,SCH BIOL SCI,DEPT ZOOL,PRIVATE BAG 92019,AUCKLAND,NEW ZEALAND.</t>
  </si>
  <si>
    <t>10.1159/000113591</t>
  </si>
  <si>
    <t>WOS:A1994PX88400002</t>
  </si>
  <si>
    <t>OPPENHEIM, DR</t>
  </si>
  <si>
    <t>TAXONOMIC STUDIES OF ACHNANTHES (BACILLARIOPHYTA) IN FRESH-WATER MARITIME ANTARCTIC LAKES</t>
  </si>
  <si>
    <t>ACHNANTHES; ANTARCTIC; TAXONOMY; BENTHIC; PHYTOGEOGRAPHY</t>
  </si>
  <si>
    <t>Eleven species of Achnanthes from Signy Island, South Orkney Islands are described including one new species. Benthic algal material from a range of shallow lakes of varying trophic status was examined by light microscopy and scanning electron microscopy. Detail of morphology is provided with an overview of the taxonomic literature for each species. In all cases source descriptions are cited, and where possible holotype and lectotype material was examined. The variation between populations inhabiting different lakes is considered. An examination of the geographical distribution of Achnanthes in southern latitudes from the literature confirms numerous records of widespread occurrence in freshwater environments in sub-antarctic regions but not from higher latitudes.</t>
  </si>
  <si>
    <t>10.1139/b94-214</t>
  </si>
  <si>
    <t>QK791</t>
  </si>
  <si>
    <t>WOS:A1994QK79100002</t>
  </si>
  <si>
    <t>VIARENGO, A; ACCOMANDO, R; ROMA, G; BENATTI, U; DAMONTE, G; ORUNESU, M</t>
  </si>
  <si>
    <t>DIFFERENCES IN LIPID-COMPOSITION OF CELL-MEMBRANES FROM ANTARCTIC AND MEDITERRANEAN SCALLOPS</t>
  </si>
  <si>
    <t>SCALLOP; DIGESTIVE GLAND; CELL MEMBRANES; PHOSPHOLIPIDS; CHOLESTEROL; FATTY ACIDS; TEMPERATURE ADAPTATION; MEMBRANE FLUIDITY</t>
  </si>
  <si>
    <t>TEMPERATURE; MODULATION; ADAPTATION; TRANSPORT</t>
  </si>
  <si>
    <t>The molecular mechanisms evolved in adaptation of cellular membranes to low temperatures have been studied. The lipid composition of membranes from digestive gland cells of two Pectinidae living at different temperatures such as Adamussium colbecki (Smith, 1902), an Antarctic mollusc, and Pecten jacobaeus L., from the Mediterranean Sea, has been compared. Our results demonstrate that cold adaptation of the membranes from Pectinidae digestive gland cells mainly implies the regulation of the ratio of short/long and straight/branched fatty acid chains and of the cholesterol content of membranes</t>
  </si>
  <si>
    <t>VIARENGO, A (corresponding author), UNIV GENOA,INST GEN PHYSIOL,CORSO EUROPA 26,GENOA,ITALY.</t>
  </si>
  <si>
    <t>Viarengo, Aldo/0000-0002-1557-6526</t>
  </si>
  <si>
    <t>10.1016/0305-0491(94)90120-1</t>
  </si>
  <si>
    <t>QB436</t>
  </si>
  <si>
    <t>WOS:A1994QB43600006</t>
  </si>
  <si>
    <t>PUDSEY, CJ; BARKER, PF; LARTER, RD</t>
  </si>
  <si>
    <t>ICE-SHEET RETREAT FROM THE ANTARCTIC PENINSULA SHELF</t>
  </si>
  <si>
    <t>CONTINENTAL SHELF RESEARCH</t>
  </si>
  <si>
    <t>QUATERNARY GLACIAL HISTORY; CONTINENTAL-SHELF; PACIFIC MARGIN; GRAIN-SIZE; MARINE-SEDIMENTS; WEST ANTARCTICA; MASS BALANCE; WEDDELL SEA; STREAM-B; DISTRIBUTIONS</t>
  </si>
  <si>
    <t>Side-scan sonar and sub-bottom acoustic profiler data and sediment cores reveal the processes that controlled sediment transport and deposition on the continental shelf of the Antarctic Peninsula Pacific margin off Anvers Island, during deglaciation over the last 11,000 years or more. Glacial flutes and striations mark the flow of low-profile ice streams draining the interior, across the middle and outer shelf. Most probably, ice sheets were grounded to the continental shelf edge along this margin during the last glacial maximum. Iceberg furrows overwrite the ice sheet record in areas between 500 and 350 m water depth, and reflect calving from a retreating ice shelf front. Cores show open marine sedimentation replacing diamicton deposition close to the grounding line during this retreat, which rapidly cleared the outer and middle shelf shortly before 11,000 years BP (from AMS C-14 dates on organic carbon). The shallower, scoured and largely sediment-free inner shelf cleared later, probably before 6000 years BP. Open marine sediments on the middle and outer shelf include a pelagic biogenic component and suspended sediment from modern glacier tongues, supplemented by resuspension of older sediment in shallow shelf regions (by currents and by grounded icebergs). Sedimentation is too slow to be able to fill in the concave-up profile of the continental shelf during a full interglacial, confirming the intense glacial-interglacial cyclicity of sedimentation on the continental slope inferred from seismic reflection profiles. The observed rapid deglaciation of the middle and outer shelf supports published numerical model results that the Antarctic Peninsula's narrow interior and broad continental shelf make the ice sheet sensitive to imposed eustatic sea-level change. A low-profile marine-based ice sheet over the continental shelf during glacial maximum would have made a major contribution to that sensitivity, in the early stages of deglaciation. It follows that the Antarctic Peninsula ice sheet, and probably most others, are not so sensitive today.</t>
  </si>
  <si>
    <t>PUDSEY, CJ (corresponding author), BRITISH ANTARCTIC SURVEY,NERC,MADINGLEY RD,CAMBRIDGE CB3 0ET,ENGLAND.</t>
  </si>
  <si>
    <t>0278-4343</t>
  </si>
  <si>
    <t>CONT SHELF RES</t>
  </si>
  <si>
    <t>Cont. Shelf Res.</t>
  </si>
  <si>
    <t>10.1016/0278-4343(94)90041-8</t>
  </si>
  <si>
    <t>PJ148</t>
  </si>
  <si>
    <t>WOS:A1994PJ14800001</t>
  </si>
  <si>
    <t>WEST, BP; SEMPERE, JC; PYLE, DG; MORGAN, JP; CHRISTIE, DM</t>
  </si>
  <si>
    <t>EVIDENCE FOR VARIABLE UPPER-MANTLE TEMPERATURE AND CRUSTAL THICKNESS IN AND NEAR THE AUSTRALIAN ANTARCTIC DISCORDANCE</t>
  </si>
  <si>
    <t>EAST PACIFIC RISE; SOUTHEAST INDIAN RIDGE; MID-ATLANTIC RIDGE; GRAVITY-ANOMALIES; DEPTH ANOMALIES; MIDOCEAN RIDGES; SPREADING RATE; OCEAN RIDGES; BENEATH; FLOW</t>
  </si>
  <si>
    <t>The Southeast Indian Ridge (SEIR) in and near the Australian-Antarctic Discordance (AAD) exhibits, at a constant spreading rate, almost the full range of the many geophysical and geochemical parameters characteristic of the 'slow' Mid-Atlantic Ridge and 'fast' East Pacific Rise. We used satellite-derived gravity data, in combination with SeaMARC II bathymetry in and near the AAD, to examine regional density variations in the upper mantle beneath the AAD. Through three-dimensional gravity analysis, we found that at least two end-member models satisfy the gravity observations: regional crustal thickness variations of at least 3 km along the SEIR near the AAD or a temperature anomaly of the order of 150 degrees C in the upper mantle beneath the SEIR. These new observations, combined with other geophysical and geochemical characteristics of the Australian-Antarctic Discordance, provide further evidence that the temperature structure of a mid-ocean ridge is a controlling factor, in addition to spreading rate, in the crustal accretionary process. Numerical models of mantle flow beneath mid-ocean ridges offer one means of investigating the dynamic effect of a variable upper mantle temperature on the accretionary process. Our results indicate that temperature is important, especially at intermediate and slower spreading rates, where thermal effects can dominate mantle flow beneath a mid-ocean ridge and result in increasing crustal production with decreasing spreading rate. At the constant, intermediate spreading rate of 37 mm/yr, characteristic of the SEIR in and near the AAD, our numerical models show that significant crustal thinning (2-4 km) can occur with relatively small variations in upper mantle temperature, all else being equal. Thus, combined with our end-member gravity models, these observations and results suggest that both anomalously cool upper mantle and thin crust exist beneath the AAD.</t>
  </si>
  <si>
    <t>OREGON STATE UNIV, COLL OCEANOG, CORVALLIS, OR 97331 USA; UNIV CALIF SAN DIEGO, SCRIPPS INST OCEANOG, INST GEOPHYS &amp; PLANETARY PHYS, LA JOLLA, CA 92093 USA</t>
  </si>
  <si>
    <t>Oregon State University; University of California System; University of California San Diego; Scripps Institution of Oceanography</t>
  </si>
  <si>
    <t>UNIV WASHINGTON, SCH OCEANOG, WB 10, SEATTLE, WA 98195 USA.</t>
  </si>
  <si>
    <t>1385-013X</t>
  </si>
  <si>
    <t>10.1016/0012-821X(94)90141-4</t>
  </si>
  <si>
    <t>QC238</t>
  </si>
  <si>
    <t>WOS:A1994QC23800008</t>
  </si>
  <si>
    <t>MOLIN, G; DOMENEGHETTI, MC; SALVIULO, G; STIMPFL, M; TRIBAUDINO, M</t>
  </si>
  <si>
    <t>ANTARCTIC FRO90011 LODRANITE - COOLING HISTORY FROM PYROXENE CRYSTAL-CHEMISTRY AND MICROSTRUCTURE</t>
  </si>
  <si>
    <t>ORDER-DISORDER; CLINOPYROXENES; REFINEMENT; METEORITE; AUGITE</t>
  </si>
  <si>
    <t>The Antarctic FR090011 lodranite shows an achondritic coarse granoblastic texture with an approximately chondritic composition. The crystal chemistry of Pbca and C2/c pyroxene single crystals and the TEM texture of Pbca pyroxene were investigated to reconstruct the evolutionary history of the meteorite parent body. The structural behaviour of orthopyroxene (En(85)Fs(12.4)Wo(2.6)) is well constrained in the En-Fs trend. Orthopyroxene Fe2+-Mg ordering in the M1 and M2 sites yields a closure temperature (T-c) of 570 +/- 20 degrees C and a cooling rate 10 degrees C/day near the T-c. Clinopyroxene is a low-iron augite (En(51)Fs(5)Wo(44)). Clinopyroxene Fe2+-Mg ordering in the M1 and M2 sites yields a T-c of 513 +/- 50 degrees C, which is compatible with the coaling rate derived from the orthopyroxene crystals. TEM investigation on orthopyroxene showed a few thin lamellae not larger than 20 Angstrom parallel to (100) and rare one unit cell Guinier-Preston zones. TEM-EDS analysis did not reveal significant chemical differences between lamella-rich and lamella-free zones. The above data are interpreted as being due to fast cooling resulting from radiative heat loss of small fragments ejected from a parent body, which were subsequently reassembled into a larger body.</t>
  </si>
  <si>
    <t>DIPARTIMENTO SCI TERRA,CNR,CTR STUDIO CRISTALLOCHIM &amp; CRISTALLOG STRUTTURALE,I-27100 PAVIA,ITALY; DIPARTIMENTO SCI MINERAL &amp; PETROL,I-10125 TURIN,ITALY</t>
  </si>
  <si>
    <t>Consiglio Nazionale delle Ricerche (CNR)</t>
  </si>
  <si>
    <t>MOLIN, G (corresponding author), DIPARTIMENTO MINERAL &amp; PETROL,CORSO GARIBALDI 37,I-35122 PADUA,ITALY.</t>
  </si>
  <si>
    <t>Tribaudino, Mario/AAF-9164-2019; Tribaudino, Mario/ISR-8817-2023; Domeneghetti, Chiara M./C-8681-2014</t>
  </si>
  <si>
    <t>Tribaudino, Mario/0000-0003-4941-2914; Tribaudino, Mario/0000-0003-4941-2914; Domeneghetti, Chiara M./0000-0003-1047-7948</t>
  </si>
  <si>
    <t>10.1016/0012-821X(94)90164-3</t>
  </si>
  <si>
    <t>WOS:A1994QC23800031</t>
  </si>
  <si>
    <t>MITROVICA, JX; PAN, RS; FORTE, AM</t>
  </si>
  <si>
    <t>LATE PLEISTOCENE AND HOLOCENE ICE MASS FLUCTUATIONS AND THE EARTHS PRECESSION CONSTANT</t>
  </si>
  <si>
    <t>GLOBAL SEA-LEVEL; MANTLE; ROTATION; DEGLACIATION; VISCOSITY; CLIMATE; RISE</t>
  </si>
  <si>
    <t>We computed, using a set of previously published Maxwell visco-elastic Earth models, time-dependent variations in the Earth's precession constant, H, associated with glacial cycles of duration similar or equal to 10(5) yr. We found peak perturbations which are approximately an order of magnitude less than previous upper bound estimates, which assumed that variations in H arose solely from the redistribution of the ice age surface mass (ice plus ocean) load; that is, these studies neglected the visco-elastic isostatic adjustment of the solid planet and assumed a rigid Earth. A number of subsequent studies have cited and/or adopted the 'rigid Earth' variation in H to argue for a series of potentially important effects on the Earth's orbital dynamics, rotation and palaeoclimate. The results presented herein suggest that these arguments require significant re-appraisal. We also compute variations in H associated with the documented retreat of small ice sheets and glaciers over the last century and potential (recent) mass variations in the Antarctic and Greenland ice complexes. We find (in the case of a net mass loss from the Antarctic and Greenland ice sheets) that these effects may contribute a perturbation to H which is approximately the same amplitude as, but has the opposite sign to, the contribution from ongoing glacial isostatic adjustment during the last century.</t>
  </si>
  <si>
    <t>UNIV PARIS 06,INST PHYS GLOBE,F-75252 PARIS,FRANCE</t>
  </si>
  <si>
    <t>Sorbonne Universite; Universite Paris Cite</t>
  </si>
  <si>
    <t>MITROVICA, JX (corresponding author), UNIV TORONTO,DEPT PHYS,60 ST GEORGE ST,TORONTO,ON M5S 1A7,CANADA.</t>
  </si>
  <si>
    <t>Forte, Alessandro/0000-0002-3530-0455</t>
  </si>
  <si>
    <t>10.1016/0012-821X(94)90165-1</t>
  </si>
  <si>
    <t>WOS:A1994QC23800032</t>
  </si>
  <si>
    <t>ZALE, R</t>
  </si>
  <si>
    <t>CHANGES IN SIZE OF THE HOPE BAY ADELIE PENGUIN ROOKERY AS INFERRED FROM LAKE BOECKELLA SEDIMENT</t>
  </si>
  <si>
    <t>ECOGRAPHY</t>
  </si>
  <si>
    <t>KING-GEORGE-ISLAND; ANTARCTIC PENINSULA; GLACIAL HISTORY</t>
  </si>
  <si>
    <t>Concentrations of phosphorus and copper in the sediments of Lake Boeckella (Antarctic peninsula) were used to provide an estimate of the size of the Adelie penguin rookery Pygocelis adeliae. Based on dated subsamples from a sediment core, I conclude that penguins have been present in Hope Bay since 5550 BP, with the exception of a short period around 5300 BP. Their influence on the lake sediment reached a maximum at c. 40 BP and has drastically declined since then. The rookery started to grow between 850 and 1250 BP due to a climate deterioration. The increased amount of food (mainly krill), caused by extensive fur seal hunting in the nineteenth century was probably not enough to affect rookery growth. However, the drastic decline in whale stock in the 1930's and 1940's and the subsequent increase in krill abundance may have enhanced rookery growth. The increasing disturbance by man in Hope Bay seems only to have changed the shape of the rookery and the penguins paths to the sea, but not to have stopped the growth of the rookery.</t>
  </si>
  <si>
    <t>ZALE, R (corresponding author), UMEA UNIV,DEPT PHYS GEOG,S-90187 UMEA,SWEDEN.</t>
  </si>
  <si>
    <t>0906-7590</t>
  </si>
  <si>
    <t>Ecography</t>
  </si>
  <si>
    <t>10.1111/j.1600-0587.1994.tb00106.x</t>
  </si>
  <si>
    <t>QC889</t>
  </si>
  <si>
    <t>WOS:A1994QC88900002</t>
  </si>
  <si>
    <t>PRINCE, PA; RODWELL, SP</t>
  </si>
  <si>
    <t>AGING IMMATURE BLACK-BROWED AND GREY-HEADED ALBATROSSES USING MOLT, BILL AND PLUMAGE CHARACTERISTICS</t>
  </si>
  <si>
    <t>We describe how to age immature Black-browed Diomedea melanophris and Grey-headed Albatrosses D. chrysostoma up to age 6 years (when they have usually acquired adult characteristics), from a combination of the age and pattern of moult of flight feathers, bill colouration and certain plumage characteristics. This is based on known age birds retrapped at colonies during the breeding season. Ageing of immatures at other times may be complicated by them being in active moult; we provide further guidance for these circumstances.</t>
  </si>
  <si>
    <t>PRINCE, PA (corresponding author), NERC,BRITISH ANTARCTIC SURVEY,MADINGLEY RD,CAMBRIDGE CB3 0ET,ENGLAND.</t>
  </si>
  <si>
    <t>10.1071/MU9940246</t>
  </si>
  <si>
    <t>QQ247</t>
  </si>
  <si>
    <t>WOS:A1994QQ24700004</t>
  </si>
  <si>
    <t>KARENTZ, D</t>
  </si>
  <si>
    <t>CONSIDERATIONS FOR EVALUATING ULTRAVIOLET RADIATION-INDUCED GENETIC-DAMAGE RELATIVE TO ANTARCTIC OZONE DEPLETION</t>
  </si>
  <si>
    <t>ENVIRONMENTAL HEALTH PERSPECTIVES</t>
  </si>
  <si>
    <t>Napa Conference on Genetic and Molecular Ecotoxicology</t>
  </si>
  <si>
    <t>OCT 12-15, 1993</t>
  </si>
  <si>
    <t>YOUNTVILLE, CA</t>
  </si>
  <si>
    <t>ANTARCTIC; DNA DAMAGE; OZONE DEPLETION; ULTRAVIOLET RADIATION</t>
  </si>
  <si>
    <t>INDUCED PYRIMIDINE DIMERS; UV-B RADIATION; STRATOSPHERIC OZONE; MARINE ORGANISMS; PHYTOPLANKTON; PHOTOREACTIVATION; COMMUNITY; SURVIVAL; IMPACT; REPAIR</t>
  </si>
  <si>
    <t>Springtime ozone depletion over the Antarctic results in increased UVB in local marine environments. It has been established that decreases in primary productivity occur with decreases in ozone concentrations, but the impact of increased UVB on the functioning and stability of the ecosystem has not yet been determined. Very little has been done to evaluate the potential for genetic damage caused by the increase in UVB, and this type oi damage is most significant relative to the fitness and maintenance of populations. An essential problem in evaluating genotoxic effects is the lack of appropriate techniques to sample and quantify genetic damage in field populations under ambient UVB levels. In addition, it is currently not feasible to estimate exposure levels for organisms in their natural habitats.</t>
  </si>
  <si>
    <t>NATL INST ENVIRON HEALTH SCI</t>
  </si>
  <si>
    <t>RES TRIANGLE PK</t>
  </si>
  <si>
    <t>PO BOX 12233, RES TRIANGLE PK, NC 27709</t>
  </si>
  <si>
    <t>0091-6765</t>
  </si>
  <si>
    <t>ENVIRON HEALTH PERSP</t>
  </si>
  <si>
    <t>Environ. Health Perspect.</t>
  </si>
  <si>
    <t>10.1289/ehp.94102s1261</t>
  </si>
  <si>
    <t>Environmental Sciences; Public, Environmental &amp; Occupational Health; Toxicology</t>
  </si>
  <si>
    <t>Environmental Sciences &amp; Ecology; Public, Environmental &amp; Occupational Health; Toxicology</t>
  </si>
  <si>
    <t>QE659</t>
  </si>
  <si>
    <t>Green Submitted, Green Published, gold</t>
  </si>
  <si>
    <t>WOS:A1994QE65900012</t>
  </si>
  <si>
    <t>DEMETS, C; GORDON, RG; VOGT, P</t>
  </si>
  <si>
    <t>LOCATION OF THE AFRICA-AUSTRALIA-INDIA TRIPLE JUNCTION AND MOTION BETWEEN THE AUSTRALIAN AND INDIAN PLATES - RESULTS FROM AN AEROMAGNETIC INVESTIGATION OF THE CENTRAL INDIAN AND CARLSBERG RIDGES</t>
  </si>
  <si>
    <t>AFRICA; AUSTRALIA; GEOMAGNETIC FIELD; INDIA; PLATE MOTION; TRIPLE JUNCTION</t>
  </si>
  <si>
    <t>MOMENT TENSOR SOLUTIONS; BODY-WAVEFORM INVERSION; MID-OCEAN RIDGES; INTRAPLATE DEFORMATION; JANUARY MARCH; HISTORICAL SEISMICITY; MAGNETIC-ANOMALIES; STATISTICAL TESTS; SOURCE MECHANISMS; TRANSFORM-FAULT</t>
  </si>
  <si>
    <t>Prior studies have proposed and examined the hypothesis that India and Australia are separate rigid plates separated by a wide, near-equatorial, E-W striking, plate boundary. Attempts to place narrow limits on the location of the Africa-Australia-India triple junction have been hindered, however, by the lack of useful magnetic profiles crossing the eastern Carlsberg Ridge and northern Central Indian Ridge. Herein we present near-ridge portions of new profiles from an aeromagnetic survey of the Carlsberg Ridge east of 66 degrees E and of the Central Indian Ridge north of 19 degrees S. These new data are used to estimate 35 new spreading rates averaged from the middle of chron 2A (3.03 Ma) to the present. All other plate motion data along the Central Indian and Carlsberg ridges are also analysed to investigate the present kinematics of the Indian Ocean, especially the motion and boundary between the Indian and Australian plates. Unlike prior efforts, we objectively estimate uncertainties in the strikes of transform faults along the Carlsberg and Central Indian ridges. Indian Ocean plate motion data are unambiguously inconsistent with a model in which India and Australia lie on the same rigid plate, but remain consistent with the existence of distinct and rigid Indian and Australian plates. The plate motion data also remain consistent with closure of the Africa-Arabia-India plate motion circuit. The data are consistent with closure of the Africa-Antarctic-Australia plate motion circuit and place an upper bound of 7 mm yr-l on the summed deformation around the Rodriguez triple junction if we have accurately estimated the errors in the data. From data along the Carlsberg and Central Indian Ridges, 95 per cent confidence limits on the location of the Africa-Australia-India triple junction are 6.2 degrees S to similar to 9 degrees S if the boundary between India and Australia is discrete (i.e. very narrow) where it intersects the Central Indian Ridge. When closure is enforced about the Owen and Rodriguez triple junctions, these limits decrease to 8 degrees S-9 degrees S, which is centred on the Vema fracture zone and is more than 10 times narrower than we found without the new data. The resulting specific prediction of the location of, and velocity across, a hypothetical narrow boundary between the Indian and Australian plates permits us to test the hypothesis of a narrow boundary. Available data suggest, but do not prove, that no such narrow boundary accommodating the predicted direction of motion exists. We think it likely that the motion is taken up on many fracture zones between similar to-8 degrees S and similar to-4 degrees S, which is an interval containing most of the near-, but off-ridge, seismicity. The confidence limits on the new angular velocities, especially those describing the motion between India and either Africa or Australia, are much smaller than we found before. In particular the NW-oriented axis of the confidence ellipse of the India-Australia pole of rotation is seven times smaller than we found before. The shrinking of these uncertainties is accompanied by a shrinking of the uncertainties in the predicted velocities between India and Australia. For example, a point (8.5 degrees S, 68.3 degrees E) assumed to be on the Australian plate near the Central Indian Ridge moves 5.1 +/- 2.2 mm yr(-1) toward S38 +/- 12 degrees E (95 per cent confidence limits) relative to the Indian plate, indicating net divergence of Australia from India along a N-S profile near the Central Indian Ridge. A point (11 degrees S, 90 degrees E) assumed to be on the Australian plate near the Ninetyeast Ridge moves 9.8 +/- 2.4 mm yr(-1) toward N27 +/- 12 degrees E relative to the Indian plate, indicating net convergence of Australia toward India along a N-S profile through the Ninetyeast Ridge. These now very specific predictions remain consistent with independent data that indicate the orientation and (to a lesser extent) the rate of deformation in the zone between India and Australia. The data reinforce our earlier conclusion that the most important way in which shortening is taken up in the non-subducting convergent portion of the plate boundary, i.e. the eastern portion, is by strike-slip faulting and north-eastward delivery of oceanic lithosphere to the Java-Sumatra trench.</t>
  </si>
  <si>
    <t>LAB GEODYNAM SOUS MARINE, F-06230 VILLEFRANCHE MER, FRANCE; USN, RES LAB, WASHINGTON, DC 20375 USA</t>
  </si>
  <si>
    <t>UNIV WISCONSIN, DEPT GEOL &amp; GEOPHYS, 1215 W DAYTON ST, MADISON, WI 53706 USA.</t>
  </si>
  <si>
    <t>1365-246X</t>
  </si>
  <si>
    <t>10.1111/j.1365-246X.1994.tb04025.x</t>
  </si>
  <si>
    <t>PW398</t>
  </si>
  <si>
    <t>WOS:A1994PW39800018</t>
  </si>
  <si>
    <t>ROSMAN, KJR; CHISHOLM, W; BOUTRON, CF; CANDELONE, JP; PATTERSON, CC</t>
  </si>
  <si>
    <t>ANTHROPOGENIC LEAD ISOTOPES IN ANTARCTICA</t>
  </si>
  <si>
    <t>HEAVY-METALS; ICE; SNOW; DUST</t>
  </si>
  <si>
    <t>We report the first measurements of Pb isotopes in Antarctic snow, which show that even recent snow containing 2.3 pg/g is highly polluted with anthropogenic Pb. This follows from a comparison of isotope abundances of Pb in surface snow and terrestrial dust extracted from ancient Antarctic ice (Dome C, depth 308 m, approximate age 7,500 a BP), the latter being distinctly more radiogenic. This result is independent of geochemical arguments based on measurements of Al, Na and SO4. South America is suggested as a likely source of this anthropogenic Pb. The presence of significantly less radiogenic Pb in the snow adjacent to two Antarctic base stations indicates that there is contamination from station emissions, although emission from Australia is an alternative explanation for a site 33 km from Dumont d'Urville.</t>
  </si>
  <si>
    <t>CNRS,LAB GLACIOL &amp; GEOPHYS ENVIRONNEMENT,ST MARTIN DHERES,FRANCE; CALTECH,PASADENA,CA 91125; UNIV GRENOBLE 1,UFR MECAN,F-38401 GRENOBLE,FRANCE</t>
  </si>
  <si>
    <t>Centre National de la Recherche Scientifique (CNRS); California Institute of Technology; Communaute Universite Grenoble Alpes; Universite Grenoble Alpes (UGA)</t>
  </si>
  <si>
    <t>ROSMAN, KJR (corresponding author), CURTIN UNIV TECHNOL,DEPT APPL PHYS,BENTLEY,WA 6102,AUSTRALIA.</t>
  </si>
  <si>
    <t>DEC 1</t>
  </si>
  <si>
    <t>10.1029/94GL02603</t>
  </si>
  <si>
    <t>PV803</t>
  </si>
  <si>
    <t>WOS:A1994PV80300015</t>
  </si>
  <si>
    <t>DOWSETT, H; THOMPSON, R; BARRON, J; CRONIN, T; FLEMING, F; ISHMAN, S; POORE, R; WILLARD, D; HOLTZ, T</t>
  </si>
  <si>
    <t>JOINT INVESTIGATIONS OF THE MIDDLE PLIOCENE CLIMATE .1. PRISM PALEOENVIRONMENTAL RECONSTRUCTIONS</t>
  </si>
  <si>
    <t>GLOBAL AND PLANETARY CHANGE</t>
  </si>
  <si>
    <t>NORTH-ATLANTIC OCEAN; EARLY PLEISTOCENE CLIMATE; CENOZOIC GLACIAL HISTORY; ANTARCTIC ICE-SHEET; UNITED-STATES; POLLEN RECORD; COASTAL-PLAIN; LATE NEOGENE; EAST-AFRICA; SEA-LEVEL</t>
  </si>
  <si>
    <t>The Pliocene epoch represents an important transition from a climate regime with high-frequency, low-amplitude oscillations when the Northern Hemisphere lacked substantial ice sheets, to the typical high-frequency, high-amplitude Middle to Late Pleistocene regime characterized by glacial-interglacial cycles that involve waxing and waning of major Northern Hemisphere ice sheets. Analysis of middle Pliocene (similar to 3 Ma) marine and terrestrial records throughout the Northern Hemisphere forms the basis of an integrated synoptic Pliocene paleoclimate reconstruction of the last significantly warmer than present interval in Earth history. This reconstruction, developed primarily from paleontological data, includes middle Pliocene sea level, vegetation, land-ice distribution, sea-ice distribution, and sea-surface temperature (SST), all of which contribute to our conceptual understanding of this climate system. These data indicate middle Pliocene sea level was at least 25 m higher than present, presumably due in large part to a reduction in the size of the East Antarctic Ice Sheet. Sea surface temperatures were essentially equivalent to modern temperatures in tropical regions but were significantly warmer at higher latitudes. Due to increased heat flux to high latitudes, both the Arctic and Antarctic appear to have been seasonally ice free during the middle Pliocene with greatly reduced sea ice extent relative to today during winter. Vegetation changes, while more complex, are generally consistent with marine SST changes and show increased warmth and moisture at higher latitudes during the middle Pliocene.</t>
  </si>
  <si>
    <t>US GEOL SURVEY, DENVER, CO 80225 USA; US GEOL SURVEY, MENLO PK, CA 94025 USA</t>
  </si>
  <si>
    <t>United States Department of the Interior; United States Geological Survey; United States Department of the Interior; United States Geological Survey</t>
  </si>
  <si>
    <t>US GEOL SURVEY, 970 NATL CTR, RESTON, VA 22092 USA.</t>
  </si>
  <si>
    <t>Dowsett, Harry/0000-0003-1983-7524; Willard, Debra/0000-0003-4878-0942; Barron, John/0000-0002-9309-1145; Holtz, Thomas/0000-0002-2906-4900</t>
  </si>
  <si>
    <t>0921-8181</t>
  </si>
  <si>
    <t>1872-6364</t>
  </si>
  <si>
    <t>GLOBAL PLANET CHANGE</t>
  </si>
  <si>
    <t>Glob. Planet. Change</t>
  </si>
  <si>
    <t>10.1016/0921-8181(94)90015-9</t>
  </si>
  <si>
    <t>PZ127</t>
  </si>
  <si>
    <t>WOS:A1994PZ12700002</t>
  </si>
  <si>
    <t>SCHNEIDER, W; YAMANOUCHI, T; WATANABE, O; NISHIO, F; MASUKO, H</t>
  </si>
  <si>
    <t>CLASSIFICATION OF MOS-1 VTIR IMAGES IN THE ANTARCTIC, A CASE-STUDY</t>
  </si>
  <si>
    <t>POLAR-REGIONS; CLOUDS</t>
  </si>
  <si>
    <t>Several procedures are described for the automatic processing of data from the visible and thermal infrared radiometers of the MOS-1 satellite during passes over the Antarctic. Under sunlight conditions it is possible to distinguish automatically between cloud free and cloudy surfaces by applying thresholds to the albedo, the brightness temperature and to the degree of homogeneity. Among the cloudy surfaces Stratus clouds above the Antarctic Continent are identified. The remaining clouds are classified according to their brightness temperatures and their albedos.</t>
  </si>
  <si>
    <t>NATL INST POLAR RES,TOKYO 173,JAPAN; HOKKAIDO EDUC UNIV,SAPPORO,HOKKAIDO,JAPAN</t>
  </si>
  <si>
    <t>Yamanouchi, Takashi/P-2041-2015</t>
  </si>
  <si>
    <t>10.1080/01431169408954351</t>
  </si>
  <si>
    <t>PZ447</t>
  </si>
  <si>
    <t>WOS:A1994PZ44700004</t>
  </si>
  <si>
    <t>MCCLINTOCK, JB; BAKER, BJ; SLATTERY, M; HEINE, JN; BRYAN, PJ; YOSHIDA, W; DAVIESCOLEMAN, MT; FAULKNER, DJ</t>
  </si>
  <si>
    <t>CHEMICAL DEFENSE OF COMMON ANTARCTIC SHALLOW-WATER NUDIBRANCH TRITONIELLA-BELLI ELIOT (MOLLUSCA, TRITONIDAE) AND ITS PREY, CLAVULARIA-FRANKLINIANA ROUEL (CNIDARIA, OCTOCORALLIA)</t>
  </si>
  <si>
    <t>JOURNAL OF CHEMICAL ECOLOGY</t>
  </si>
  <si>
    <t>ANTARCTICA; MARINE BENTHOS; TRITONIELLA BELLI; MOLLUSCA; NUDIBRANCH; CLAVULARIA FRANKLINIANA; CNIDARIA; CHEMICAL DEFENSE; PREDATOR; PREY; CHIMYL ALCOHOL</t>
  </si>
  <si>
    <t>ORGANISMS; STEROLS</t>
  </si>
  <si>
    <t>Extracts of the dorid nudibranch Tritoniella belli and stoloniferan coral Clavularia frankliniana were chromatographed and analyzed by H-1 NMR and thin-layer chromatography. Three glycerol ethers were detected in T. belli, primarily 1-O-hexadecyl glycerol (chimyl alcohol). Chimyl alcohol was also detected after gradient flash chromatography and reverse-phase HPLC purification in the tissues of C. frankliniana. The common omnivorous predatory Antarctic sea star Odontaster validus, a likely predator of benthic invertebrates, showed feeding deterrence to smalt cubes of T. belli mantle tissue placed on the tube feet along the ambulacral feeding groove, while always extruding the cardiac stomach when presented with cubes of shrimp tissue of similar size. Filter-paper disks soaked in an aqueous shrimp solution and then dried were found to elicit a broad range of feeding behaviors in O. validus, including movement of the shrimp disk to the mouth, extrusion of the cardiac stomach, and the assumption of a humped feeding posture. Chimyl alcohol-treated shrimp disks caused significant feeding deterrence in sea stars when compared with control disks (solvent plus shrimp treated disks alone). T. belli and C. frankliniana appear to employ a defensive compound that has been found in a variety of temperate and tropical mollusks, where it has been demonstrated to deter fish predators. We provide evidence for further deterrent capabilities of chimyl alcohol and of its trophic relationship in the polar ecosystem of McMurdo Sound, Antarctica.</t>
  </si>
  <si>
    <t>FLORIDA INST TECHNOL, DEPT CHEM, MELBOURNE, FL 32901 USA; MOSS LANDING MARINE LABS, MOSS LANDING, CA 95039 USA; UNIV CALIF SAN DIEGO, SCRIPPS INST OCEANOG, LA JOLLA, CA 92093 USA</t>
  </si>
  <si>
    <t>Florida Institute of Technology; Moss Landing Marine Laboratories; University of California System; University of California San Diego; Scripps Institution of Oceanography</t>
  </si>
  <si>
    <t>MCCLINTOCK, JB (corresponding author), UNIV ALABAMA, DEPT BIOL, BIRMINGHAM, AL 35294 USA.</t>
  </si>
  <si>
    <t>Faulkner, Douglas/X-2052-2019; Baker, Bill/N-4312-2019</t>
  </si>
  <si>
    <t>Davies-Coleman, Michael/0000-0001-5344-894X</t>
  </si>
  <si>
    <t>0098-0331</t>
  </si>
  <si>
    <t>J CHEM ECOL</t>
  </si>
  <si>
    <t>J. Chem. Ecol.</t>
  </si>
  <si>
    <t>10.1007/BF02033732</t>
  </si>
  <si>
    <t>Biochemistry &amp; Molecular Biology; Ecology</t>
  </si>
  <si>
    <t>Biochemistry &amp; Molecular Biology; Environmental Sciences &amp; Ecology</t>
  </si>
  <si>
    <t>QA738</t>
  </si>
  <si>
    <t>WOS:A1994QA73800025</t>
  </si>
  <si>
    <t>EGGINTON, S</t>
  </si>
  <si>
    <t>STRESS-RESPONSE IN 2 ANTARCTIC TELEOSTS (NOTOTHENIA-CORIICEPS RICHARDSON AND CHAENOCEPHALUS-ACERATUS LONNBERG) FOLLOWING CAPTURE AND SURGERY</t>
  </si>
  <si>
    <t>CATECHOLAMINES; CAPTURE; SURGERY; ANTARCTIC TELEOSTS; ICEFISH</t>
  </si>
  <si>
    <t>RAINBOW-TROUT; SALMO-GAIRDNERI; BLOOD; FISHES; ADRENALINE; ANESTHESIA; PARAMETERS; NEGLECTA; COD</t>
  </si>
  <si>
    <t>Blood chemistry and haematological parameters have been determined in two Antarctic teleosts, Notothenia coriiceps Richardson and Chaenocephalus aceratus Lonnberg, held at around 1 degrees C. Notothenia coriiceps has a low haemoglobin content compared to temperate-zone species, whereas C. aceratus apparently lacks respiratory pigments. Blood samples were obtained by cardiac puncture following landing or using chronically implanted post-branchial arterial cannulae. Although both species showed a similar acidosis on capture (arterial pH as low as 7.5 versus the final recovery value of around 7.9), C. aceratus took 48 h to reestablish baseline values while N. coriiceps recovered within 12 h, despite initially showing a greater degree of hypercapnic hyperia. Surgery led to a more severe disturbance of acid-base regulation in N. coriiceps than C. aceratus (arterial pH of 7.5 versus 7.8) but needed only half as long for recovery. A progressive decrease in arterial oxygen tension and increase in arterial carbon dioxide tension (both more pronounced in N. coriiceps) with level of acidosis was observed down to arterial pH 7.2. In C. aceratus this was accompanied by a rise in blood lactate (up to 10 mmol.l(-1) in some individuals), while N. coriiceps showed only a modest and transient lactacidosis. Stress in N. coriiceps therefore induces primarily a respiratory, rather than a metabolic acidosis, whereas in C. aceratus both components are present. A differential response to stress is also indicated by an elevated, though low noradrenaline titre in N. coriiceps following surgery and capture, while C. aceratus was little affected by surgery. However, both species show an unusually weak catecholamine response to induced stress.</t>
  </si>
  <si>
    <t>EGGINTON, S (corresponding author), UNIV BIRMINGHAM,SCH MED,DEPT PHYSIOL,VINCENT DR,BIRMINGHAM B15 2TT,W MIDLANDS,ENGLAND.</t>
  </si>
  <si>
    <t>10.1007/BF00714586</t>
  </si>
  <si>
    <t>PZ707</t>
  </si>
  <si>
    <t>WOS:A1994PZ70700010</t>
  </si>
  <si>
    <t>CULIK, BM; WILSON, RP; BANNASCH, R</t>
  </si>
  <si>
    <t>UNDERWATER SWIMMING AT LOW ENERGETIC COST BY PYGOSCELID PENGUINS</t>
  </si>
  <si>
    <t>BIRDS; PENGUINS; SWIMMING; DRAG; HYDRODYNAMICS; SPEED; COST OF TRANSPORT; POWER; DIVING; ANTARCTIC; RESPIROMETRY; TELEMETRY</t>
  </si>
  <si>
    <t>Energetic requirements of under-water swimming in pygoscelid penguins were studied in Antarctica, using respirometry together with a 21m long swim canal and externally attached devices recording the swimming speed and dive duration of unrestrained animals. Field measurements were compared with measurements of the hydrodynamic properties of an Adelie penguin model in a circulating water tank. Minimium transport costs during underwater swimming in Adelie (Pygoscelis adeliae), chinstrap (P. antarctica) and gentoo (P. papua) penguins averaged 4.9, 3.7 and 7.6Jkg(-1)m(-1) respectively, at their preferred swimming speeds of 2.2, 2.4 and 1.8 ms(-1), allowing the birds to dive aerobically for 110, 130 and 93s, respectively. From the swim canal measurements, we calculated a drag coefficient (C-D) of 0.0368 for a typical Adelie penguin at 2.2ms(-1). This value is significantly lower than the C-D of 0.04 of an ideal spindle and the C-D of 0.0496 measured on the model in the laboratory. The reasons for this difference are discussed.</t>
  </si>
  <si>
    <t>TECH UNIV BERLIN, FG BIONIK &amp; EVOLUT TECH, D-13355 BERLIN, GERMANY</t>
  </si>
  <si>
    <t>Technical University of Berlin</t>
  </si>
  <si>
    <t>CHRISTIAN ALBRECHTS UNIV KIEL, INST MEERESKUNDE, MEERESZOOL ABT, DUSTERNBROOKER WEG 20, D-24105 KIEL, GERMANY.</t>
  </si>
  <si>
    <t>COMPANY BIOLOGISTS LTD</t>
  </si>
  <si>
    <t>BIDDER BUILDING, STATION RD, HISTON, CAMBRIDGE CB24 9LF, ENGLAND</t>
  </si>
  <si>
    <t>1477-9145</t>
  </si>
  <si>
    <t>QB142</t>
  </si>
  <si>
    <t>WOS:A1994QB14200005</t>
  </si>
  <si>
    <t>CLAYTON, MN</t>
  </si>
  <si>
    <t>EVOLUTION OF THE ANTARCTIC MARINE BENTHIC ALGAL FLORA</t>
  </si>
  <si>
    <t>ANTARCTICA; BENTHIC; BIOGEOGRAPHY; EVOLUTION; FLORA; MACROALGAE; MARINE</t>
  </si>
  <si>
    <t>LONG-TERM CULTURE; CERAMIACEAE RHODOPHYCEAE; TEMPERATURE REQUIREMENTS; LATITUDINAL RANGE; SOUTHERN-OCEAN; CLIMATE CHANGE; MACROALGAE; PENINSULA; PHOTOSYNTHESIS; SEASONALITY</t>
  </si>
  <si>
    <t>There are many logistic difficulties associated with studying Antarctic marine algae and, as a consequence, the taxonomic information available is far from comprehensive and any generalizations should be regarded with caution. The Antarctic marine benthic flora is characterized by a low species richness. Biogeographical characteristics of the flora are outlined. There is a high degree of endemism, possibly around 35-40%. Other major floristic elements are a group of species with a distribution extending to Terra del Fuego and subantarctic islands, a group spread through temperate regions of the Southern Hemisphere, and a cosmopolitan group. Ecological observations show that ice has a major effect on the occurrence and distribution of algae, and ecophysiological studies indicate that Antarctic macroalgae possess various adaptations to ice, low temperatures, and strongly seasonal light conditions. Possible trends in the evolution of the Antarctic benthic marine flora, including a reduction in species richness and the origins of biogeographical links with subantarctic and temperate regions of the Southern Hemisphere, are discussed in the context of tectonic and climatic changes over the past 100 million years. A comparison is made with studies on the evolution of shallow-water marine fauna.</t>
  </si>
  <si>
    <t>CLAYTON, MN (corresponding author), MONASH UNIV,DEPT ECOL &amp; EVOLUTIONARY BIOL,CLAYTON,VIC 3168,AUSTRALIA.</t>
  </si>
  <si>
    <t>10.1111/j.0022-3646.1994.00897.x</t>
  </si>
  <si>
    <t>QD954</t>
  </si>
  <si>
    <t>WOS:A1994QD95400001</t>
  </si>
  <si>
    <t>VAULOT, D; BIRRIEN, JL; MARIE, D; CASOTTI, R; VELDHUIS, MJW; KRAAY, GW; CHRETIENNOTDINET, MJ</t>
  </si>
  <si>
    <t>MORPHOLOGY, PLOIDY, PIGMENT COMPOSITION, AND GENOME SIZE OF CULTURED STRAINS OF PHAEOCYSTIS (PRYMNESIOPHYCEAE)</t>
  </si>
  <si>
    <t>CELL SIZE; FLOW CYTOMETRY; GENOME SIZE; HPLC; PHAEOCYSTIS; PIGMENTS; PLOIDY; PRYMNESIOPHYCEAE; TAXONOMY</t>
  </si>
  <si>
    <t>CONTINENTAL COASTAL ZONES; NORTH-SEA; MARINE-PHYTOPLANKTON; 2 STRAINS; POUCHETII; BLOOMS; FUCOXANTHIN; MARKERS; GROWTH; CYCLE</t>
  </si>
  <si>
    <t>We examined cell morphology, ploidy level, cell size, pigment composition, and genome size in 16 cultured strains of Phaeocystis Lagerheim. Two strains originated from the Antarctic, 3 from the tropical Western Atlantic, and 11 from temperate regions (Eastern Atlantic, English Channel, North Sea, and Mediterranean Sea). Thirteen strains made colonies morphologically similar to P. globosa Scherffel, whereas three never formed colonies under any circumstances. Five-rayed star-like structures with filaments were observed in 11 strains. In several strains, two ploidy levels were observed, one (haploid) linked to flagellates and one (diploid) linked to colonies. Cell size did not appear to be a very good criterion for distinguishing strains since size distributions overlapped. Pigment analysis by reversed-phase-high-performance liquid chromatography allowed the strains to be grouped into three clusters that differed from each other mainly by the relative proportions of three carotenoids: fucoxanthin, 19'-hexanoyloxyfucoxanthin, and diadinoxanthin. All strains contained low levels of 19'-butanoyloxyfucoxanthin. Differences in genome size measured by flow cytometry delimited at least five groups. On the basis of bath pigment composition and genome size, six clusters were defined, one corresponding to an Antarctic species (possibly P. antarctica), one to P. globosa, and the rest probably to several yet-undescribed species or subspecies. Two main conclusions emerge from this study. First, the taxonomy of the genus Phaeocystis needs to be clarified through a combination of morphological, biochemical, and molecular studies. Second, sexuality is a prevalent phenomenon in Phaeocystis, but controls of the sexual cycle are most likely strain-dependent,</t>
  </si>
  <si>
    <t>UNIV PARIS 06,BIOL STN,F-29682 ROSCOFF,FRANCE; NIOZ,1790 AB DEN BURG,NETHERLANDS; LAB ARAGO,F-66650 BANYULS SUR MER,FRANCE</t>
  </si>
  <si>
    <t>Sorbonne Universite; Utrecht University; Royal Netherlands Institute for Sea Research (NIOZ)</t>
  </si>
  <si>
    <t>VAULOT, D (corresponding author), CNRS,BIOL STN,BP 74,F-29682 ROSCOFF,FRANCE.</t>
  </si>
  <si>
    <t>Vaulot, Daniel/T-6649-2019; Casotti, Raffaella/I-9833-2019</t>
  </si>
  <si>
    <t>Vaulot, Daniel/0000-0002-0717-5685; Casotti, Raffaella/0000-0002-9876-4601</t>
  </si>
  <si>
    <t>10.1111/j.0022-3646.1994.01022.x</t>
  </si>
  <si>
    <t>WOS:A1994QD95400015</t>
  </si>
  <si>
    <t>THOMPSON, PM; KOVACS, KM; MCCONNELL, BJ</t>
  </si>
  <si>
    <t>NATAL DISPERSAL OF HARBOR SEALS (PHOCA-VITULINA) FROM BREEDING SITES IN ORKNEY, SCOTLAND</t>
  </si>
  <si>
    <t>COMMON SEALS; MORAY FIRTH; POPULATION; DISTEMPER</t>
  </si>
  <si>
    <t>BRITISH ANTARCTIC SURVEY,SEA MAMMAL RES UNIT,CAMBRIDGE CB3 0ET,ENGLAND; UNIV WATERLOO,DEPT BIOL,WATERLOO,ON N2L 3G1,CANADA</t>
  </si>
  <si>
    <t>UK Research &amp; Innovation (UKRI); Natural Environment Research Council (NERC); NERC British Antarctic Survey; University of Waterloo</t>
  </si>
  <si>
    <t>THOMPSON, PM (corresponding author), UNIV ABERDEEN,DEPT ZOOL,NEWBURGH AB41 0AA,SCOTLAND.</t>
  </si>
  <si>
    <t>Thompson, Paul Michael/AGR-6267-2022</t>
  </si>
  <si>
    <t>Thompson, Paul Michael/0000-0001-6195-3284</t>
  </si>
  <si>
    <t>10.1111/j.1469-7998.1994.tb04873.x</t>
  </si>
  <si>
    <t>PZ746</t>
  </si>
  <si>
    <t>WOS:A1994PZ74600011</t>
  </si>
  <si>
    <t>FISHER, AH</t>
  </si>
  <si>
    <t>ANTARCTIC NAVIGATION - ARTHUR,E</t>
  </si>
  <si>
    <t>FISHER, AH (corresponding author), RADFORD PL, RADFORD, VA USA.</t>
  </si>
  <si>
    <t>REED BUSINESS INFORMATION</t>
  </si>
  <si>
    <t>360 PARK AVENUE SOUTH, NEW YORK, NY 10010 USA</t>
  </si>
  <si>
    <t>PX313</t>
  </si>
  <si>
    <t>WOS:A1994PX31300233</t>
  </si>
  <si>
    <t>MCKNIGHT, DM; ANDREWS, ED; SPAULDING, SA; AIKEN, GR</t>
  </si>
  <si>
    <t>AQUATIC FULVIC-ACIDS IN ALGAL-RICH ANTARCTIC PONDS</t>
  </si>
  <si>
    <t>HUMIC SUBSTANCES</t>
  </si>
  <si>
    <t>We isolated fulvic acids from two antarctic coastal ponds by means of preparative scale column chromatography with XAD-8 resin. Both ponds are on Ross Island. Pony Lake at Cape Royds has abundant phytoplankton populations, and Feather Pond at Cape Bird has a luxuriant benthic algal mat. Neither site has higher plants in the watershed. The dissolved organic carbon (DOC) concentration in Pony Lake was very high, but the percentage of DOC accounted for by fulvic acid was low, as has been observed for other lakes with algal-derived DOC sources. Fulvic acid from Pony Lake was more enriched in nitrogen than fulvic acid from Feather Pond, with a C:N atomic ratio of 13 in Pony Lake and a C:N ratio of 24 in Feather Pond. The [C-13]NMR spectra for the coastal pond samples showed that the content of sp(2)-hybridized carbon atoms (aromatic or olefinic) was only 16.5% of the total spectral area for Pony Lake and only 20.1% for Feather Pond.</t>
  </si>
  <si>
    <t>MCKNIGHT, DM (corresponding author), US GEOL SURVEY,3215 MARINE ST,BOULDER,CO 80303, USA.</t>
  </si>
  <si>
    <t>Spaulding, Sarah Ann/AEZ-7757-2022</t>
  </si>
  <si>
    <t>Spaulding, Sarah Ann/0000-0002-9787-7743; MCKNIGHT, DIANE/0000-0002-4171-1533</t>
  </si>
  <si>
    <t>10.4319/lo.1994.39.8.1972</t>
  </si>
  <si>
    <t>QG413</t>
  </si>
  <si>
    <t>WOS:A1994QG41300018</t>
  </si>
  <si>
    <t>SHEEHY, MRJ; GREENWOOD, JG; FIELDER, DR</t>
  </si>
  <si>
    <t>MORE ACCURATE CHRONOLOGICAL AGE-DETERMINATION OF CRUSTACEANS FROM FIELD SITUATIONS USING THE PHYSIOLOGICAL AGE MARKER, LIPOFUSCIN</t>
  </si>
  <si>
    <t>EUPHAUSIA-SUPERBA DANA; TSETSE-FLIES DIPTERA; ANTARCTIC KRILL; MORPHOLOGICAL LIPOFUSCIN; OXYGEN-CONSUMPTION; ADULT MALE; TEMPERATURE; SIZE; CRAYFISH; ACCUMULATION</t>
  </si>
  <si>
    <t>A captive population of Australian red-claw crayfish, Cherax quadricarinatus, of known age was used for the study. Lipofuscin concentration in the left olfactory lobe cell mass of the brain was measured using image analysis of fluorescence micrographs. Age predictions based on lipofuscin concentration were more accurate and had narrower 95% confidence limits than those derived from the more conventional body size and weight predictors for all age groups tested (180, 300, 420, 780 d). Overall, use of lipofuscin concentration produced a significantly lower (p &lt; 0.001) mean age-prediction error (16.65%)than use of carapace length or body weight (32.45 and 32.3%, respectively). Carapace length was of little value for prediction of the age of older individuals. Mathematical models defining the relationships between temperature, age and lipofuscin accumulation were derived from laboratory-reared individuals. These models did not describe adequately the course of lipofuscin accumulation in crayfish from the field over the whole lifespan. Field data from three ''known'' year-classes were used to generate simulated size-frequency and lipofuscin concentration-frequency histograms. Year-classes in the lipofuscin concentration frequency-histogram were much more easily distinguished than in the size-frequency histogram. Under field conditions, lipofuscin concentration was a better predictor of chronological age than conventional morphometric measures.</t>
  </si>
  <si>
    <t>SHEEHY, MRJ (corresponding author), UNIV QUEENSLAND,DEPT ZOOL,BRISBANE,QLD 4072,AUSTRALIA.</t>
  </si>
  <si>
    <t>10.1007/BF00346731</t>
  </si>
  <si>
    <t>PZ811</t>
  </si>
  <si>
    <t>WOS:A1994PZ81100005</t>
  </si>
  <si>
    <t>HATFIELD, EMC; RODHOUSE, PG</t>
  </si>
  <si>
    <t>DISTRIBUTION AND ABUNDANCE OF JUVENILE LOLIGO-GAHI IN FALKLAND-ISLAND WATERS</t>
  </si>
  <si>
    <t>VULGARIS-REYNAUDII CEPHALOPODA; SPAWNING GROUNDS; SOUTH-AFRICA; SQUID; COAST; MYOPSIDA; DORBIGNY; GROWTH</t>
  </si>
  <si>
    <t>Four research surveys of Falkland Island waters were carried out to determine the distribution and abundance of the early life-history stages of Loligo gahi (d'Orbigny, 1835) in the austral winter of 1988 and the austral springs of 1990, 1991 and 1992. Juveniles were caught during three of the four surveys in both Bongo nets and an RMTs net. In each case, greatest numbers were consistently caught in waters of less than or equal to 100 m to the south and east of East Falkland. The use of an opening/closing net in 1992 showed that most L. gahi juveniles aggregate close to the sea floor and are more available to the sampling gear by night than by day. Limited temperature data for the 1991 and 1992 surveys suggest that distribution on the coastal shelf may be associated with water-column structure. In 1992 when temperature data implied a mixed water column, juveniles were caught in deeper water than in 1991 when the water column was stratified. The results suggest that the spawning grounds of L. gahi are probably situated to the south and east of the Falkland Islands, at least for squid hatched in the austral winter/spring.</t>
  </si>
  <si>
    <t>HATFIELD, EMC (corresponding author), BRITISH ANTARCTIC SURVEY,NERC,HIGH CROSS,MADINGLEY RD,CAMBRIDGE CB1 OET,ENGLAND.</t>
  </si>
  <si>
    <t>10.1007/BF00346735</t>
  </si>
  <si>
    <t>WOS:A1994PZ81100009</t>
  </si>
  <si>
    <t>LEVASSEUR, M; GOSSELIN, M; MICHAUD, S</t>
  </si>
  <si>
    <t>A NEW SOURCE OF DIMETHYLSULFIDE (DMS) FOR THE ARCTIC ATMOSPHERE - ICE DIATOMS</t>
  </si>
  <si>
    <t>BIOGENIC SULFUR AEROSOL; SEA-ICE; OCEANIC DIMETHYLSULFIDE; SEASONAL-VARIATIONS; COASTAL WATERS; CLOUD ALBEDO; ALGAE; PHYTOPLANKTON; SALINITY; DIMETHYLSULFONIOPROPIONATE</t>
  </si>
  <si>
    <t>We report the first evidence that pennate diatoms growing within the bottom layer of first-year ice in the Arctic produce significant amounts of particulate dimethylsulfoniopropionate (DMSP(p)) and dissolved DMSP+DMS. In 1992 in Resolute Passage, a tributary of Barrow Strait, DMSP(p) concentrations within the bottom layer of ice reached 1055 mg S m(-3) at the end of the vernal bloom, a value one order of magnitude higher than the maximum value reported in antarctic ice. Bottom-ice concentrations in DMSP(p) and DMSP(d)+DMS were significantly correlated with the abundance of the dominant pennate diatom Nitzschia frigida. Intracellular concentration in DMSP of ice algae was very low (0.001 pg cell(-1)) at the end of April when algae were light-limited and reached 1.17 pg cell(-1) in mid-May following an increase in light and algal growth. We calculate that the rapid release of the dissolved DMSP+DMS from the ice into surface waters following the ice break-up will generate a sea-to-air DMS flux of 0.7 mg S m(-2) d(-1), a pulse ten times higher than the mean arctic summer flux. We estimate that this 1-d pulse represents up to 5% of the annual DMS emission in the Arctic.</t>
  </si>
  <si>
    <t>UNIV QUEBEC,DEPT OCEANOG,RIMOUSKI,PQ G5L 3A1,CANADA</t>
  </si>
  <si>
    <t>University of Quebec</t>
  </si>
  <si>
    <t>LEVASSEUR, M (corresponding author), MINIST PECHES &amp; OCEANS,INST MAURICE LAMONTAGNE,CP 1000,MONT JOLI,PQ G5H 3Z4,CANADA.</t>
  </si>
  <si>
    <t>Gosselin, Michel/B-4477-2014</t>
  </si>
  <si>
    <t>Gosselin, Michel/0000-0002-1044-0793</t>
  </si>
  <si>
    <t>10.1007/BF00346748</t>
  </si>
  <si>
    <t>WOS:A1994PZ81100022</t>
  </si>
  <si>
    <t>HUBER, BT; LIU, CJ; OLSSON, RK; BERGGREN, WA</t>
  </si>
  <si>
    <t>COMMENT ON THE CRETACEOUS-TERTIARY BOUNDARY TRANSITION IN THE ANTARCTIC OCEAN AND ITS GLOBAL IMPLICATIONS BY KELLER,G</t>
  </si>
  <si>
    <t>PLANKTONIC-FORAMINIFERA; EXTINCTION; BIOSTRATIGRAPHY</t>
  </si>
  <si>
    <t>RUTGERS STATE UNIV,DEPT GEOL SCI,NEW BRUNSWICK,NJ 08903; WOODS HOLE OCEANOG INST,WOODS HOLE,MA 02543</t>
  </si>
  <si>
    <t>Rutgers University System; Rutgers University New Brunswick; Woods Hole Oceanographic Institution</t>
  </si>
  <si>
    <t>HUBER, BT (corresponding author), SMITHSONIAN INST,NATL MUSEUM NAT HIST,DEPT PALEOBIOL,NHB-121,WASHINGTON,DC 20560, USA.</t>
  </si>
  <si>
    <t>10.1016/0377-8398(94)90017-5</t>
  </si>
  <si>
    <t>QG609</t>
  </si>
  <si>
    <t>WOS:A1994QG60900002</t>
  </si>
  <si>
    <t>KELLER, G; MACLEOD, N</t>
  </si>
  <si>
    <t>COMMENT ON THE CRETACEOUS-TERTIARY BOUNDARY TRANSITION IN THE ANTARCTIC OCEAN AND ITS GLOBAL IMPLICATIONS - REPLY</t>
  </si>
  <si>
    <t>PLANKTONIC-FORAMINIFERA; MASS EXTINCTION; GRAPHIC CORRELATION; SURVIVORSHIP; TRISERIAL; RADIATION; BISERIAL; SECTIONS</t>
  </si>
  <si>
    <t>NAT HIST MUSEUM,DEPT PALAEONTOL,LONDON SW7 5BD,ENGLAND</t>
  </si>
  <si>
    <t>Natural History Museum London</t>
  </si>
  <si>
    <t>KELLER, G (corresponding author), PRINCETON UNIV,DEPT GEOL &amp; GEOPHYS SCI,GAYOT HALL,PRINCETON,NJ 08540, USA.</t>
  </si>
  <si>
    <t>10.1016/0377-8398(94)90018-3</t>
  </si>
  <si>
    <t>WOS:A1994QG60900003</t>
  </si>
  <si>
    <t>ISHMAN, SE; DOMACK, EW</t>
  </si>
  <si>
    <t>OCEANOGRAPHIC CONTROLS ON BENTHIC FORAMINIFERS FROM THE BELLINGSHAUSEN MARGIN OF THE ANTARCTIC PENINSULA</t>
  </si>
  <si>
    <t>HOLOCENE GLACIER FLUCTUATIONS; BRANSFIELD STRAIT REGION; POLAR FRONT REGION; BULIMINA-MARGINATA; WEDDELL SEA; SEDIMENTATION; ECOLOGY; ASSEMBLAGES; ACULEATA; ATLANTIC</t>
  </si>
  <si>
    <t>Surface sediment samples collected from the Bellingshausen Sea continental margin of the Antarctic Peninsula were analyzed for benthic foraminifers. A total fauna including live and dead specimen counts was used to statistically identify discrete benthic foraminifer assemblages. Two major assemblages were defined, the Bulimina aculeata and Fursenkoina spp. Assemblages. The distribution of the Bulimina aculeata and Fursenkoina spp. Assemblages are closely associated with the distribution of the two dominant bottom water masses on the continental margin, the Circumpolar Warm Deep Water and Weddell Sea Transitional Water, respectively. Their distributions cannot be related to organic carbon content or sediment texture of the surface sediments. The faunal composition of the Bellingshausen Sea margin assemblages and their water mass associations are similar to faunal-water mass relationships observed in the Weddell Sea and South Atlantic Ocean where Bulimina aculeata is associated with Circumpolar Deep Water and Nonionella iridea, N. bradii and Trifarina earlandi are associated with Eastern Shelf and Modified Weddell Sea Water.</t>
  </si>
  <si>
    <t>HAMILTON COLL,DEPT GEOL,CLINTON,NY 13323</t>
  </si>
  <si>
    <t>Hamilton College</t>
  </si>
  <si>
    <t>ISHMAN, SE (corresponding author), US GEOL SURVEY,NATL CTR,MS 970,RESTON,VA 22092, USA.</t>
  </si>
  <si>
    <t>10.1016/0377-8398(94)90019-1</t>
  </si>
  <si>
    <t>WOS:A1994QG60900004</t>
  </si>
  <si>
    <t>RAY, MK; KUMAR, GS; SHIVAJI, S</t>
  </si>
  <si>
    <t>PHOSPHORYLATION OF MEMBRANE-PROTEINS IN RESPONSE TO TEMPERATURE IN AN ANTARCTIC PSEUDOMONAS-SYRINGAE</t>
  </si>
  <si>
    <t>MICROBIOLOGY-UK</t>
  </si>
  <si>
    <t>ANTARCTIC PSYCHROTROPHS; PSEUDOMONAS SYRINGAE; PHOSPHORYLATION OF PROTEINS; TEMPERATURE SENSING</t>
  </si>
  <si>
    <t>SCHIRMACHER OASIS; MICROCOCCUS-ROSEUS; ESCHERICHIA-COLI; YERSINIA-PESTIS; IDENTIFICATION; SOILS; THERMOMETER; BACTERIA; SIGMA-32; LCRF</t>
  </si>
  <si>
    <t>Temperature-dependent phosphorylation and dephosphorylation of membrane proteins was studied in vitro in a number of psychrotrophic Antarctic bacteria which grow between 0 and 30 degrees C. One of them, a Pseudomonas syringae isolate, was studied in detail and was found to have three membrane proteins of molecular mass 30, 65 and 85 kDa which were phosphorylated differently in response to low and high temperatures. The 65 kDa protein was phosphorylated only at lower temperatures (between 0 and 15 degrees C). The 30 kDa protein was phosphorylated more at higher temperatures and was possibly a histidine kinase. This protein was present in all the psychrotrophic Pseudomonas species studied and in Sphingobacterium antarcticus. A possible role for these proteins in sensing environmental temperature is proposed.</t>
  </si>
  <si>
    <t>RAY, MK (corresponding author), CTR CELLULAR &amp; MOLEC BIOL,UPPAL RD,HYDERABAD 500007,ANDHRA PRADESH,INDIA.</t>
  </si>
  <si>
    <t>shivaji, sisinthy/0000-0003-0376-4658</t>
  </si>
  <si>
    <t>SOC GENERAL MICROBIOLOGY</t>
  </si>
  <si>
    <t>HARVEST HOUSE 62 LONDON ROAD, READING, BERKS, ENGLAND RG1 5AS</t>
  </si>
  <si>
    <t>1350-0872</t>
  </si>
  <si>
    <t>MICROBIOL-UK</t>
  </si>
  <si>
    <t>Microbiol.-UK</t>
  </si>
  <si>
    <t>10.1099/13500872-140-12-3217</t>
  </si>
  <si>
    <t>PY759</t>
  </si>
  <si>
    <t>WOS:A1994PY75900004</t>
  </si>
  <si>
    <t>BAREILLE, G; GROUSSET, FE; LABRACHERIE, M; LABEYRIE, LD; PETIT, JR</t>
  </si>
  <si>
    <t>ORIGIN OF DETRITAL FLUXES IN THE SOUTHEAST INDIAN-OCEAN DURING THE LAST CLIMATIC CYCLES</t>
  </si>
  <si>
    <t>ANTARCTIC BOTTOM-WATER; DEEP-SEA SEDIMENTS; NORTH-ATLANTIC; ICE-CORE; WEDDELL SEA; MAGNETIC-SUSCEPTIBILITY; LOESS STRATIGRAPHY; KERGUELEN PLATEAU; MARINE-SEDIMENTS; BIOGENIC OPAL</t>
  </si>
  <si>
    <t>Because of a close relationship between detrital flux variations and magnetic susceptibility (MS) flux (MS cm(-3) of bulk sediment multiplied by the linear sedimentation rate) variations in the southeast Indian basin of the southern ocean, MS flux profiles have been used to examine the spatial and temporal detrital flux changes in this basin during the last climatic cycle. Results indicate a general increase in detrital material input during the coldest periods, suggesting a widespread phenomenon, at least on the basin scale. Mineralogical data, geochemical data, and Sr-87/Sr-86 isotopic ratios have been used to determine the origin and transport mechanisms responsible for increased detrital flux during glacial periods. Mineralogical and geochemical data show that these glacial ''highs'' are due to increases in both Kerguelen-Crozet volcanic and Antarctic detrital inputs. The Sr-87/Sr-86 isotopic composition of the &gt;45-mu m fraction indicates that the Kerguelen-Crozet province contributes to at least 50% of the coarse particule input to the west. This contribution decreases eastward to reach less than 10%. These tracers clearly indicate that the Crozet-Kerguelen province was a major source region of detrital in the western part of the basin during glacial times. In contrast, material of Antarctic origin is well represented in the whole basin (fine and coarse fractions). Because of the minor amount of coarse particles in the sediments, volcanic particles from Kerguelen and crustal particles from Antarctica have most probably been transported by the Antarctic bottom water current and/or the Circumpolar deepwater current during glacial periods as is the case today. Nevertheless, the presence of coarse particles even in low amount suggests also a transport by ice rafting (sea-ice and icebergs), originated from both Kerguelen and Antarctic sources. However, the relative importance of both hydrographic and ice-rafting modes of transport cannot be identified accurately with our data. During low sea level stands (glacial maximum periods), increasing instability and erosion of the continental platform and shallow plateaus could have resulted in a more efficient transfer of crustal and volcano-detrital material to the Southeast Indian basin. At the same time, extension of the grounded ice shelves over the continental margins and increase in the erosion rate of the Antarctic ice sheet could have induced a greater input of ice rafted detritus (IRD) to southern ocean basins. Enhancement of the circumpolar deepwater current strength might have also carried a more important flux of detrital material from Kerguelen. However, an increase in the bottom water flow is not necessarily required.</t>
  </si>
  <si>
    <t>CEA,CNRS,CTR FAIBLES RADIOACTIVITES,F-91198 GIF SUR YVETTE,FRANCE; LAB GLACIOL &amp; GEOPHYS ENVIRONM,F-38402 ST MARTIN DHERES,FRANCE</t>
  </si>
  <si>
    <t>Universite Paris Saclay; Centre National de la Recherche Scientifique (CNRS); CEA</t>
  </si>
  <si>
    <t>BAREILLE, G (corresponding author), UNIV BORDEAUX 1,DEPT GEOL &amp; OCEANOG,CNRS,URA 197,AVE FAC,F-33405 TALENCE,FRANCE.</t>
  </si>
  <si>
    <t>Labeyrie, Laurent Denis/AAV-8405-2021; Bareille, Gilles/AAS-3113-2020</t>
  </si>
  <si>
    <t>Labeyrie, Laurent Denis/0000-0002-1554-2449;</t>
  </si>
  <si>
    <t>10.1029/94PA01946</t>
  </si>
  <si>
    <t>PV965</t>
  </si>
  <si>
    <t>WOS:A1994PV96500003</t>
  </si>
  <si>
    <t>BEAUFORT, L</t>
  </si>
  <si>
    <t>CLIMATIC IMPORTANCE OF THE MODULATION OF THE 100-KYR CYCLE INFERRED FROM 16-MY LONG MIOCENE RECORDS</t>
  </si>
  <si>
    <t>1ST-ORDER GLOBAL-MODEL; TIME-SERIES; PLEISTOCENE CLIMATE; EVOLUTION; SYSTEM; OXYGEN; MIDDLE</t>
  </si>
  <si>
    <t>The variations of the amplitude of the 100 kyr cycle are not yet clearly understood. Although the timing of the appearance of these cycles in the Pleistocene is well established, very little is known about the occurrence of such cycles and their evolution in most of the Neogene. Two detailed and continuous 16 m.y. long Miocene records of paleoceanographic significance are analyzed in order to study the dynamics of the 100 kyr cycle. One record results from counts of the relative abundance of the calcareous nannoplankton Coccolithus pelagicus in about 1000 samples taken in the Neogene section recovered from Ocean Drilling Program site 747 (southern Indian Ocean). This record, in which the chronologic resolution is similar to 17 kyr, is interpreted as reflecting migrations of the Antarctic polar front through time. The record of the wet-bulk density in the same section, which is interpreted as reflecting variations of paleoproductivity constitutes the second 16 m.y. record. It has a chronologic resolution of 3.5 kyr. The two series reveal the presence of 100 kyr cycle during the Miocene. This cycle is not stable through time and vary similarly in the two series. The amplitude of the 100 kyr cycle fluctuates quasiperiodically with primary periods close to 2.38, 1.14, and 0.8 m.y., equivalent to those of the modulation of the orbital parameters (obliquity and eccentricity). In addition, the amplitude of the 100 kyr cycle is stronger during cooler times. The interactions between climate and modulation of the eccentricity or the obliquity cycles are good candidates to explain that change in amplitude. It is concluded that the long term modulation of the orbital parameter has a significant influence on global climate.</t>
  </si>
  <si>
    <t>BEAUFORT, L (corresponding author), CNRS,GEOL QUATERNAIRE LAB,CASE 907,F-13288 MARSEILLE 09,FRANCE.</t>
  </si>
  <si>
    <t>Beaufort, Luc/AAH-5305-2021; Beaufort, Luc/ABG-2289-2021</t>
  </si>
  <si>
    <t>Beaufort, Luc/0000-0001-6055-9373</t>
  </si>
  <si>
    <t>10.1029/94PA02115</t>
  </si>
  <si>
    <t>WOS:A1994PV96500004</t>
  </si>
  <si>
    <t>RAMSAY, ATS; SYKES, TJS; KIDD, RB</t>
  </si>
  <si>
    <t>WAXING (AND WANING) LYRICAL ON HIATUSES - EOCENE - QUATERNARY INDIAN-OCEAN HIATUSES AS PROXY INDICATORS OF WATER MASS-PRODUCTION</t>
  </si>
  <si>
    <t>EQUATORIAL PACIFIC; OXYGEN ISOTOPES; OLIGOCENE; PLIOCENE; ATLANTIC; EROSION; MIOCENE; FLOW; AGE</t>
  </si>
  <si>
    <t>The temporal distributions of Cenozoic hiatuses in the Indian Ocean are reconsidered in the light of a new time framework developed by the Paleoceanographic Indian Ocean Synthesis. On the basis of the temporal distribution of hiatus terminations, eight 3 m.y. time slices were selected for plotting the paleogeographical distribution of hiatus terminations. These distributions define areas of potential hiatus development, which formed along flow paths of proto-Antarctic Bottom Water (an analogue of modern Antarctic Bottom Water) and proto-Antarctic Intermediate Water (an analogue of modern Antarctic Intermediate Water). Expansion and contraction of these areas suggested changes in the volume of these water masses, which modified the distibution patterns of erosive deepwater currents and corrosive bottom water. Consequently, the spatial and bathymetric distribution of hiatus formation was altered. Age-depth analysis of hiatuses from sites within post-late Eocene areas of potential hiatus development was used, in conjunction with models of the behavior of unconformity boundaries within fluctuating water masses, to construct waxing/waning curves for proto-Antarctic Bottom Water and proto-Antarctic Intermediate Water. These curves define volume changes in the production histories of these water masses which were related to the post-late Eocene glacial history of Antarctica. Since the late Oligocene, the proto-Antarctic Bottom Water waned during intervals of increased glacial intensity, whereas the proto-Antarctic Intermediate Water waxed during these intervals. These relationships reversed during intervals of reduced glacial intensity, including intervals where there is no evidence for Antarctic glaciation. This conflicts with interpretations made by other workers. A comparison is made between the production histories of proto-Antarctric Bottom Water and Northern Component Water (an analogue of North Atlantic Deep Water) based on partial derivative(13)C for the Miocene to Pliocene.</t>
  </si>
  <si>
    <t>RAMSAY, ATS (corresponding author), UNIV WALES COLL CARDIFF,DEPT EARTH SCI,MARINE GEOSCI RES GRP,POB 914,CARDIFF CF1 3YE,S GLAM,WALES.</t>
  </si>
  <si>
    <t>10.1029/94PA01397</t>
  </si>
  <si>
    <t>WOS:A1994PV96500006</t>
  </si>
  <si>
    <t>ROBINSON, SG; MCCAVE, IN</t>
  </si>
  <si>
    <t>ORBITAL FORCING OF BOTTOM-CURRENT ENHANCED SEDIMENTATION ON FENI DRIFT, NE ATLANTIC, DURING THE MIDPLEISTOCENE</t>
  </si>
  <si>
    <t>Workshop on Research Perspectives of Sediment Waves and Drifts - Monitors of Global Change in Deepwater Circulation, at the International Conference on Paleoceanography (ICP IV)</t>
  </si>
  <si>
    <t>KIEL, GERMANY</t>
  </si>
  <si>
    <t>NORTHERN NORTH-ATLANTIC; ROCKALL TROUGH; NEPHELOID LAYERS; PARTICLE-SIZE; DEEP; OCEAN; CIRCULATION; WATER; CHANNEL; LEG-94</t>
  </si>
  <si>
    <t>Feni Ridge is a plastered sediment drift, deposited along the northwestern flank of Rockall Trough, NE Atlantic, under the influence of deep, geostrophic currents formed by intermittent overflows of Arctic Intermediate Water from the Norwegian Sea across the Iceland-Scotland Ridge (NSOW). Lower Deep Water (LDW), a derivative of Antarctic Bottom Water from the South Atlantic mixed with old North Atlantic Deep Water (NADW), also bathes the lower flanks of the drift, below 2500 m. Deep Sea Drilling Project site 610 was drilled in a sediment wave field on the surface of Feni Drift (2417 m), though the sediments recovered proved to be typically pelagic, preserving a high-resolution (&gt;5 cm kyr(-1)) Quaternary record of orbitally modulated ice-rafting and biogenic productivity cycles but showing little evidence of current affected deposition. From particle size and compositional analyses of the biogenic and lithogenic &lt; 63 mu m fractions of samples taken at similar to 2.5 kyr intervals between 0.5 and 1.2 Ma, we derived indices of bottom current enrichment and flux of noncohesive (&gt; 10 mu m) silt, which we then compared with records of the percentage and flux of ice-rafted detrital ORD) sand, foraminifera, and coccoliths for the same interval. Cross-spectral comparisons were then made between these records and variations in a model of northern hemisphere ice volume (ice sheet growth and decay in response to orbitally forced insolation changes at 65 degrees N). Variations in the relative proportions and fluxes of IRD sand, foraminifera, and coccoliths all covary closely with orbitally forced ice volume fluctuations, but with differing amplitude, coherency and phase relationships at each Milankovitch frequency. However, there is a significant component of variance in pelagic and ice-rafted sedimentation which is controlled by bottom currents, and this shows excellent phase and coherency agreement with the ice volume model at all orbital frequencies. The relative enrichment, coarseness, and flux of the contourite silt fraction of Feni Drift sediments all increase during glacial or cold stages of the mid-Pleistocene, relative to warm stages, suggesting that currents were stronger during these periods. Possible explanations for such changes in current activity include: (1) an increased flux of NSOW via the Wyville-Thompson Ridge into the Rockall Trough during glacials, but not due to increased production of NSOW; (2) LDW, presently lying below 2500 m, rises during glacials by at least 50-60 m, thereby flooding over the surface of Feni Ridge at site 610; (3) the path of a major recirculation gyre in the lower-NADW/LDW system, presently situated marginally south of site 610, encroaches upon the southern tip of Feni Ridge during glacials; and (4) the Rockall Trough itself is a site of deep water formation during glacials (analogous to Labrador Sea Deep Water formation today).</t>
  </si>
  <si>
    <t>UNIV CAMBRIDGE,DEPT EARTH SCI,CAMBRIDGE CB2 3EQ,ENGLAND</t>
  </si>
  <si>
    <t>10.1029/94PA01439</t>
  </si>
  <si>
    <t>WOS:A1994PV96500011</t>
  </si>
  <si>
    <t>MASSE, L; FAUGERES, JC; BERNAT, M; PUJOS, A; MEZERAIS, ML</t>
  </si>
  <si>
    <t>A 600,000-YEAR RECORD OF ANTARCTIC BOTTOM WATER ACTIVITY INFERRED FROM SEDIMENT TEXTURES AND STRUCTURES IN A SEDIMENT CORE FROM THE SOUTHERN BRAZIL BASIN</t>
  </si>
  <si>
    <t>VEMA CHANNEL; ATLANTIC-OCEAN; ABYSSAL CIRCULATION; CURRENT SPEED; FLUCTUATIONS; STRATIGRAPHY; QUATERNARY; TRANSPORT; PATTERNS; DRIFTS</t>
  </si>
  <si>
    <t>At the northern exit of the Vema Channel, in the Southern Brazil Basin, deep currents linked with Antarctic Bottom Water flow (AABW, below 4200 m) have formed contouritic accumulations along the continental rise. Lithologic and textural investigations were carried out on a Kullenberg core in order to establish a chronology of late Pleistocene-Holocene fluctuations in AABW flow. The core, spanning the last 600,000 years, was recovered from a field of sediment waves. The deposits consist of fine grained muds. Carbonate contents are very low because deposition takes place near the present-day carbonate compensation depth. The core stratigraphic framework is based on calcareous nannofossil and excess Th-230 analyses. Two main types of facies can be identified: (1) yellowish brown muds, with frequent manganese enrichments forming dark laminae, and (2) homogeneous gray-green muds. Two indicators of paleocurrent activity have been considered: (1) erosional sediment features that give evidence for high amplitude and short-term current events, and (2) grain size fluctuations (percentage of particles greater than 10 mu m), indicating low amplitude and long-term variations. Two periods can be defined. The first one (circa 600 to circa 350 kyr B.P.) is characterized by an instability in current activity, with strong flow events recorded as erosional surfaces. Long-term fluctuations reveal the existence of several episodes of increased velocity occurring approximately every 50 kyr. The second period (350 kyr B.P. to present) is marked by globally weaker current activity and long-term fluctuations of lower amplitude and longer duration. Maximum velocities occur preferentially during periods of climatic cooling. These fluctuations might be correlated with the 100 kyr eccentricity cycle of the Earth's orbit.</t>
  </si>
  <si>
    <t>UNIV BORDEAUX 1,DEPT GEOL &amp; OCEANOG,F-33405 TALENCE,FRANCE</t>
  </si>
  <si>
    <t>Universite de Bordeaux</t>
  </si>
  <si>
    <t>MASSE, L (corresponding author), UNIV NICE,GEODYNAM LAB,GEOCHIM ISOTOP GRP,PARC VALROSE,F-06000 NICE,FRANCE.</t>
  </si>
  <si>
    <t>10.1029/94PA01442</t>
  </si>
  <si>
    <t>WOS:A1994PV96500015</t>
  </si>
  <si>
    <t>CARTER, L; MCCAVE, IN</t>
  </si>
  <si>
    <t>DEVELOPMENT OF SEDIMENT DRIFTS APPROACHING AN ACTIVE PLATE MARGIN UNDER THE SW PACIFIC DEEP WESTERN BOUNDARY CURRENT</t>
  </si>
  <si>
    <t>NEW-ZEALAND; SOUTHWEST PACIFIC; ANTARCTIC GLACIATION; OCEAN; SEA; PALEOCEANOGRAPHY; CIRCULATION; EVOLUTION; CHARACTER; TECTONICS</t>
  </si>
  <si>
    <t>The abyssal Pacific Ocean is fed by a 1000 km wide, deep western boundary current (DWBC) that flows northward along the continental margin, east of New Zealand. Between the passive margin of Chatham Rise and the subduction zone of Kermadec Trench, a distance of 1200 km, the DWBC has formed a suite of sediment drifts over a depth range of 2200-5700 m. Airgun and 3.5-kHz profiles record a variety of drift types that reflect regional variations in bathymetry, sediment supply, and the tectonic/volcanic framework. On Chatham Rise the DWBC has deposited a sinuous, linear body along the south flank (3000 m), an extensive apronlike drift on the north flank (2200-4500 m), and a ridgelike drift about the rise base (4500-5200 m). The flow has also deposited a body of sediment over 400 km long within a moat at the base of the nearby Louisville Seamount Chain. Further downcurrent, the 250 km long Rekohu Drift (3600-4190 m) has developed northward to 39 degrees S. South of this latitude, drifts comprise mainly reworked pelagic/hemipelagic material and sediment transported from distant southerly sources. In contrast, drifts north of 39 degrees S have received a major injection of terrigenous sediment from Hikurangi Channel which runs 1400 km from New Zealand, eastward across the Hikurangi Plateau to disgorge on to the abyssal floor at the plateau edge. En route, turbidity current overspill from the channel has moved north under the influence of the shallow DWBC to contribute to a series of small ridge and patch drifts among the numerous seamounts on the plateau at 3500-4200 m, Off Hikurangi Channel mouth, a large fan has accumulated. The DWBC has extended the fan into a drift running over 250 km along the base of Hikurangi Plateau (5150-5770 m) toward Kermadec Trench. Here drift sediment becomes increasingly disrupted by mass wasting associated with the active subduction in this area. The seismic stratigraphy reveals the drifts to rest mainly on a widespread erosional surface that is interpreted to mark the inception of the DWBC in the region with the late Oligocene opening of the Australian-Antarctic seaway. Drift construction commenced during the Miocene but was punctuated in the late Miocene by another period of erosion that coincided with increased bottom water production in Antarctica. Deposition resumed in Plio-Pleistocene times when large quantities of sediment from the rapidly rising landmass of New Zealand were injected into the boundary current. The modern flow continues to affect drift deposition as manifest by an active boundary channel along the foot of Hikurangi Plateau and widespread scour zones and sediment wave fields.</t>
  </si>
  <si>
    <t>CARTER, L (corresponding author), NIWA MARINE,NEW ZEALAND OCEANOG INST,POB 14901,WELLINGTON,NEW ZEALAND.</t>
  </si>
  <si>
    <t>10.1029/94PA01444</t>
  </si>
  <si>
    <t>WOS:A1994PV96500018</t>
  </si>
  <si>
    <t>GLUCHOFFFIASSON, K; FIASSON, JL; FAVREBONVIN, J</t>
  </si>
  <si>
    <t>QUERCETIN GLYCOSIDES FROM ANTARCTIC RANUNCULUS SPECIES</t>
  </si>
  <si>
    <t>PHYTOCHEMISTRY</t>
  </si>
  <si>
    <t>RANUNCULUS; RANUNCULACEAE; LEAVES; QUERCETIN GLYCOSIDES; ACYLATED QUERCETIN GLYCOSIDES; FLAVONOIDS</t>
  </si>
  <si>
    <t>SETARIA-ITALICA; HYPOCHOERIS</t>
  </si>
  <si>
    <t>Four major quercetin triglycosides were isolated from the leaves of antarctic Ranunculus species: quercetin 3-sophoroside-7-glucoside, quercetin 3-sambubioside-7-glucoside and the corresponding 2'''-caffeoyl derivatives. Quercetin 3-(2'''-caffeyl-sambubioside)-7-glucoside is reported for the first time. Quercetin 3-diglucoside, quercetin 3-xylosylglucoside, quercetin 3-(ferulylsophoroside)-7-glucoside and the previously unquoted quercetin 3-(ferulylsambubioside)-7-glucoside, quercetin 3-(p-coumarylsophoroside)-7-glucoside, quercetin 3-(p-coumarylsambubioside)-7-glucoside and quercetin 3-(caffeylarabinosylglucoside)-7-glucoside were partially characterized.</t>
  </si>
  <si>
    <t>CNRS,SERV CENT ANAL,F-69390 VERNAISON,FRANCE</t>
  </si>
  <si>
    <t>GLUCHOFFFIASSON, K (corresponding author), UNIV LYON 1,BIOL MICROMOLEC &amp; PHYTOCHIM LAB,43 BD 11 NOV,F-69622 VILLEURBANNE,FRANCE.</t>
  </si>
  <si>
    <t>0031-9422</t>
  </si>
  <si>
    <t>Phytochemistry</t>
  </si>
  <si>
    <t>10.1016/S0031-9422(00)89580-1</t>
  </si>
  <si>
    <t>Biochemistry &amp; Molecular Biology; Plant Sciences</t>
  </si>
  <si>
    <t>QN609</t>
  </si>
  <si>
    <t>WOS:A1994QN60900014</t>
  </si>
  <si>
    <t>POLYAKOV, IV</t>
  </si>
  <si>
    <t>MAINTENANCE OF THE ARCTIC-OCEAN LARGE-SCALE BAROCLINIC STRUCTURE BY THE M2 TIDE</t>
  </si>
  <si>
    <t>CIRCULATION; MODEL</t>
  </si>
  <si>
    <t>A three-dimensional structure of the M2 tidal currents has been reproduced by mathematical modelling. The possibility of energy transfer from the tidal barotropic motion to large-scale baroclinic circulation of the Arctic Ocean has been estimated. It has been shown that the bottom relief plays an important role in the formation of the large-scale pattern of the baroclinic fields. The hypothesis has been proposed that the M2 tide may support the near-slope convection of the East-Siberian and Laptev seas.</t>
  </si>
  <si>
    <t>POLYAKOV, IV (corresponding author), ARCTIC &amp; ANTARCTIC RES INST, 38 BERING ST, ST PETERSBURG 199397, RUSSIA.</t>
  </si>
  <si>
    <t>1751-8369</t>
  </si>
  <si>
    <t>10.1111/j.1751-8369.1994.tb00451.x</t>
  </si>
  <si>
    <t>QG286</t>
  </si>
  <si>
    <t>WOS:A1994QG28600006</t>
  </si>
  <si>
    <t>RAI, AK; SRINIVASAN, MS</t>
  </si>
  <si>
    <t>PLEISTOCENE OCEANOGRAPHIC CHANGES INDICATED BY DEEP-SEA BENTHIC FORAMINIFERA IN THE NORTHERN INDIAN-OCEAN</t>
  </si>
  <si>
    <t>PROCEEDINGS OF THE INDIAN ACADEMY OF SCIENCES-EARTH AND PLANETARY SCIENCES</t>
  </si>
  <si>
    <t>PLEISTOCENE; BENTHIC FORAMINIFERA; NORTHERN INDIAN OCEAN; OCEANOGRAPHY</t>
  </si>
  <si>
    <t>ANTARCTIC BOTTOM-WATER; DSDP SITE-214; PALEOCEANOGRAPHY; NEOGENE; DISCONFORMITIES; SEDIMENTATION; GLACIATION; PACIFIC</t>
  </si>
  <si>
    <t>An attempt has been made to understand the Pleistocene bottom water history in response to the paleoclimatic changes in the northern Indian Ocean employing quantitative analyses of deep sea benthic foraminifera at the DSDP sites 219 and 238. Among the 150 benthic foraminifera recorded a few species show dominance with changing percent frequencies during most of the sequence. The dominant benthic foraminiferal assemblages suggest that most of the Pleistocene bottom waters at site 219 and Early Pleistocene bottom waters at site 238 are of North Indian Deep Water (NIDW) origin. However, Late Pleistocene assemblage at site 238 appears to be closely associated with a water mass intermediate between North Indian Deep Water (NIDW) and Antarctic Bottom Water (AABW). Uvigerina proboscidea is the most dominant benthic foraminiferal species present during the Pleistocene at both the sites. A marked increase in the relative abundance of U. proboscidea along with less diverse and equitable fauna during Early Pleistocene suggests a relative cooling, an intensified oceanic circulation and upwelling of nutrient rich bottom waters resulting in high surface productivity. At the same time, low sediment accumulation rate during Early Pleistocene reveals increased winnowing of the sediments possibly due to more corrosive and cold bottom waters. The Late Pleistocene in general, is marked by relatively warm and stable bottom waters as reflected by low abundance of U. proboscidea and more diverse and equitable benthic fauna. The lower depth range for the occurrence of Bulimina aculeata in the Indian Ocean is around 2300 m, similar to that of many other areas. B. aculeata also shows marked increase in its abundance near the Pliocene/Pleistocene boundary while a sudden decrease in the relative abundance of Stilostomella lepidula occurs close to the Early/Late Pleistocene boundary.</t>
  </si>
  <si>
    <t>BANARAS HINDU UNIV,DEPT GEOL,VARANASI 221005,UTTAR PRADESH,INDIA</t>
  </si>
  <si>
    <t>Banaras Hindu University (BHU)</t>
  </si>
  <si>
    <t>RAI, AK (corresponding author), UNIV ALLAHABAD,DEPT EARTH &amp; PLANETARY SCI,ALLAHABAD 211002,INDIA.</t>
  </si>
  <si>
    <t>INDIAN ACADEMY SCIENCES</t>
  </si>
  <si>
    <t>BANGALORE</t>
  </si>
  <si>
    <t>P B 8005 C V RAMAN AVENUE, BANGALORE 560 080, INDIA</t>
  </si>
  <si>
    <t>0253-4126</t>
  </si>
  <si>
    <t>P INDIAN AS-EARTH</t>
  </si>
  <si>
    <t>Proc. Indian Acad. Sci.-Earth Planet. Sci</t>
  </si>
  <si>
    <t>QZ382</t>
  </si>
  <si>
    <t>WOS:A1994QZ38200005</t>
  </si>
  <si>
    <t>SMITH, AJ; LAIRD, MJ</t>
  </si>
  <si>
    <t>SPRING MIST MEETING, CAMBRIDGE, 1994</t>
  </si>
  <si>
    <t>QUARTERLY JOURNAL OF THE ROYAL ASTRONOMICAL SOCIETY</t>
  </si>
  <si>
    <t>UNIV LONDON KINGS COLL,DEPT MATH,LONDON WC2R 2LS,ENGLAND</t>
  </si>
  <si>
    <t>University of London; King's College London</t>
  </si>
  <si>
    <t>SMITH, AJ (corresponding author), BRITISH ANTARCTIC SURVEY,KMADINGLEY RD,CAMBRIDGE CB3 0ET,ENGLAND.</t>
  </si>
  <si>
    <t>0035-8738</t>
  </si>
  <si>
    <t>Q J ROY ASTRON SOC</t>
  </si>
  <si>
    <t>Q. J. R. Astron. Soc.</t>
  </si>
  <si>
    <t>PY381</t>
  </si>
  <si>
    <t>WOS:A1994PY38100007</t>
  </si>
  <si>
    <t>DALESANDRO, MM; MALIK, M; REED, HL; HORNER, LD</t>
  </si>
  <si>
    <t>CHANGES IN TRIIODOTHYRONINE (T-3) MONONUCLEAR LEUKOCYTE RECEPTOR KINETICS AFTER T-3 ADMINISTRATION AND MULTIPLE COLD-AIR EXPOSURES</t>
  </si>
  <si>
    <t>RECEPTOR</t>
  </si>
  <si>
    <t>MONONUCLEAR BLOOD CELLS; TRIIODOTHYRONINE; THYROXINE; NUCLEAR T-3 RECEPTORS; COLD HABITUATION</t>
  </si>
  <si>
    <t>PROLONGED ANTARCTIC RESIDENCE; THYROID-HORMONE RECEPTORS; TRI-IODOTHYRONINE; NUCLEAR RECEPTORS; HUMAN-LYMPHOCYTES; HYPOTHYROID RATS; BLOOD-CELLS; BINDING; T3; THYROXINE</t>
  </si>
  <si>
    <t>Repeated cold-air exposures increase human triiodothyronine (T-3) plasma clearance rates. To study the response of the nuclear T-3 receptor (NT3R) in this condition, binding characteristics were analyzed in human mononuclear leukocytes (MNL). In addition, we supplemented one group of individuals with a daily oral replacement dose of T-3 to isolate the influence of serum thyroxine (T-4) and thyrotropin (TSH) levels on receptor kinetics. The subjects were exposed to cold air (4 degrees C) twice/d, 30 min/exposure, for a total of 80 exposures. The T-3-subjects received placebo [n = 8] and the T-3+ subjects received T-3 (30 mu g/d) [n = 8] in a double-blind fashion. Mononuclear leukocytes were isolated from peripheral blood before the cold exposure and drug regimen began, and then after every 20 exposures. The dissociation constant (K-d) and maximum binding capacity (MBC) of the NT3R values were log transformed to minimize between-subject variability. In the T-3+ group, serum total thyroxine (TT4), free T-4 (FT4), and TSH were approx 50% lower than both basal and T-3- values. The log(10)K(d) increased 0.304 +/- 0.139 (p &lt; 0.04) and the log(10)MBC increased 0.49 +/- 0.10 (p &lt; 0.001) in the T-3+ subjects compared to baseline. This change in MBC represents a 311% increase in the MBC over baseline and a fivefold increase over placebo-treated subjects. The T-3- group showed no change in MBC over the study. These results describe for the first time the rapid modulation of the NT3R in response to the combined influence of cold exposure and reduced circulating T-4 and TSH.</t>
  </si>
  <si>
    <t>DALESANDRO, MM (corresponding author), USN,MED RES INST,BETHESDA,MD 20889, USA.</t>
  </si>
  <si>
    <t>HUMANA PRESS INC</t>
  </si>
  <si>
    <t>TOTOWA</t>
  </si>
  <si>
    <t>999 RIVERVIEW DRIVE SUITE 208, TOTOWA, NJ 07012</t>
  </si>
  <si>
    <t>1052-8040</t>
  </si>
  <si>
    <t>Receptor</t>
  </si>
  <si>
    <t>WIN</t>
  </si>
  <si>
    <t>Biochemistry &amp; Molecular Biology; Cell Biology</t>
  </si>
  <si>
    <t>QA835</t>
  </si>
  <si>
    <t>WOS:A1994QA83500005</t>
  </si>
  <si>
    <t>MORRONE, JJ; JUNENT, SR; CRISCI, JV</t>
  </si>
  <si>
    <t>SOUTH-AMERICAN BEETLES</t>
  </si>
  <si>
    <t>RESEARCH &amp; EXPLORATION</t>
  </si>
  <si>
    <t>BIOGEOGRAPHY; DIVERSITY; BIODIVERSITY; COLEOPTERA; CHOICE; AGONY</t>
  </si>
  <si>
    <t>Analysis of the ranges of 67 Coleoptera species from the sub-Antarctic dominion of southern South America led to delimitation of 5 areas of endemism, namely Maule, Valdivian forest, Magellanic forest, Magellanic moorland, and Islas Malvinas (Falkland Islands). A cladistic biogeographic analysis of these areas was carried out, based on cladograms of the following 7 taxa: Creobius plus Cascellius (Carabidae); Eurymetopum modestum and maculatum species groups (Cleridae); Falklandius, Antarctobius, Germainiellus, and Anthonomus ornatus species group (Curculionidae). One general area cladogram was obtained applying the 3-area statements technique under both assumptions 0 and 1. According to this cladogram, the following sequence of area fragmentation could be hypothesized: (Maule (Valdivian forest (Islas Malvinas (Magellanic moorland, Magellanic forest)))).</t>
  </si>
  <si>
    <t>XONSEJO NACL INVEST CIENT &amp; TECN, SISTEMAT &amp; BIOL EVOLUTIVA LAB, MUSEO LA PLATA, RA-1900 LA PLATA, ARGENTINA; INST ARGENTINO INVEST ZONAS ARIDAS, RA-5500 MENDOZA, ARGENTINA</t>
  </si>
  <si>
    <t>Morrone, Juan J./AAH-4325-2021</t>
  </si>
  <si>
    <t>NATL GEOGRAPHIC SOC</t>
  </si>
  <si>
    <t>17TH AND M STS NW, WASHINGTON, DC 20036 USA</t>
  </si>
  <si>
    <t>8755-724X</t>
  </si>
  <si>
    <t>RES EXPLOR</t>
  </si>
  <si>
    <t>Res. Explor.</t>
  </si>
  <si>
    <t>NE509</t>
  </si>
  <si>
    <t>WOS:A1994NE50900012</t>
  </si>
  <si>
    <t>DUANE, AM</t>
  </si>
  <si>
    <t>PRELIMINARY PALYNOLOGICAL INVESTIGATION OF THE BYERS GROUP (LATE JURASSIC-EARLY CRETACEOUS), LIVINGSTON ISLAND, ANTARCTIC PENINSULA</t>
  </si>
  <si>
    <t>5th International Conference on Modern and Fossil Dinoflagellates (DINO 5)</t>
  </si>
  <si>
    <t>APR 18-24, 1993</t>
  </si>
  <si>
    <t>ZEIST, NETHERLANDS</t>
  </si>
  <si>
    <t>Dinoflagellate cyst assemblages of the Byers Group have been correlated with palynostratigraphical zones established for the Mesozoic of Australia. The President Beaches Formation is believed to be latest Early Berriasian-Berriasian in age, based on its similarity to the Kalyptea wisemaniae and Cassiculosphaeridia delicata Interval Zones. The precise age assignment of the Chester Cone Formation is more problematic as the dinoflagellate cyst assemblages present are significantly different to those previously known from the Southern Hemisphere. However, it is suggested that the upper part of the formation is probably latest Berriasian to earliest Valanginian in age. Palynological and macrofossil evidence date an important unconformity between the President Beaches and Chester Cone formations as latest Berriasian-early Valanginian. The palynological content of the Byers Group implies that the palaeo-oceanographic setting varied from dominantly marginal marine to occasionally more fully marine conditions.</t>
  </si>
  <si>
    <t>DUANE, AM (corresponding author), BRITISH ANTARCTIC SURVEY,NERC,HIGH CROSS,MAGINGLEY RD,CAMBRIDGE CB3 0ET,ENGLAND.</t>
  </si>
  <si>
    <t>10.1016/0034-6667(94)90045-0</t>
  </si>
  <si>
    <t>QG147</t>
  </si>
  <si>
    <t>WOS:A1994QG14700009</t>
  </si>
  <si>
    <t>MALDONADO, A; LARTER, RD; ALDAYA, F</t>
  </si>
  <si>
    <t>FORE-ARC TECTONIC EVOLUTION OF THE SOUTH SHETLAND MARGIN, ANTARCTIC PENINSULA</t>
  </si>
  <si>
    <t>CRUSTAL STRUCTURE; WEST-ANTARCTICA; PACIFIC MARGIN; SEDIMENT SUBDUCTION; CONTINENTAL-MARGIN; SCOTIA SEA; TRENCH; PLATE; GEOCHRONOLOGY; ACCRETION</t>
  </si>
  <si>
    <t>The main provinces of the South Shetland margin, Antarctic Peninsula characterized on the basis of multichannel seismic, long-range side scan sonar and swath bathymetry data, include from northwest to southeast (1) the oceanic crust of the former Phoenix Plate, flexed down toward the margin and affected by normal faulting in the upper crust; (2) a narrow trench, with a horizontally layered sediment fill which onlaps the thin sedimentary cover on the oceanic crust and shows incipient deformation near its landward edge; (3) an accretionary prism with a complex internal structure, the toe of which is overthrust above the youngest trench deposits; (4) a midslope forearc basin, with an asymmetric synformal structure; and (5) the continental shelf, which includes two distinct tectonic provinces. Calculations of the late Cenozoic convergence history at the trench indicate a rapid decrease in convergence rate after 6.7 Ma from about 60 mm/yr, resulting from the slowing and eventual cessation of spreading on the Antarctic-Phoenix ridge. Once spreading had completely ceased (3.5-2.4 Ma), the convergence rate at the trench equalled the rate of extension in Bransfield Strait, which was probably less than 10 mm/yr at first but may have increased since 1.3 Ma, aid this, in turn, would imply a corresponding increase in convergence rate. Above the basal detachment the toe of the accretionary prism is composed of a stack of thrust fault bounded wedges, laterally and vertically segmented by normal faults. Most of the trench fill sediments are overthrust by the toe of the accretionary prism and subducted beneath it for as far as they can be traced on the seismic profiles. This suggests that there may be tectonic erosion of the forearc since a large part of the trench sediment appears to be derived from erosion on the forearc slope. The forearc basin records a long history of subsidence, during which the depocenter migrated landward, paralleling retrogradational erosion of the distal margin of the basin. Subduction of the Hero Fracture Zone at approximately the same location since 10 Ma may have enhanced tectonic erosion of the accretionary prism. In the forearc basin a synform is coincident with a bathymetric reentrant, but its axis is oblique to the trends of both the basin and the fracture zone. The origin of this synform and the final phase of uplift of the blueschist facies terrane on which Smith Island stands are probably related to their position above the subducting fracture zone ridge. The present elevation of Smith Island is thought to result from uplift which followed a ridge crest-trench collision directly southwest of the Hero Fracture Zone at 5.5 Ma. The northwestern edge of the Mesozoic to early Cenozoic are batholith, trending northeast-southwest on the shelf, is proposed to have acted as a backstop to the accretionary prism during Cenozoic subduction.</t>
  </si>
  <si>
    <t>NERC,BRITISH ANTARCTIC SURVEY,CAMBRIDGE CB3 0ET,ENGLAND; UNIV GRANADA,FAC CIENCIAS,DEPT GEODINAM,E-18002 GRANADA,SPAIN</t>
  </si>
  <si>
    <t>UK Research &amp; Innovation (UKRI); Natural Environment Research Council (NERC); NERC British Antarctic Survey; University of Granada</t>
  </si>
  <si>
    <t>MALDONADO, A (corresponding author), UNIV GRANADA,CSIC,INST ANDALUZ GEOL MEDITERRANEA,E-18002 GRANADA,SPAIN.</t>
  </si>
  <si>
    <t>10.1029/94TC01352</t>
  </si>
  <si>
    <t>PV534</t>
  </si>
  <si>
    <t>WOS:A1994PV53400002</t>
  </si>
  <si>
    <t>HOWINGTON, JP; MCFETERS, GA; JONES, WL; SMITH, JJ</t>
  </si>
  <si>
    <t>THE EFFECT OF LOW-TEMPERATURE ON BOD IN ANTARCTIC SEAWATER</t>
  </si>
  <si>
    <t>WATER RESEARCH</t>
  </si>
  <si>
    <t>SEWAGE; ANTARCTIC SEA WATER; ORGANIC CARBON; BIOCHEMICAL OXYGEN DEMAND; ULTIMATE BOD</t>
  </si>
  <si>
    <t>Untreated sewage has been released from McMurdo Station, Antarctica, into McMurdo Sound for several years. In this study organic carbon degradation was compared in seawater from McMurdo Sound at -1.8 degrees C and 20 degrees C using the BOD test. The ultimate BOD was 3 times larger at 20 degrees C than at -1.8 degrees C following 25 days of incubation. On the basis of on these findings, sewage from McMurdo Station, Antarctica, should receive at least secondary treatment before release to lessen the impact of anthropogenic organic carbon on the polar marine environment of McMurdo Sound.</t>
  </si>
  <si>
    <t>MONTANA STATE UNIV,DEPT MICROBIOL,BOZEMAN,MT 59717; MONTANA STATE UNIV,DEPT CIVIL ENGN,BOZEMAN,MT 59717</t>
  </si>
  <si>
    <t>Montana State University System; Montana State University Bozeman; Montana State University System; Montana State University Bozeman</t>
  </si>
  <si>
    <t>Smith, James/0000-0001-9687-3022</t>
  </si>
  <si>
    <t>0043-1354</t>
  </si>
  <si>
    <t>WATER RES</t>
  </si>
  <si>
    <t>Water Res.</t>
  </si>
  <si>
    <t>10.1016/0043-1354(94)90078-7</t>
  </si>
  <si>
    <t>Engineering, Environmental; Environmental Sciences; Water Resources</t>
  </si>
  <si>
    <t>Engineering; Environmental Sciences &amp; Ecology; Water Resources</t>
  </si>
  <si>
    <t>PP845</t>
  </si>
  <si>
    <t>WOS:A1994PP84500019</t>
  </si>
  <si>
    <t>BLUMEL, WD; EITEL, B</t>
  </si>
  <si>
    <t>TERTIARY CALCIC SEDIMENT COVERS AND CALCRETES IN NAMIBIA - ORIGIN AND GEOMORPHIC SIGNIFICANCE</t>
  </si>
  <si>
    <t>ZEITSCHRIFT FUR GEOMORPHOLOGIE</t>
  </si>
  <si>
    <t>German</t>
  </si>
  <si>
    <t>Widespread Tertiary sediment covers and calcretes in Namibia can be correlated with the development of the main planation surface. It formed during the Lower Tertiary. This surface extending from the Angola-Namibian border to the Karas Mountains in the south meets the Namib unconformity surface by passing the Midnamibian escarpment gap. The formation of the Tertiary sediment covers is a consequence of the aridification of South West Africa caused by Antarctic bottom water circulation. It has to be emphasized that the uplift of the Windhoek Highland is a very important factor for the Midtertiary sediment and carbonate supply. The extension, thickness and facies of these deposits reflect the further surface development: In the N and NE the sediments fill deep subsiding basins. South of the highland they cover the rocks of the Nama-and Karoo-sequence only in small amounts. Miocene calcrete formation were taking place meanwhile surface development was continuing in the escarpment gap. There the planation surfaces and valleys were also filled up and overcrusted with increasing aridity during the Upper Miocene. Since the Pliocene until today erosion processes reexposed the main plantation surface. Partially valley incision was taking place. Calcrete carbonates deriving from fluvial erosion in the southern and western part and deflation in the eastern part of Namibia keep the process of calcrete multiplication going on. The well known silty deposits from the Kuiseb, Hoarusib or Hoanib partly originates from remobilization of Tertiary deposits and calcretes.</t>
  </si>
  <si>
    <t>BLUMEL, WD (corresponding author), UNIV STUTTGART,INST GEOG,AZENBERGSTR 12,D-70174 STUTTGART,GERMANY.</t>
  </si>
  <si>
    <t>0372-8854</t>
  </si>
  <si>
    <t>Z GEOMORPHOL</t>
  </si>
  <si>
    <t>Z. Geomorphol.</t>
  </si>
  <si>
    <t>QA853</t>
  </si>
  <si>
    <t>WOS:A1994QA85300001</t>
  </si>
  <si>
    <t>BENJAMIN, D; BOUGERE, J</t>
  </si>
  <si>
    <t>GLACIER RETREAT AND MORPHODYNAMIC CHANGES AT THE SOUTHEAST MARGIN OF THE COOK-GLACIER (KERGUELEN, SUB-ANTARCTIC)</t>
  </si>
  <si>
    <t>CLIMATE; FLUCTUATIONS; CHRONOLOGY; ANTARCTICA; AMERICA; ISLAND; ICE; YR</t>
  </si>
  <si>
    <t>The retreat of the glacial front of the southeast marginal zone of the ice cap of the glacier Cook (Isles of Kerguelen: 49-degrees 15'S; 69-degrees 10'E) has been measured by aerial photographs, field photographs, and mapping of topography for the period of 1962 to 1991. During the examined period different glacier tongues (Dufour, Jussieu, Perier and Diosaz) disappeared and all glacier fronts retreated. The rapidly of this retreat varies as a function of height, mass budget of glacier, distance to the center of the ice cap and the presence of a pro-glacial lake. In the case of the glacier Ampere there is a frontal retreat of about 2,5 km since 1962 with a variable rapidity of retreat: 35 m a year from 1962 to 1974, 125 m a year from 1975 to 1983 and 100 m a year from 1984 to 1991. The common retreat of the glacier fronts leads to the hypothesis of a rise in temperature, in spite of the absence of meterological data of a longer period.</t>
  </si>
  <si>
    <t>BENJAMIN, D (corresponding author), UNIV REUNION, GEOG PHYS LAB, 15 ROUTE MOUFIA, STE GLOTILDE 97490, Reunion, FRANCE.</t>
  </si>
  <si>
    <t>WOS:A1994QA85300006</t>
  </si>
  <si>
    <t>DRITS, AV; PASTERNAK, AF; KOSOBOKOVA, KN</t>
  </si>
  <si>
    <t>PHYSIOLOGICAL-CHARACTERISTICS OF THE ANTARCTIC COPEPOD CALANOIDES-ACUTUS DURING LATE SUMMER IN THE WEDDELL SEA</t>
  </si>
  <si>
    <t>5th International Conference on Copepoda</t>
  </si>
  <si>
    <t>JUN 06-13, 1993</t>
  </si>
  <si>
    <t>UNIV MARYLAND BALTIMORE CTY, BALTIMORE, MD</t>
  </si>
  <si>
    <t>UNIV MARYLAND BALTIMORE CTY</t>
  </si>
  <si>
    <t>INGESTION; RESPIRATION RATES; LIPID CONTENT; OVERWINTERING; ANTARCTIC COPEPODS</t>
  </si>
  <si>
    <t>CALANUS-PROPINQUUS; FEEDING RHYTHMS; ZOOPLANKTON; METABOLISM; FINMARCHICUS; RESPIRATION; EXCRETION; KRILL</t>
  </si>
  <si>
    <t>Ingestion, respiration and excretion rates as well as lipid and protein body content of the dominant Antarctic copepod Calanoides acutus (CIV to adult females) were studied during the period covering the end of phytoplankton bloom (February) to the beginning of transition to overwintering (March-April). Daily rations measured with gut fluorescence varied from 2.2 to 2.7% in surface C. acutus. Weight-specific respiration and excretion rates in deep C. acutus decreased by a factor of 11 and 3.5-3.8 compared to their surface counterparts. High lipid (up to 455 mug ind-1) and protein (198 mug ind-1) content was observed in surface C. acutus CV in February; a month later the animals with similar lipid and protein content were found in the depth (500-1000 m layer). Their lipid reserves were enough to overwinter and probably to ascend, molt and reproduce. At the same time some of the deep CVs had much lower protein and lipid content and could survive only for 4-5 months. Our own and literature data led to the conclusion that females of C. acutus reach adulthood at the age of more than one year while development of males could be completed in one year.</t>
  </si>
  <si>
    <t>DRITS, AV (corresponding author), PP SHIRSHOV INST OCEANOL, PLANKTON ECOL LAB, 23 KRASKOVA, MOSCOW 117218, RUSSIA.</t>
  </si>
  <si>
    <t>Kosobokova, Ksenia/P-3363-2014; Pasternak, Anna/E-6121-2014; Drits, Alexander/G-1171-2014</t>
  </si>
  <si>
    <t>Kosobokova, Ksenia/0000-0002-3039-4480; Pasternak, Anna/0000-0003-0317-5861; Drits, Alexander/0000-0002-9210-2607</t>
  </si>
  <si>
    <t>1573-5117</t>
  </si>
  <si>
    <t>NOV 25</t>
  </si>
  <si>
    <t>10.1007/BF00229942</t>
  </si>
  <si>
    <t>QG902</t>
  </si>
  <si>
    <t>WOS:A1994QG90200028</t>
  </si>
  <si>
    <t>KOSOBOKOVA, KN</t>
  </si>
  <si>
    <t>REPRODUCTION OF THE CALANOID COPEPOD CALANUS-PROPINQUUS IN THE SOUTHERN WEDDELL SEA, ANTARCTICA - OBSERVATIONS IN LABORATORY</t>
  </si>
  <si>
    <t>REPRODUCTION; COPEPOD; CLUTCH SIZE; SPAWNING; LIFE CYCLE; VERTICAL MIGRATION</t>
  </si>
  <si>
    <t>EGG-PRODUCTION; FRAM STRAIT; LIFE-CYCLE; GLACIALIS; FINMARCHICUS; ZOOPLANKTON; ACUTUS; ICE</t>
  </si>
  <si>
    <t>Reproduction of the dominant Antarctic copepod Calanus propinquus was studied in February-April, 1989 aboard the R.V. 'Dmitry Mendeleev' during cruise N-degree 43 to the Weddell Sea. Single females were kept at 0-degree-C in the laboratory for 56 days with abundant food concentration (above 300 mug C l-1 of Platymonas viridis). Females released clutches at night at 2-3 day intervals. Most clutches contained from 10 to 40 eggs, mean 37.3 eggs female-1. Average carbon content of an egg was 0.37 +/- 0.05 mug C. The maximum daily egg production rate of 30-50 eggs female-1 d-1 was observed for the first 3 days of the laboratory incubation, corresponding to 3.7-6.2% body C. The state of gonadal development of females showed the decline of the reproductive season in late February. The data suggest that egg laying in the region under study starts in December and lasts until March. The state of ovarian maturation, changes in vertical distribution and biochemical body composition of females suggest the possibility of two-year life cycle in C. propinquus in the southern Weddell Sea.</t>
  </si>
  <si>
    <t>KOSOBOKOVA, KN (corresponding author), PP SHIRSHOV OCEANOL INST,PLANTKON ECOL LAB,23 KRASIKOVA,MOSCOW 117218,RUSSIA.</t>
  </si>
  <si>
    <t>Kosobokova, Ksenia/P-3363-2014</t>
  </si>
  <si>
    <t>Kosobokova, Ksenia/0000-0002-3039-4480</t>
  </si>
  <si>
    <t>WOS:A1994QG90200030</t>
  </si>
  <si>
    <t>PASTERNAK, AF</t>
  </si>
  <si>
    <t>GUT FLUORESCENCE IN HERBIVOROUS COPEPODS - AN ATTEMPT TO JUSTIFY THE METHOD</t>
  </si>
  <si>
    <t>GUT PIGMENT; GUT PASSAGE TIME; PIGMENT DEGRADATION; INGESTION RATE; HERBIVOROUS COPEPODS</t>
  </si>
  <si>
    <t>CHLOROPHYLL-DERIVED PIGMENTS; SUBARCTIC PACIFIC-OCEAN; INSITU GRAZING RATES; FOOD CONCENTRATION; CALANUS-PACIFICUS; DIGESTIVE ACCLIMATION; CALANOIDES-CARINATUS; PLANKTONIC COPEPODS; ANTARCTIC COPEPOD; EVACUATION RATES</t>
  </si>
  <si>
    <t>Recently the gut fluorescence technique has been critisized because of the possible degradation of chlorophyll into nonfluorescent derivatives during passage through copepods guts and changes of the gut passage time with food concentration. Here pigment budgets have been calculated in 6 experiments with Calanus finmarchicus CIV caught 2 km offshore of the Murmansk Marine Biological Institute (the Barents Sea, Dalnije Zelentsi) in September 1992. Copepods were fed with culture of Platymonas viridis at different concentrations. Gut pigment and ingestion rate increased with food concentration in a similar way. On average between 78% and 89% of ingested chlorophyll was recovered in the guts and faecal pellets. No trend for a greater loss of fluorescence at low food concentration than at high was observed. Pigment content of faecal pellets incubated in filtered seawater decreased by 20-30% in the first 7-12 h and by up to 60% in 48 h. The decline of pigment content was accompanied by a rapid bacterial growth (by a factor of 3 in 48 h). Gut passage time increased with decreasing food concentration (from 40 min at 9 mug pigm l-1 to 64 min at 0.9 mug pigm l-1). These results together with some data by other authors suggest that the gut fluorescence method can be used to estimate in situ grazing rate providing gut passage time is measured properly and there are no losses of faecal material. However, careful consideration should be given to the previous feeding history of copepods.</t>
  </si>
  <si>
    <t>PASTERNAK, AF (corresponding author), RUSSIAN ACAD SCI, INST OCEANOL, KRASIKOVA 23, MOSCOW 117218, RUSSIA.</t>
  </si>
  <si>
    <t>Pasternak, Anna/E-6121-2014</t>
  </si>
  <si>
    <t>Pasternak, Anna/0000-0003-0317-5861</t>
  </si>
  <si>
    <t>10.1007/BF00229947</t>
  </si>
  <si>
    <t>WOS:A1994QG90200033</t>
  </si>
  <si>
    <t>TZENG, RY; BROMWICH, DH; PARISH, TR; CHEN, B</t>
  </si>
  <si>
    <t>NCAR CCM2 SIMULATION OF THE MODERN ANTARCTIC CLIMATE</t>
  </si>
  <si>
    <t>GENERAL-CIRCULATION MODEL; SOUTHERN-HEMISPHERE; GLOBAL-MODELS; SURFACE; ICE; SENSITIVITY; ATMOSPHERE; TRANSPORT; BALANCE; CLOUDS</t>
  </si>
  <si>
    <t>The National Center for Atmospheric Research community climate model version 2 (CCM2) simulation of the circumpolar trough, surface air temperature, the polar vortex, cloudiness, winds, and atmospheric moisture and energy budgets are examined to validate the model's representation of the present-day Antarctic climate. The results show that the CCM2 can well simulate many important climate features over Antarctica, such as the location and intensity of the circumpolar trough, the coreless winter over the plateau, the intensity and horizontal distribution of the surface inversion, the speed and streamline pattern of the katabatic winds, the double jet stream feature over the southern Indian and Pacific oceans, and the arid climate over the continent. However, there are also some serious errors in the model. Some are due to old problems but some are caused by the new parameterizations in the model. The model errors over high southern latitudes can be summarized as follows: The circumpolar trough, the polar vortex, and the westerlies in midlatitudes are too strong; the semiannual cycle of the circumpolar trough is distorted compared to the observations; the low centers of the circumpolar trough and the troughs in the middle and upper troposphere are shifted eastward by 15 degrees-40 degrees longitude; the surface temperatures are too cold over the plateau in summer and over the coastline in winter; the polar tropopause continues to have a cold bias; and the cloudiness is too high over the continent. These biases are induced by two major factors: (1) the cloud optical properties in tropical and middle latitudes, which cause the eastward shift of troughs and surface low centers and the error in the semiannual cycle, and (2) the cold bias of the surface air temperature, which is attributed to the oversimulation of cloudiness over the continent, especially during summer, and the uniform 2-m-thick sea ice. The constant thickness of sea ice suppresses the energy flux from the ocean to the atmosphere and hence reduces the air temperature near the coast during winter. Finally, although the simulated Antarctic climate still suffers these biases, the overall performance of the CCM2 is much better than that of the CCM1-T42. Therefore the CCM2 is good enough to be used for climate change studies, especially over Antarctica.</t>
  </si>
  <si>
    <t>OHIO STATE UNIV, BYRD POLAR RES CTR, POLAR METEOROL GRP, COLUMBUS, OH 43210 USA; UNIV WYOMING, DEPT ATMOSPHER SCI, LARAMIE, WY 82071 USA; OHIO STATE UNIV, ATMOSPHER SCI PROGRAM, COLUMBUS, OH USA</t>
  </si>
  <si>
    <t>University System of Ohio; Ohio State University; University of Wyoming; University System of Ohio; Ohio State University</t>
  </si>
  <si>
    <t>TZENG, RY (corresponding author), NATL CENT UNIV, DEPT ATMOSPHER SCI, CHUNGLI 320, TAIWAN.</t>
  </si>
  <si>
    <t>NOV 20</t>
  </si>
  <si>
    <t>D11</t>
  </si>
  <si>
    <t>10.1029/94JD02156</t>
  </si>
  <si>
    <t>PT032</t>
  </si>
  <si>
    <t>WOS:A1994PT03200031</t>
  </si>
  <si>
    <t>PEARCE, F</t>
  </si>
  <si>
    <t>OIL LEAKS AS ANTARCTIC TALKS STALL</t>
  </si>
  <si>
    <t>NEW SCIENTIST LTD</t>
  </si>
  <si>
    <t>25 BEDFORD ST, LONDON, ENGLAND</t>
  </si>
  <si>
    <t>NOV 19</t>
  </si>
  <si>
    <t>PT622</t>
  </si>
  <si>
    <t>WOS:A1994PT62200006</t>
  </si>
  <si>
    <t>RATTIGAN, OV; JONES, RL; COX, RA</t>
  </si>
  <si>
    <t>THE VISIBLE SPECTRUM OF GASEOUS OBRO</t>
  </si>
  <si>
    <t>CHEMICAL PHYSICS LETTERS</t>
  </si>
  <si>
    <t>ANTARCTIC OZONE</t>
  </si>
  <si>
    <t>A new visible absorption spectrum arising from a gaseous transient species in the bromine sensitized decomposition of ozone has been observed. The spectrum shows a series of absorption bands from 400-600 nm superimposed on a continuum, with a maximum absorption near 505 nm and is attributed to the symmetrical bromine oxide, OBrO, possibly formed from the reaction of BrO with O-3. The implications for the partitioning of BrOx in the atmosphere are briefly discussed.</t>
  </si>
  <si>
    <t>NERC,SWINDON SN2 1EU,WILTS,ENGLAND</t>
  </si>
  <si>
    <t>UK Research &amp; Innovation (UKRI); Natural Environment Research Council (NERC)</t>
  </si>
  <si>
    <t>RATTIGAN, OV (corresponding author), UNIV CAMBRIDGE,DEPT CHEM,CTR ATMOSPHER SCI,LENSFIELD RD,CAMBRIDGE CB2 1EW,ENGLAND.</t>
  </si>
  <si>
    <t>Jones, Roderic/0000-0002-6761-3966</t>
  </si>
  <si>
    <t>0009-2614</t>
  </si>
  <si>
    <t>CHEM PHYS LETT</t>
  </si>
  <si>
    <t>Chem. Phys. Lett.</t>
  </si>
  <si>
    <t>NOV 18</t>
  </si>
  <si>
    <t>10.1016/0009-2614(94)01129-X</t>
  </si>
  <si>
    <t>PR847</t>
  </si>
  <si>
    <t>WOS:A1994PR84700019</t>
  </si>
  <si>
    <t>HOROWITZ, A; CROWLEY, JN; MOORTGAT, GK</t>
  </si>
  <si>
    <t>TEMPERATURE-DEPENDENCE OF THE PRODUCT BRANCHING RATIOS OF THE CLO SELF-REACTION IN OXYGEN</t>
  </si>
  <si>
    <t>ANTARCTIC OZONE; KINETICS; CHLORINE</t>
  </si>
  <si>
    <t>The Cl-2-sensitized continuous photolysis of O-3-O-2 mixtures was investigated in the temperature range 285-331 K using time-resolved diode array spectroscopy to monitor the decay of O-3 and the formation of OClO. The branching ratio was derived at each temperature from the measured quantum yield of ozone consumption (Phi(-03)) and the initial rate of OClO formation. At 298 K Phi(-03) was found to be 4.04 +/- 0.35 and the following branching ratios into the three bimolecular disproportionation channels of the ClO self-reaction were determined: k(3a)/k(3) = 0.39 +/- 0.06, k(3b)/k(3) = 0.41 +/- 0.06, and k(3c)/k(3) = 0.20 +/- 0.03, where ClO + ClO --&gt; Cl-2 + O-2 (3a), ClO + ClO --&gt; Cl + ClOO (3b), and ClO + ClO --&gt; Cl + OClO (3c). The contribution of the radical channels 3b and 3c was found to increase with temperature at the expense of the molecular channel 3a. The temperature dependence of k(3b)/k(3c) can be described by the following apparent Arrhenius parameters, A(3c)/A(3b) = 0.27 +/- 0.10 and E(3c) - E(3b) = 1.79 +/- 0.78 kJ, while k(3a)/k(3c) did not exhibit Arrhenius type temperature dependence. The validity of the methods used was verified by the determination of the equilibrium constant K-4, where ClO + ClO + M &lt;----&gt; Cl2O2 + M (4), which was found to equal (2.24 +/- 0.35) x 10(-14) cm(3) molecule(-1) at 285 K, in excellent agreement with the value derived from recommended kinetic data.</t>
  </si>
  <si>
    <t>SOREQ NUCL RES CTR,DIV ADV MAT,IL-70600 YAVNE,ISRAEL</t>
  </si>
  <si>
    <t>HOROWITZ, A (corresponding author), MAX PLANCK INST CHEM,DIV ATMOSPHER CHEM,W-6500 MAINZ,GERMANY.</t>
  </si>
  <si>
    <t>1155 16TH ST, NW, WASHINGTON, DC 20036</t>
  </si>
  <si>
    <t>NOV 17</t>
  </si>
  <si>
    <t>10.1021/j100097a019</t>
  </si>
  <si>
    <t>PT442</t>
  </si>
  <si>
    <t>WOS:A1994PT44200019</t>
  </si>
  <si>
    <t>FICHEFET, T; HOVINE, S; DUPLESSY, JC</t>
  </si>
  <si>
    <t>A MODEL STUDY OF THE ATLANTIC THERMOHALINE CIRCULATION DURING THE LAST GLACIAL MAXIMUM</t>
  </si>
  <si>
    <t>NORTH-ATLANTIC; OCEAN CIRCULATION; SURFACE; TEMPERATURE; WATER</t>
  </si>
  <si>
    <t>STABLE isotope measurements in deep-sea sediment cores have indicated that the Atlantic thermohaline circulation experienced significant changes during the last glacial maximum: the North Atlantic Deep Water (NADW) was shallower than today and the Antarctic Bottom Water (AABW) penetrated much farther north(1-6). Numerical ocean models have, so far, been unable to simulate these circulation changes realistically(7). Here we show that a zonally averaged, three-basin ocean model, driven by glacial boundary conditions(8-10), reproduces the main trends of the geochemically constrained glacial Atlantic circulation. In addition, we provide quantitative estimates of the meridional water transport during glacial times. Our results suggest that the glacial production of AABW was slightly higher than at present, whereas that of NADW was reduced by similar to 40%, resulting in an intermediate circulation cell which closed within the Atlantic basin. We also show that the strength of the Atlantic conveyor belt strongly depends on the surface density contrast between the high latitudes of the Northern and Southern hemispheres.</t>
  </si>
  <si>
    <t>CEA,CNRS LAB,CTR FAIBLES RADIOACT,F-91198 GIF SUR YVETTE,FRANCE</t>
  </si>
  <si>
    <t>Universite Paris Saclay; CEA; Centre National de la Recherche Scientifique (CNRS)</t>
  </si>
  <si>
    <t>FICHEFET, T (corresponding author), UNIV CATHOLIQUE LOUVAIN,INST ASTRON &amp; GEOPHYS G LEMAITRE,B-1348 LOUVAIN,BELGIUM.</t>
  </si>
  <si>
    <t>PORTERS SOUTH, 4 CRINAN ST, LONDON, ENGLAND N1 9XW</t>
  </si>
  <si>
    <t>10.1038/372252a0</t>
  </si>
  <si>
    <t>PR889</t>
  </si>
  <si>
    <t>WOS:A1994PR88900046</t>
  </si>
  <si>
    <t>TOON, GC; BLAVIER, JF; SZETO, JT</t>
  </si>
  <si>
    <t>LATITUDE VARIATIONS OF STRATOSPHERIC TRACE GASES</t>
  </si>
  <si>
    <t>We present vertical column abundances of H2O, N2O, HNO3, NO2, O3, HF, HCl, and ClNO3 determined from solar absorption spectra measured by the JPL MkIV interferometer from the NASA DC-8 aircraft. These observations, taken in 1987 and 1992, covered latitudes ranging from 85-degrees-S to 85-degrees-N. Although most gases display latitude symmetry, large asymmetries in H2O, HNO3, and O3 are apparent, which can be ascribed to processes enhanced by the colder Antarctic winter temperatures.</t>
  </si>
  <si>
    <t>TOON, GC (corresponding author), JET PROP LAB,4800 OAK GROVE DR,PASADENA,CA 91109, USA.</t>
  </si>
  <si>
    <t>NOV 15</t>
  </si>
  <si>
    <t>10.1029/94GL02078</t>
  </si>
  <si>
    <t>PT474</t>
  </si>
  <si>
    <t>WOS:A1994PT47400038</t>
  </si>
  <si>
    <t>VONDETTEN, Y; EGGER, J</t>
  </si>
  <si>
    <t>TOPOGRAPHIC WAVE MODIFICATION AND THE ANGULAR-MOMENTUM BALANCE OF THE ANTARCTIC TROPOSPHERE .2. BAROCLINIC FLOWS</t>
  </si>
  <si>
    <t>CIRCULATION; CYCLONES; WINDS</t>
  </si>
  <si>
    <t>It has been demonstrated in Part I of this paper that synoptic-scale waves propagating around Antarctica are modified by the Antarctic topography such that they transport westerly angular momentum out of Antarctica. These transports are necessary to maintain a vigorous slope wind regime, which generates westerly angular momentum through surface friction. The results of Part I are based on a quasi-barotropic wave-mean flow interaction model where the mean flow equations are averaged over the Antarctic domain. Frequency and wavelength of the waves are prescribed according to observations. Here, the authors relax many of the constraints imposed in Part I. The model atmosphere is now fully three-dimensional and extends from the South Pole to 30 degrees S. A wave perturbation is inserted in the baroclinic zone to the north of Antarctica. Initially the wave grows due to baroclinic instability, while cooling at the slopes induces downslope winds. After an initial phase of intensification the slope wind regime begins to decay, while the maturing depression moves toward Antarctica. However, the circulation of this occluding low is altered by the Antarctic topography such that substantial northward transport of angular momentum is induced over Antarctica. The slope winds intensify as soon as these transient fluxes affect the upper-tropospheric polar vortex. This demonstrates that topographic wave modification can be quite effective in supporting the Antarctic downslope wind regime in a fully three-dimensional baroclinic atmosphere.</t>
  </si>
  <si>
    <t>VONDETTEN, Y (corresponding author), UNIV MUNICH,INST METEOROL,ARBEITSGRP THEORET METEOROL,THERESIENSTR 37,D-80333 MUNICH,GERMANY.</t>
  </si>
  <si>
    <t>10.1175/1520-0469(1994)051&lt;3351:TWMATA&gt;2.0.CO;2</t>
  </si>
  <si>
    <t>PT243</t>
  </si>
  <si>
    <t>WOS:A1994PT24300010</t>
  </si>
  <si>
    <t>FRITSEN, CH; LYTLE, VI; ACKLEY, SF; SULLIVAN, CW</t>
  </si>
  <si>
    <t>AUTUMN BLOOM OF ANTARCTIC PACK-ICE ALGAE</t>
  </si>
  <si>
    <t>SEA-ICE; WEDDELL SEA; SALINITY; GROWTH</t>
  </si>
  <si>
    <t>An autumn bloom of sea-ice algae was observed from February to June of 1992 within the upper 0.4 meter of multiyear ice in the Western Weddell Sea, Antarctica. The bloom was reliant on the freezing of porous areas within the ice that initiated a vertical exchange of nutrient-depleted brine with nutrient-rich seawater. This replenishment of nutrients to the algal community allowed the net production of 1760 milligrams of carbon and 200 milligrams of nitrogen per square meter of ice. The location of this autumn bloom is unlike that of spring blooms previously observed in both polar regions.</t>
  </si>
  <si>
    <t>UNIV TASMANIA,ANTARCT COOPERAT RES CTR,HOBART,TAS 7001,AUSTRALIA; USA,COLD REG RES &amp; ENGN LAB,HANOVER,NH 03755; UNIV SO CALIF,HANCOCK INST MARINE STUDIES,LOS ANGELES,CA 90089</t>
  </si>
  <si>
    <t>University of Tasmania; United States Department of Defense; United States Army; U.S. Army Corps of Engineers; U.S. Army Engineer Research &amp; Development Center (ERDC); Cold Regions Research &amp; Engineering Laboratory (CRREL); University of Southern California</t>
  </si>
  <si>
    <t>FRITSEN, CH (corresponding author), UNIV SO CALIF,DEPT BIOL SCI,LOS ANGELES,CA 90089, USA.</t>
  </si>
  <si>
    <t>1200 NEW YORK AVE, NW, WASHINGTON, DC 20005</t>
  </si>
  <si>
    <t>NOV 4</t>
  </si>
  <si>
    <t>10.1126/science.266.5186.782</t>
  </si>
  <si>
    <t>PP753</t>
  </si>
  <si>
    <t>WOS:A1994PP75300033</t>
  </si>
  <si>
    <t>RAHMSTORF, S</t>
  </si>
  <si>
    <t>RAPID CLIMATE TRANSITIONS IN A COUPLED OCEAN-ATMOSPHERE MODEL</t>
  </si>
  <si>
    <t>NORTH-ATLANTIC; THERMOHALINE CIRCULATION; DEEP CIRCULATION; SEA</t>
  </si>
  <si>
    <t>RECENT geochemical data(1,2) have challenged the view that rapid climate fluctuations in the North Atlantic at the end of the last glacial mere caused by the thermohaline circulation of the ocean being switched 'on' or 'off'. Instead, these data suggest that the circulation pattern must have switched between a warm, deep mode and a cold, shallow mode, probably associated with different sites of deep convection(3). Here I present simulations with a three-dimensional ocean model, coupled to an idealized atmosphere, which show this kind of transition. The mechanism for the transition is a rearrangement of convection in the North Atlantic, triggered by a brief freshwater pulse. This results in a drop in sea surface temperature in the North Atlantic by up to 5 degrees C within less than 10 years. The rate of North Atlantic Deep Water (NADW) formation is the same in the cold climate as in the warm climate, but NADW sinks to intermediate depths only, while Antarctic Bottom Water pushes north to fill the entire abyssal Atlantic.</t>
  </si>
  <si>
    <t>RAHMSTORF, S (corresponding author), INST MEERESKUNDE,DUSTEMBROOKER WEG 20,D-24105 KIEL,GERMANY.</t>
  </si>
  <si>
    <t>Rahmstorf, Stefan/A-8465-2010</t>
  </si>
  <si>
    <t>Rahmstorf, Stefan/0000-0001-6786-7723</t>
  </si>
  <si>
    <t>NOV 3</t>
  </si>
  <si>
    <t>10.1038/372082a0</t>
  </si>
  <si>
    <t>PQ348</t>
  </si>
  <si>
    <t>WOS:A1994PQ34800075</t>
  </si>
  <si>
    <t>RAMAROSON, R; LOUISNARD, N</t>
  </si>
  <si>
    <t>POTENTIAL EFFECTS ON OZONE OF FUTURE SUPERSONIC AIRCRAFT 2D SIMULATION</t>
  </si>
  <si>
    <t>INSITU ER-2 DATA; ANTARCTIC VORTEX; NITRIC-ACID; DESTRUCTION; STRATOSPHERE; ICE</t>
  </si>
  <si>
    <t>In a previous work, the stratospheric effect of a future supersonic aircraft fleet on ozone has been simulated,by using a photochemical diffusive 1D model and a 2D photochemical, radiative dynamical model. The fleet scenario was defined by Aerospatiale and Snecma for a current technology Mach-2 aircraft; the models were limited to simplified homogeneous phase reactions. The results indicated a global ozone decrease of about 1.5% in steady-state conditions. Now the 2D model has been upgraded and includes the classical heterogeneous reactions with Polar Stratospheric Clouds (PSC) and aerosol. It also takes into account the natural or anthopogenic evolution of the background atmosphere. The-scenario has been optimized to meet more realistic conditions. Thus, new results are presented. The main conclusion concerning the calculated impact of a realistic fleet for the next 20-50 years is still weaker than in the previous work the decrease for the total ozone would always be lower than 0.3%. These results are commented, with the help of a parametric study, pointing out the importance of the background atmosphere and especially the total chlorine loading and the aerosol surface area.</t>
  </si>
  <si>
    <t>RAMAROSON, R (corresponding author), OFF NATL ETUD &amp; RECH AEROSP,BP 72,F-92322 CHATILLON,FRANCE.</t>
  </si>
  <si>
    <t>NOV</t>
  </si>
  <si>
    <t>10-11</t>
  </si>
  <si>
    <t>10.1007/s00585-994-0986-3</t>
  </si>
  <si>
    <t>PU411</t>
  </si>
  <si>
    <t>WOS:A1994PU41100008</t>
  </si>
  <si>
    <t>MEAN THERMOSPHERIC WINDS OBSERVED FROM HALLEY, ANTARCTICA</t>
  </si>
  <si>
    <t>NEUTRAL WINDS; SOLAR-CYCLE; DYNAMICS</t>
  </si>
  <si>
    <t>Thermospheric winds on a total of 237 nights have been studied for the effects due to geomagnetic activity, solar flux, and season. The observations have been made from 1988 to 1992 by a Fabry-Perot interferometer (FPI) operating at Halley (75.5 degrees S, 26.6 degrees W), Antarctica. This is the first statistical study of thermospheric winds near the southern auroral zone. The main factor affecting the wind velocities is the geomagnetic activity. Increases in activity cause an increase in the maximum equatorward wind, and cause the zonal wind in the evening to become more westward. Smaller changes in the mean wind occur with variations in season and solar flux. The small variation with Solar flux is more akin to the situation found at mid-latitudes than at high latitudes. Since the geomagnetic latitude of Halley is only 61 degrees, it suggests that the variability of the wind with solar flux may depend more on geomagnetic than geographic latitude. These observations are in good agreement with the empirical Horizontal Wind Model (HWM90). However, comparisons with predictions of the Vector Spherical Harmonic Model (VSH) show that for low geomagnetic activity the predicted phases of the two components of the wind closely resemble the observations but the modelled amplitudes are too small by a factor of two. At high geomagnetic activity the ma or differences are that modelled zonal velocity is too westward in the evening and too eastward after 04 UT, The modelled ion densities at the. F-region peak are a factor of up to 9 too large, whilst the predicted mean value and diurnal variation of the altitude of the peak are significantly lower than those observed. It is suggested that these differences result from the ion loss rate being too low, and an inaccurate model of the magnetic field.</t>
  </si>
  <si>
    <t>CRICKMORE, RI (corresponding author), BRITISH ANTARCTIC SURVEY, NERC, HIGH CROSS, MADINGLEY RD, CAMBRIDGE CB3 0ET, ENGLAND.</t>
  </si>
  <si>
    <t>ANN GEOPHYS-ATM HYDR</t>
  </si>
  <si>
    <t>10.1007/s00585-994-1101-5</t>
  </si>
  <si>
    <t>WOS:A1994PU41100021</t>
  </si>
  <si>
    <t>RUMMUKAINEN, M; KNUDSEN, B; VONDERGATHEN, P</t>
  </si>
  <si>
    <t>DYNAMICAL DIAGNOSTICS OF THE EDGES OF THE POLAR VORTICES</t>
  </si>
  <si>
    <t>ARCTIC STRATOSPHERE; OZONE</t>
  </si>
  <si>
    <t>The dynamically induced stratospheric polar vortices are major factors in the formation and evolution of large chemically perturbed regions in both hemispheres during respective winter months. For a proper understanding of the physicochemical processes in the polar stratospheres, it is necessary to be able to keep track of the extents and positions of the polar vortices. This has often been done with the help of the maximum gradient of Ertel's potential vorticity (PV) on isentropic surfaces, which should bring out the edges of a polar vortex. The approaches have, however, been mostly qualitative in nature. In this work, we define the edges of the polar vortices during one Antarctic and two Arctic winters an two stratospheric levels with the help of ECMWF global initialized analysis fields. Our definition of a polar vortex is based on isentropic total wind maxima at successive 1.5 degrees longitude bins encircling the respective pole. A retrieval of the isentropic PV values along the diagnosed vortex edges permits us to subsequently perform a quantitative comparison between vortex edge defined by the total wind maxima, and the variability of isentropic PV values there. It appears that one is able to assign discrete ranges of PV for diagnosing the edges of the polar vortices. However, such ranges exhibit variability on time scales longer than a few months, as well as between individual winters. This should be taken into account when using PV in the interpretation of experimental data.</t>
  </si>
  <si>
    <t>DANISH METEOROL INST,DEPT RES &amp; DEV,DK-2100 COPENHAGEN,DENMARK; UNIV BREMEN,INST REMOTE SENSING,W-2800 BREMEN,GERMANY</t>
  </si>
  <si>
    <t>Danish Meteorological Institute DMI; University of Bremen</t>
  </si>
  <si>
    <t>RUMMUKAINEN, M (corresponding author), FINNISH METEOROL INST,SODANKYLA OBSERV,SF-99600 SODANKYLA,FINLAND.</t>
  </si>
  <si>
    <t>von der Gathen, Peter/B-8515-2009</t>
  </si>
  <si>
    <t>WOS:A1994PU41100022</t>
  </si>
  <si>
    <t>SCHUBERT, W; WILL, T</t>
  </si>
  <si>
    <t>GRANULITE-FACIES ROCKS OF THE SHACKLETON RANGE, ANTARCTICA - CONDITIONS OF FORMATION AND PRELIMINARY PETROGENETIC IMPLICATIONS</t>
  </si>
  <si>
    <t>CHEMIE DER ERDE-GEOCHEMISTRY</t>
  </si>
  <si>
    <t>Two different types of granulites are recognized in the Shackleton Range. The enderbitic garnet granulites of the southern part (Read Mountains), characterized by an isobaric cooling path (IBC) from 830-degrees-C/7.4 kbar to 560-degrees-C/3.5 kbar, are interpreted as products of deep crustal metamorphism during penetrative lithospheric-scale deformation. They seem to be deep crustal parts of the East Antarctic craton which are tectonically transported into higher crustal levels and reworked unter amphibolite-facies conditions of 600-550-degrees-C/4-5 kbar during the middle Proterozoic Nimrod orogeny. Contrary, the relic high-pressure granulites of the northern part (Mt. Provender area) yield an nearly isothermal decompression path (ITD) from 660-degrees-C/13.5 kbar to 740-degrees-C/8.9 kbar, which could be extended to 660-degrees-C/6.2 kbar. This characterizes probably a collisional tectonic regime with crustal overthickening due to tectonic imbrication and thrusting on the stable East Antarctic Craton (Read Mts.) during the early Palaeozoic compressive Ross orogeny.</t>
  </si>
  <si>
    <t>SCHUBERT, W (corresponding author), UNIV WURZBURG,INST MINERAL,HUBLAND,D-97074 WURZBURG,GERMANY.</t>
  </si>
  <si>
    <t>Will, Thomas/JTV-4145-2023</t>
  </si>
  <si>
    <t>0009-2819</t>
  </si>
  <si>
    <t>CHEM ERDE-GEOCHEM</t>
  </si>
  <si>
    <t>Chem Erde-Geochem.</t>
  </si>
  <si>
    <t>PY434</t>
  </si>
  <si>
    <t>WOS:A1994PY43400008</t>
  </si>
  <si>
    <t>KERR, A; SUGDEN, D</t>
  </si>
  <si>
    <t>THE SENSITIVITY OF THE SOUTH CHILEAN SNOWLINE TO CLIMATIC-CHANGE</t>
  </si>
  <si>
    <t>CLIMATIC CHANGE</t>
  </si>
  <si>
    <t>PLEISTOCENE; HEMISPHERE; POLLEN; RECORD</t>
  </si>
  <si>
    <t>Inferred climatic changes in southern Chile during the Last Glacial Maximum are modelled to investigate the role of the southern Westerlies on the region's glacial history. This is accomplished with a numerical model of the surface energy balance which derives glacial mass balance profiles from existing climatic stations. This provides an independent measure of the regional snowline which is compared with palaeoecological evidence of former snowlines. The modelled snowline mirrors the latitudinal trend of current glacier equilibrium line altitudes. It is most sensitive to temperature changes in regions with high precipitation (46-degrees-50-degrees S) and to precipitation changes in regions with lower precipitation totals (south of 50-degrees and north of 40-degrees). This differential sensitivity with latitude implies that glacial expansion in the region depends on a delicate interplay between cooling induced by the equatorward movement of the oceanic Antarctic Polar Front and access to precipitation comparable to or greater than that of today. The main conclusion is that glacial expansion in southern Chile is associated with the migration of the southern Westerlies towards the equator. The importance of migrating precipitation belts in permitting glacier growth carries the implication that maximum depression of the snowline is unlikely to have been contemporaneous from latitude to latitude.</t>
  </si>
  <si>
    <t>KERR, A (corresponding author), UNIV EDINBURGH,DEPT GEOG,DRUMMOND ST,EDINBURGH EH8 9XP,SCOTLAND.</t>
  </si>
  <si>
    <t>0165-0009</t>
  </si>
  <si>
    <t>Clim. Change</t>
  </si>
  <si>
    <t>10.1007/BF01104136</t>
  </si>
  <si>
    <t>PR594</t>
  </si>
  <si>
    <t>WOS:A1994PR59400002</t>
  </si>
  <si>
    <t>HASKELL, TG; ROBINSON, WH</t>
  </si>
  <si>
    <t>A SENSITIVE AND ROBUST STRAIN-METER FOR ICE STUDIES</t>
  </si>
  <si>
    <t>COLD REGIONS SCIENCE AND TECHNOLOGY</t>
  </si>
  <si>
    <t>EREBUS GLACIER TONGUE</t>
  </si>
  <si>
    <t>A strain-meter to measure the relative horizontal displacement between two plates embedded 500 mm apart in ice, for use in both fresh and sea ice, has been developed and tested in the Antarctic at temperatures down to -20 degrees C. In practice the strain-meter has a sensitivity of about 8 X 10(-9) and is unaffected by the vertical accelerations which can occur when waves propagate through floating ice sheets. It is robust enough to allow quick installation, can be buried in the ice, has precise autozeroing functions which enable creep to be monitored, has a response time less than 0.02 sec and can present the strain results in a variety of formats. The strain-meter has been used to study waves in floating ice-sheets generated by moving vehicles, and to monitor strains within the Erebus Glacier Tongue.</t>
  </si>
  <si>
    <t>HASKELL, TG (corresponding author), IND RES LTD, POB 31-310, LOWER HUTT, NEW ZEALAND.</t>
  </si>
  <si>
    <t>0165-232X</t>
  </si>
  <si>
    <t>COLD REG SCI TECHNOL</t>
  </si>
  <si>
    <t>Cold Reg. Sci. Tech.</t>
  </si>
  <si>
    <t>10.1016/0165-232X(94)90015-9</t>
  </si>
  <si>
    <t>Engineering, Environmental; Engineering, Civil; Geosciences, Multidisciplinary</t>
  </si>
  <si>
    <t>Engineering; Geology</t>
  </si>
  <si>
    <t>PX247</t>
  </si>
  <si>
    <t>WOS:A1994PX24700007</t>
  </si>
  <si>
    <t>HUIN, N</t>
  </si>
  <si>
    <t>DIVING DEPTHS OF WHITE-CHINNED PETRELS</t>
  </si>
  <si>
    <t>WHITE-CHINNED PETREL; DIVING DEPTH; FEEDING BEHAVIOR; PROCELLARIA AEQUINOCTIALIS</t>
  </si>
  <si>
    <t>SOUTH GEORGIA; ALBATROSSES PROCELLARIIFORMES; FORAGING BEHAVIOR; SHEARWATERS; PERFORMANCE; PENGUINS</t>
  </si>
  <si>
    <t>HUIN, N (corresponding author), BRITISH ANTARCTIC SURVEY,NERC,HIGH CROSS,MADINGLEY RD,CAMBRIDGE CB3 0ET,ENGLAND.</t>
  </si>
  <si>
    <t>10.2307/1369125</t>
  </si>
  <si>
    <t>PV587</t>
  </si>
  <si>
    <t>WOS:A1994PV58700029</t>
  </si>
  <si>
    <t>ALEKSEEV, GV; NAGURNYI, AP; TIMEREV, AA</t>
  </si>
  <si>
    <t>MANY YEARS VARIABILITY CHARACTERS OF TROPOPAUSE IN ARCTIC</t>
  </si>
  <si>
    <t>ALEKSEEV, GV (corresponding author), ARCTIC &amp; ANTARCTIC RES INST,ST PETERSBURG,RUSSIA.</t>
  </si>
  <si>
    <t>PX779</t>
  </si>
  <si>
    <t>WOS:A1994PX77900026</t>
  </si>
  <si>
    <t>SEMILETOV, IP; ZIMOV, SA; VOROPAEV, YV; DAVYDOV, SP; BARKOV, NA; GUSEV, AM; LIPENKOV, VY</t>
  </si>
  <si>
    <t>ATMOSPHERIC METHANE IN PAST AND PRESENT</t>
  </si>
  <si>
    <t>RECORD</t>
  </si>
  <si>
    <t>RUSSIAN ACAD SCI,FAR E DIV,NE SCI STN,CHERSKII,RUSSIA; ARCTIC &amp; ANTARCTIC RES INST,ST PETERSBURG,RUSSIA</t>
  </si>
  <si>
    <t>Russian Academy of Sciences; Arctic &amp; Antarctic Research Institute</t>
  </si>
  <si>
    <t>SEMILETOV, IP (corresponding author), RUSSIAN ACAD SCI,FAR E DIV,PACIFIC OCEANOL INST,VLADIVOSTOK,RUSSIA.</t>
  </si>
  <si>
    <t>Davydov, Sergei P/S-9906-2018; Semiletov, Igor P/B-3616-2013; Semiletov, Igor/CAJ-4412-2022; Zimov, Sergey/K-3009-2018; Lipenkov, Vladimir Y/Q-8262-2016; Zimov, Sergey/JCD-7517-2023</t>
  </si>
  <si>
    <t>Davydov, Sergei P/0000-0003-0820-9426;</t>
  </si>
  <si>
    <t>WOS:A1994PX77900029</t>
  </si>
  <si>
    <t>BLAGOVESHCHENSKAYA, NF; EREGIN, VA; KOMOLOV, YI; METLYAEV, LT</t>
  </si>
  <si>
    <t>SHIP-BORNE EXPERIMENTS ON THE STUDY OF THE FINE-STRUCTURE OF THE HIGH-LATITUDE IONOSPHERE IN THE CLEFT AND CUSP REGIONS</t>
  </si>
  <si>
    <t>FLUX-TRANSFER EVENTS; SIGNATURES</t>
  </si>
  <si>
    <t>BLAGOVESHCHENSKAYA, NF (corresponding author), ARCTIC &amp; ANTARCTIC RES INST,ST PETERSBURG,RUSSIA.</t>
  </si>
  <si>
    <t>NOV-DEC</t>
  </si>
  <si>
    <t>QG573</t>
  </si>
  <si>
    <t>WOS:A1994QG57300008</t>
  </si>
  <si>
    <t>EGOROVA, LV</t>
  </si>
  <si>
    <t>RELATIONSHIP BETWEEN QUASI-BIENNIAL VARIATIONS IN THE E(S)-LAYER PARAMETERS AND THE METEOROLOGICAL CHARACTERISTICS OF THE NEUTRAL ATMOSPHERE DURING A SOLAR-ACTIVITY CYCLE</t>
  </si>
  <si>
    <t>QBO</t>
  </si>
  <si>
    <t>EGOROVA, LV (corresponding author), ARCTIC &amp; ANTARCTIC RES INST,ST PETERSBURG,RUSSIA.</t>
  </si>
  <si>
    <t>WOS:A1994QG57300021</t>
  </si>
  <si>
    <t>MANNEY, GL; ZUREK, RW; GELMAN, ME; MILLER, AJ; NAGATANI, R</t>
  </si>
  <si>
    <t>THE ANOMALOUS ARCTIC LOWER STRATOSPHERIC POLAR VORTEX OF 1992-1993</t>
  </si>
  <si>
    <t>OZONE</t>
  </si>
  <si>
    <t>Potential vorticity (PV) gradients defining the lower stratospheric vortex during the 1992-1993 winter were anomalously strong and persistent compared to those during the last 16 Arctic winters. For almost-equal-to3 months PV gradients were closer to typical Antarctic values than to most Arctic values. Air motion diagnostics computed for 3-dimensional air parcel trajectories confirm that the 1992-1993 Arctic lower stratospheric vortex was substantially more isolated than is typical. Such isolation will delay and reduce the export of the higher ozone typical of the winter lower stratospheric vortex to mid-latitudes. This may have contributed to the record-low total ozone amounts observed in northern mid-latitudes in 1993.</t>
  </si>
  <si>
    <t>NOAA,NATL WEATHER SERV,NATL METEOROL CTR,WASHINGTON,DC 20233</t>
  </si>
  <si>
    <t>MANNEY, GL (corresponding author), JET PROP LAB,PASADENA,CA 91109, USA.</t>
  </si>
  <si>
    <t>NOV 1</t>
  </si>
  <si>
    <t>10.1029/94GL02368</t>
  </si>
  <si>
    <t>PQ432</t>
  </si>
  <si>
    <t>WOS:A1994PQ43200017</t>
  </si>
  <si>
    <t>COOPER, APR</t>
  </si>
  <si>
    <t>A SIMPLE SHAPE-FROM-SHADING ALGORITHM APPLIED TO IMAGES OF ICE-COVERED TERRAIN</t>
  </si>
  <si>
    <t>IEEE TRANSACTIONS ON GEOSCIENCE AND REMOTE SENSING</t>
  </si>
  <si>
    <t>MASSES</t>
  </si>
  <si>
    <t>Snow surfaces in the polar regions have uniform reflecting properties over large areas. Slopes are usually low-in Antarctica, they rarely exceed 2 degrees except in mountainous regions. Such low slopes permit simplification of the scattering law, allowing the use of an efficient algorithm for extracting height information from images.</t>
  </si>
  <si>
    <t>COOPER, APR (corresponding author), BRITISH ANTARCTIC SURVEY,NERC,HIGH CROSS,MADINGLEY RD,CAMBRIDGE CB3 0ET,ENGLAND.</t>
  </si>
  <si>
    <t>IEEE-INST ELECTRICAL ELECTRONICS ENGINEERS INC</t>
  </si>
  <si>
    <t>345 E 47TH ST, NEW YORK, NY 10017-2394</t>
  </si>
  <si>
    <t>0196-2892</t>
  </si>
  <si>
    <t>IEEE T GEOSCI REMOTE</t>
  </si>
  <si>
    <t>IEEE Trans. Geosci. Remote Sensing</t>
  </si>
  <si>
    <t>10.1109/36.338370</t>
  </si>
  <si>
    <t>Geochemistry &amp; Geophysics; Engineering, Electrical &amp; Electronic; Remote Sensing; Imaging Science &amp; Photographic Technology</t>
  </si>
  <si>
    <t>Geochemistry &amp; Geophysics; Engineering; Remote Sensing; Imaging Science &amp; Photographic Technology</t>
  </si>
  <si>
    <t>PY306</t>
  </si>
  <si>
    <t>WOS:A1994PY30600010</t>
  </si>
  <si>
    <t>RADIONOV, VF; MARSHUNOVA, MS; RUSINA, EN; LUBOLESNICHENKO, KE; PIMANOVA, YE</t>
  </si>
  <si>
    <t>ATMOSPHERIC AEROSOL TURBIDITY IN POLAR-REGIONS</t>
  </si>
  <si>
    <t>Aerosol and optical parameters of the polar atmosphere are considered. They have been measured in the Arctic: Tikhaya Bay, Dixon Island, Severnaya Zemlya Archipelago, Kotelny Island and in the Antarctic: Mirny Station. It has been found that in the Antarctic the level of aerosol pollution is very low while on the contrary the Arctic pollution is comparable with that in middle latitudes.</t>
  </si>
  <si>
    <t>RADIONOV, VF (corresponding author), ARCTIC &amp; ANTARCTIC RES INST,ST PETERSBURG,RUSSIA.</t>
  </si>
  <si>
    <t>Radionov, Vladimir F./O-3038-2017</t>
  </si>
  <si>
    <t>PX818</t>
  </si>
  <si>
    <t>WOS:A1994PX81800011</t>
  </si>
  <si>
    <t>NISHIMURA, J; YAJIMA, N; AKIYAMA, H; EJIRI, M; FUJII, R; KOKUBUN, S</t>
  </si>
  <si>
    <t>POLAR PATROL BALLOON</t>
  </si>
  <si>
    <t>JOURNAL OF AIRCRAFT</t>
  </si>
  <si>
    <t>From late December of 1990 to early January of 1991, the National Institute of Polar Research, in collaboration with the Institute of Space and Astronautical Science, launched two large zero-pressure balloons from Syowa Station, which is the Japanese research base in Antarctica. The balloon launched on December 25 returned near Syowa Station after 15 days of flight, keeping a constant altitude of about 30 km. It finally accomplished almost a one and half circumpolar flight. The total flight duration was about 40 days. This article will describe the balloon system and the flight behavior of the balloon.</t>
  </si>
  <si>
    <t>Inst Space &amp; Astronaut Sci, Sagamihara, Kanagawa 229, JAPAN; Natl Inst Polar Res, Tokyo 173, JAPAN; Univ Tokyo, Bunkyo Ku, Tokyo 113, JAPAN; Working Grp PPB Project, 3-1-1 Yoshinodai, Kanagawa, JAPAN; 32nd Japanese Antarctic Res Expedit, Geophys Res Lab, 7-3-1 Hongo, Tokyo, JAPAN</t>
  </si>
  <si>
    <t>Japan Aerospace Exploration Agency (JAXA); Institute of Space &amp; Astronautical Science (ISAS); Research Organization of Information &amp; Systems (ROIS); National Institute of Polar Research (NIPR) - Japan; University of Tokyo</t>
  </si>
  <si>
    <t>KANAGAWA UNIV, DEPT ENGN, 27-1 ROKKAKUBASHI, YOKOHAMA, KANAGAWA 221, JAPAN.</t>
  </si>
  <si>
    <t>AMER INST AERONAUTICS ASTRONAUTICS</t>
  </si>
  <si>
    <t>RESTON</t>
  </si>
  <si>
    <t>1801 ALEXANDER BELL DRIVE, STE 500, RESTON, VA 22091-4344 USA</t>
  </si>
  <si>
    <t>0021-8669</t>
  </si>
  <si>
    <t>1533-3868</t>
  </si>
  <si>
    <t>J AIRCRAFT</t>
  </si>
  <si>
    <t>J. Aircr.</t>
  </si>
  <si>
    <t>10.2514/3.46645</t>
  </si>
  <si>
    <t>Engineering, Aerospace</t>
  </si>
  <si>
    <t>PV812</t>
  </si>
  <si>
    <t>WOS:A1994PV81200006</t>
  </si>
  <si>
    <t>HAMMOND, PS; HALL, AJ; PRIME, JH</t>
  </si>
  <si>
    <t>THE DIET OF GREY SEALS IN THE INNER AND OUTER HEBRIDES</t>
  </si>
  <si>
    <t>JOURNAL OF APPLIED ECOLOGY</t>
  </si>
  <si>
    <t>CEPHALOPOD BEAKS; FECAL ANALYSIS; FISH OTOLITHS; REGIONAL AND SEASONAL VARIATION</t>
  </si>
  <si>
    <t>GRAY SEALS; HALICHOERUS-GRYPUS</t>
  </si>
  <si>
    <t>1. Faecal material collected in January, June, August and November 1985 was used to investigate seasonal and regional variation in grey seal diet around the Western Isles of Scotland. A total of 511 individual faex was obtained from the Outer and 238 from the Minch/Inner Hebrides; 79% and 67%, respectively, contained fish otoliths and/or cephalopod beaks. 2. Fish otoliths and cephalopod beaks were identified, and measured to estimate diet composition by weight. The degree of otolith erosion due to digestion was accounted for using empirically derived digestion coefficients. 3. Gadids dominated the diet, contributing approximately 40% or greater in percentage by weight. The gadid species most commonly found were ling, cod and whiting, the predominance of which varied by area and season. 4. The main flatfish in the diet were plaice and megrim in the Outer Hebrides, and witch in the Minch/Inner Hebrides. The dominant species again varied by area and season. 5. The contribution of sandeels to the diet in the Hebrides was less than that found in other areas of Britain (Orkney and the east coast). Pelagic schooling fish (herring, mackerel and horse mackerel) contributed more to the diet than in other areas of Britain. 6. The significant variation in sandeel occurrence by area (many more sandeels taken off the Outer than the Minch/Inner Hebrides) can be explained by the distribution of the sandeel's preferred sea bed type (smooth areas of gravelly sand) in the region. However, two species of flatfish, megrim and witch, were most prevalent in the diet in areas which did not correspond to their supposed preferred sea bed depth or sediment type. 7. The greater number of cod and ling taken in summer compared to the rest of the year may compensate for the observed absence of an increase in sandeel consumption, seen at this time of year in other areas of Britain.</t>
  </si>
  <si>
    <t>HAMMOND, PS (corresponding author), BRITISH ANTARCTIC SURVEY,NERC,SEA MAMMAL RES UNIT,HIGH CROSS,MADINGLEY RD,CAMBRIDGE CB3 0ET,ENGLAND.</t>
  </si>
  <si>
    <t>Hammond, Philip/0000-0002-2381-8302; Hall, Ailsa/0000-0002-7562-1771</t>
  </si>
  <si>
    <t>0021-8901</t>
  </si>
  <si>
    <t>J APPL ECOL</t>
  </si>
  <si>
    <t>J. Appl. Ecol.</t>
  </si>
  <si>
    <t>10.2307/2404164</t>
  </si>
  <si>
    <t>PT070</t>
  </si>
  <si>
    <t>WOS:A1994PT07000015</t>
  </si>
  <si>
    <t>SUBBARAYA, BH; JAYARAMAN, A; LAL, S; VENKATRAMANI, S; JOHN, T; ZALPURI, KS; SREEDHARAN, CR; SRIVASTAVA, SK; PEROV, SP; KOKIN, GA; TISHIN, SV; VYAZANKIN, SA; SHTIRKOV, OV; CHIZHOV, AF; IGNATOV, VM; UVAROV, VN</t>
  </si>
  <si>
    <t>VARIABILITY IN THE VERTICAL-DISTRIBUTION OF OZONE MEASURED OVER THUMBA DURING THE 1990 DYANA CAMPAIGN</t>
  </si>
  <si>
    <t>EQUATORIAL MIDDLE ATMOSPHERE; DIURNAL-VARIATION; ANTARCTIC OZONE; STRATOSPHERE; TOMS</t>
  </si>
  <si>
    <t>A rocket campaign was conducted from Thumba (8.5-degrees-N), India, jointly by India and Russia, to study the vertical distribution of ozone during the International DYANA programme in 1990. Sixteen instrumented payloads were launched using M-100 rockets to measure the vertical distribution of ozone at different times of the day and night during the March-June 1990 period. The ozone density profiles measured during March-April show variabilities in the height region below 25 km and above 45 km. The profiles on 10 April show wave-like perturbations with amplitude increasing with height. The mean ozone density profile for March-April shows larger values than the May-June mean profile in the altitude region of 30-45 km. The deviations from the mean reference profile during March-April are positive, about 15%, while they are negative, about 25%, in May-June. Ozone number densities are also found to be larger during the night-time at altitudes above about 50 km. The observed increase is larger than the model estimates.</t>
  </si>
  <si>
    <t>NATL PHYS LAB,NEW DELHI 110012,INDIA; INDIAN METEOROL DEPT,NEW DELHI 110003,INDIA; CENT AEROL OBSERV,DOLGOPRUDNYI,RUSSIA</t>
  </si>
  <si>
    <t>Council of Scientific &amp; Industrial Research (CSIR) - India; CSIR - National Physical Laboratory (NPL); Ministry of Earth Sciences (MoES) - India; India Meteorological Department (IMD)</t>
  </si>
  <si>
    <t>SUBBARAYA, BH (corresponding author), PHYS RES LAB,AHMEDABAD 380009,GUJARAT,INDIA.</t>
  </si>
  <si>
    <t>13-14</t>
  </si>
  <si>
    <t>10.1016/0021-9169(94)90018-3</t>
  </si>
  <si>
    <t>PN737</t>
  </si>
  <si>
    <t>WOS:A1994PN73700018</t>
  </si>
  <si>
    <t>BRESCIANI, J; LUTZEN, J</t>
  </si>
  <si>
    <t>MORPHOLOGY AND ANATOMY OF AVDEEVIA-ANTARCTICA, NEW GENUS, NEW SPECIES (COPEPODA, HARPACTICOIDA, TISBIDAE), PARASITIC ON AN ANTARCTIC CEPHALOPOD</t>
  </si>
  <si>
    <t>The external morphology and internal anatomy are described of the female of Avdeevia antarctica, a new genus and species of harpacticoid copepod, parasitic on the Antarctic octopodan cephalopod Megaleledone senoi. It is distinguished from related genera of the subfamily Cholidyinae by its proportionately much larger body and reduced number of legs. The species is attached to the gill of its host and feeds upon the blood.</t>
  </si>
  <si>
    <t>UNIV COPENHAGEN,INST ZOOL,CELL BIOL &amp; ANAT LAB,DK-2100 COPENHAGEN O,DENMARK</t>
  </si>
  <si>
    <t>University of Copenhagen</t>
  </si>
  <si>
    <t>BRESCIANI, J (corresponding author), ROYAL VET &amp; AGR UNIV,INST MOLEC BIOL &amp; GENET,ZOOL SECT,BULOWSVEJ 13,DK-1870 FREDERIKSBERG C,DENMARK.</t>
  </si>
  <si>
    <t>10.2307/1548868</t>
  </si>
  <si>
    <t>PQ678</t>
  </si>
  <si>
    <t>WOS:A1994PQ67800013</t>
  </si>
  <si>
    <t>HALL, DL; HUMBLE, JE; DULDIG, ML</t>
  </si>
  <si>
    <t>MODULATION OF HIGH-ENERGY COSMIC-RAYS IN THE HELIOSPHERE</t>
  </si>
  <si>
    <t>NORTH-SOUTH ANISOTROPY; DIURNAL ANISOTROPY; SOLAR MODULATION; GRADIENT; DRIFT; ORIGIN; CYCLE</t>
  </si>
  <si>
    <t>We have used sidereal diurnal variations observed by neutron monitors and surface and underground muon telescopes to examine the north-south anisotropy and radial density gradient of high-energy galactic cosmic rays between 1957 and 1985. We have derived the average amplitude and rigidity spectrum of the anisotropy for this period and estimate the radial gradient to be best represented as a function of rigidity P by 1.02 x (P/10)(0.5)% AU(-1) for rigidities less than approximate to 450 GV. The temporal variation of both the north-south anisotropy and the radial density gradient show a solar cycle variation. Possible dependence of the anisotropy on the solar magnetic polarity state has been examined under the assumptions of a static and a nonstatic rigidity spectrum, with conflicting results. We show that the analysis is affected by a further sidereal variation and that the responsible anisotropy is related to the asymmetric heliospheric modulation of a galactic anisotropy.</t>
  </si>
  <si>
    <t>AUSTRALIAN ANTARCTIC DIV, COSM RAY SECT, KINGSTON, TAS 7050, AUSTRALIA</t>
  </si>
  <si>
    <t>UNIV TASMANIA, DEPT PHYS, GPO BOX 252C, HOBART, TAS 7001, AUSTRALIA.</t>
  </si>
  <si>
    <t>A11</t>
  </si>
  <si>
    <t>10.1029/94JA01689</t>
  </si>
  <si>
    <t>PP433</t>
  </si>
  <si>
    <t>WOS:A1994PP43300024</t>
  </si>
  <si>
    <t>TREGUIER, AM; PANETTA, RL</t>
  </si>
  <si>
    <t>MULTIPLE ZONAL JETS IN A QUASI-GEOSTROPHIC MODEL OF THE ANTARCTIC CIRCUMPOLAR CURRENT</t>
  </si>
  <si>
    <t>QUASI-GEOSTROPHIC MODEL; BETA-PLANE CHANNEL; WIND-DRIVEN; SOUTHERN-OCEAN; DRAKE PASSAGE; CIRCULATION; TURBULENCE; VORTICITY; WAVES; HEAT</t>
  </si>
  <si>
    <t>The presence of multiple zonal fronts in the Antarctic Circumpolar Current (ACC), a phenomenon described as zonation, has been confirmed by many observations suggesting that the fronts are circumpolar in extent. In the context of quasigeostrophic turbulence models, Panetta has shown that fronts associated with long-lived zonal jets develop spontaneously in very wide baroclinically unstable regions (of width large compared with the Rossby radius of deformation). The present paper examines the relevance of this mechanism to the zonation of the ACC, using a quasigeostrophic wind-forced channel model. Multiple jets appear when the forcing scale is wide enough, and they have horizontal scales and a strength that compares well with observations. However, in the presence of large-scale random topography, a different dynamical regime emerges in which the flow structure depends on the topographically controlled stationary eddies.</t>
  </si>
  <si>
    <t>IFREMER, CNRS, BREST, FRANCE; TEXAS A&amp;M UNIV, DEPT METEOROL, COLLEGE STN, TX USA</t>
  </si>
  <si>
    <t>Ifremer; Centre National de la Recherche Scientifique (CNRS); Universite de Bretagne Occidentale; Texas A&amp;M University System; Texas A&amp;M University College Station</t>
  </si>
  <si>
    <t>Panetta, Richard L/H-1679-2012; Treguier, Anne Marie/B-7497-2009</t>
  </si>
  <si>
    <t>Treguier, Anne Marie/0000-0003-4569-845X</t>
  </si>
  <si>
    <t>10.1175/1520-0485(1994)024&lt;2263:MZJIAQ&gt;2.0.CO;2</t>
  </si>
  <si>
    <t>PQ943</t>
  </si>
  <si>
    <t>WOS:A1994PQ94300003</t>
  </si>
  <si>
    <t>LIFE-CYCLE STRATEGIES AND SEASONAL-VARIATIONS IN DISTRIBUTION AND POPULATION-STRUCTURE OF 4 DOMINANT CALANOID COPEPOD SPECIES IN THE EASTERN WEDDELL SEA, ANTARCTICA</t>
  </si>
  <si>
    <t>MIDWATER FOOD WEB; RHINCALANUS-GIGAS; ZOOPLANKTON COMMUNITY; SCOTIA SEA; WAX ESTERS; ACUTUS; PROPINQUUS; VICINITY; SUMMER; WATERS</t>
  </si>
  <si>
    <t>The dominant Antarctic copepod species Calanoides acutus, Calanus propinquus, Rhincalanus gigas and Metridia gerlachei were investigated with respect to their abundance, vertical distribution, developmental stage composition, dry weight and lipid content. The specimens were sampled during three expeditions to the eastern Weddell Sea in summer (January/February 1985), late winter/early spring (October/November 1986) and autumn (April/May 1992) between 0 and 1000 m depth to follow the seasonal development of the populations. Three species were most abundant in April, only C.propinquus reached highest concentrations in February. A seasonal migration pattern was evident in all four species, but was most pronounced in C.acutus. In October/November, they inhabited deeper water layers, their ascent started by mid-November and in mid-February the species concentrated in the upper 50 m, except for M.gerlachei (50-100 m). Their descent was observed in April/May. The stage composition changed dramatically with season, the older developmental stages (CIII-CVI) dominated the populations in late winter/early spring, whereas younger stages (CI and CII) prevailed during summer (C.acutus, C.propinquus) or autumn (R.gigas, M.gerlachei). Only C.acutus ceased feeding in autumn and diapaused at depth. Strong differences between seasons were also detected in dry weight and lipid levels, with minima in late winter/early spring and maxima in summer (C.acutus, R.gigas) or autumn (C.propinquus, M.gerlachei). Lipid reserves seem to be most important for the older stages of C.acutus and C.propinquus. Based on these seasonal data, different life cycle strategies are suggested for the four species.</t>
  </si>
  <si>
    <t>SCHNACKSCHIEL, SB (corresponding author), ALFRED WEGENER INST POLAR &amp; MEERESFORSCHUNG,COLUMBUSSTR,D-27515 BREMERHAVEN,GERMANY.</t>
  </si>
  <si>
    <t>10.1093/plankt/16.11.1543</t>
  </si>
  <si>
    <t>PY724</t>
  </si>
  <si>
    <t>WOS:A1994PY72400006</t>
  </si>
  <si>
    <t>ROSCOE, HK; SQUIRES, JAC; OLDHAM, DJ; SARKISSIAN, A; POMMEREAU, JP; GOUTAIL, F</t>
  </si>
  <si>
    <t>IMPROVEMENTS TO THE ACCURACY OF ZENITH-SKY MEASUREMENTS OF TOTAL OZONE BY VISIBLE SPECTROMETERS</t>
  </si>
  <si>
    <t>Visible spectra of the zenith-sky were recorded at Faraday in Antarctica (65-degrees-S) during 1990. Line-of-sight ozone amounts were deduced by fitting laboratory cross-sections to the spectra. At the latitude of Faraday, visible spectra are more useful than the u.v. wavelengths used by the Dobson spectrophotometer, because they permit observations of ozone throughout the winter when the sun is too low in elevation for useful measurements with the Dobson. In order to find the accuracy of the visible-light system for the determination of medium- and long-term trends in ozone, Langley plots of the ozone amounts were examined to determine the stability of the offset to the zero of the ozone measurement. The plots revealed changes which correlated with shifts in wavelength of the spectrometer. This allowed the use of wavelength shift as a surrogate for offset, fortunate because the use of Langley plots to determine the offset on an individual day from zenith-sky spectra at high latitudes is unreliable. The standard deviation of the ratios of total ozone measured on the same day at Faraday by the Dobson spectrophotometer and the visible spectrometer was 10% using offsets calculated from wavelength shifts. This is 4% less than the standard deviation using a straight-line fit to the offsets. Although common for Dobson measurements of ozone in the u.v., such Langley-plot analyses are, so far, unusual for visible spectrometers, but are essential for future trend determination, even by systems that are inherently more stable.</t>
  </si>
  <si>
    <t>UNIV CAMBRIDGE,DEPT CHEM,CAMBRIDGE CB2 1EW,ENGLAND; CNRS,SERV AERON,F-91371 VERRIERES BUISSON,FRANCE</t>
  </si>
  <si>
    <t>University of Cambridge; Centre National de la Recherche Scientifique (CNRS)</t>
  </si>
  <si>
    <t>ROSCOE, HK (corresponding author), NERC,BRITISH ANTARCTIC SURV,CAMBRIDGE CB3 0ET,ENGLAND.</t>
  </si>
  <si>
    <t>10.1016/0022-4073(94)90030-2</t>
  </si>
  <si>
    <t>PW157</t>
  </si>
  <si>
    <t>WOS:A1994PW15700010</t>
  </si>
  <si>
    <t>LEE, AM; ROSCOE, HK; OLDHAM, DJ; SQUIRES, JAC; SARKISSIAN, A; POMMEREAU, JP; GARDINER, BG</t>
  </si>
  <si>
    <t>IMPROVEMENTS TO THE ACCURACY OF MEASUREMENTS OF NO2 BY ZENITH-SKY VISIBLE SPECTROMETERS</t>
  </si>
  <si>
    <t>CONSTITUENTS</t>
  </si>
  <si>
    <t>Visible spectra of the zenith-sky were recorded at Faraday in Antarctica during 1990. Line-of-sight NO2 amounts were deduced by fitting laboratory cross-sections to the spectra. A new procedure was used to determine the offset to the zero of the measurement from the measurement series itself. This offset includes the effect of the reference spectrum-a single reference was used for the whole data set-plus any instrumental or analytic artefacts. It is important to determine this offset to the zero because it affects the absolute calibration of the zero of the vertical amount of NO2. In the new procedure, offsets were determined from fits to plots of the measured line-of-sight NO2 vs calculated air-mass factors, whose curvature had been precomputed from model predictions rather than the straight-line fits of Langley plots. The resulting vertical NO2 amounts were significantly lower than those deduced using a more subjective determination of offset, particularly in the early spring when denitrification might be expected.</t>
  </si>
  <si>
    <t>NERC,BRITISH ANTARCTIC SURV,CAMBRIDGE CB3 0ET,ENGLAND; CAMBRIDGE CTR ATMOSPHER SCI,DEPT CHEM,CAMBRIDGE CB2 1EW,ENGLAND; CNRS,SERV AERON,F-91371 VERRIERES BUISSON,FRANCE</t>
  </si>
  <si>
    <t>UK Research &amp; Innovation (UKRI); Natural Environment Research Council (NERC); NERC British Antarctic Survey; University of Cambridge; Centre National de la Recherche Scientifique (CNRS)</t>
  </si>
  <si>
    <t>10.1016/0022-4073(94)90031-0</t>
  </si>
  <si>
    <t>WOS:A1994PW15700011</t>
  </si>
  <si>
    <t>OZAKI, H; EBIHARA, M; NAKAHARA, H</t>
  </si>
  <si>
    <t>SIMULTANEOUS DETERMINATION OF RHENIUM, OSMIUM AND IRIDIUM IN METEORITIC SAMPLES BY NEUTRON-ACTIVATION ANALYSIS USING SIMPLE AND EFFECTIVE RADIOCHEMICAL PROCEDURES</t>
  </si>
  <si>
    <t>TRACE-ELEMENT; CHONDRITES; FRACTIONATIONS</t>
  </si>
  <si>
    <t>Simple and effective procedures for the determination of Re, Os and Ir by radiochemical neutron activation analysis are presented. Those elements are separated individually by distillation (for Os) and anion exchange techniques (for Re and Ir) for a single specimen. Reproducibilities of the data obtained by the present procedures are evaluated by replicate analyses of the Allende meteorite sample, and are deduced to be 3% for Re, 6% for Os and 4% for Ir (1 sigma). Detection limits for the present procedures are calculated to be 1 ppb for Re, 20 ppb for Os and 5 ppb for Ir. These procedures were applied to Antarctic meteorites and proved to work very effectively for the determination of trace Re, Os and Ir in chondrite meteorites.</t>
  </si>
  <si>
    <t>OZAKI, H (corresponding author), TOKYO METROPOLITAN UNIV,FAC SCI,DEPT CHEM,HACHIOJI,TOKYO 19203,JAPAN.</t>
  </si>
  <si>
    <t>10.1007/BF02042947</t>
  </si>
  <si>
    <t>RB194</t>
  </si>
  <si>
    <t>WOS:A1994RB19400001</t>
  </si>
  <si>
    <t>COMMUNITIES OF EPIBIOTA ON 2 ERECT SPECIES OF ANTARCTIC BRYOZOA</t>
  </si>
  <si>
    <t>INTERTIDAL COMMUNITY; COMPETITION; OVERGROWTH; SUBSTRATA; ABUNDANCE; MORTALITY</t>
  </si>
  <si>
    <t>Two erect species of bryozoans, Alloeflustra tenuis (Kluge) and Nematoflustra flagellata (Waters), occur abundantly in similar localities at Signy Island, Antarctica. Both species are unilaminar and are colonized by a range of epibiotic taxa, principally other cheilostome bryozoans. A detailed study was undertaken of the bryozoan epibiota of these two species, collected by SCUBA over the depth range 36 to 40 m. The degree of colonization varied with host size and differed between the front and rear surfaces of each host species, and between host species. The species composition of the epibiota was also different between species and between surfaces within species. These variations are possibly related to differences between the host species in the abundance, structure and function of avicularia (putative protective structures). Specimens from deeper water (150 m) showed significantly reduced colonization by epibiota, but the same overall patterns of colonization between the two species and surfaces were still observed.</t>
  </si>
  <si>
    <t>BARNES, DKA (corresponding author), BRITISH ANTARCTIC SURVEY, HIGH CROSS, MADINGLEY RD, CAMBRIDGE CB3 0ET, ENGLAND.</t>
  </si>
  <si>
    <t>10.1017/S002531540009010X</t>
  </si>
  <si>
    <t>PT423</t>
  </si>
  <si>
    <t>WOS:A1994PT42300009</t>
  </si>
  <si>
    <t>DOMACK, EW; FOSS, DJP; SYVITSKI, JPM; MCCLENNEN, CE</t>
  </si>
  <si>
    <t>TRANSPORT OF SUSPENDED PARTICULATE MATTER IN AN ANTARCTIC FJORD</t>
  </si>
  <si>
    <t>SEDIMENTATION; ATTENUATION</t>
  </si>
  <si>
    <t>Vertical profiles of temperature, salinity, and light attenuation were used in conjunction with underwater photography and water samples to characterize the nature and dynamics of particle transport in an Antarctic fjord. Most of the particles are sand sized (0.1-2 mm) floccules comprised of individual grains in the 5 to 50 mu m size range. The quartz silt grains are derived from basal, debris laden meltwater originating from beneath the submerged valley glacier. The meltwater buoyantly rises to form cold water interflows at mid water depths. Turbulent mixing near the seafloor also plays a role in the transport and break-up of floccules. Together the midwater cold tongues and near-bottom turbidity account for 87% of the total sediment load thus attesting to the importance of non-surface transport mechanisms in polar fjords.</t>
  </si>
  <si>
    <t>UNIV HAWAII, DEPT GEOL &amp; GEOPHYS, HONOLULU, HI 96822 USA; BEDFORD INST OCEANOG, ATLANTIC GEOSCI CTR, DARTMOUTH, NS, CANADA; COLGATE UNIV, DEPT GEOL, HAMILTON, NY 13346 USA</t>
  </si>
  <si>
    <t>University of Hawaii System; Bedford Institute of Oceanography; Colgate University</t>
  </si>
  <si>
    <t>Syvitski, James P M/L-2008-2013</t>
  </si>
  <si>
    <t>1872-6151</t>
  </si>
  <si>
    <t>10.1016/0025-3227(94)90028-0</t>
  </si>
  <si>
    <t>QB600</t>
  </si>
  <si>
    <t>WOS:A1994QB60000002</t>
  </si>
  <si>
    <t>TAKEDA, H; MORI, H; HIROI, T; SAITO, J</t>
  </si>
  <si>
    <t>MINERALOGY OF NEW ANTARCTIC ACHONDRITES WITH AFFINITY TO LODRAN AND A MODEL OF THEIR EVOLUTION IN AN ASTEROID</t>
  </si>
  <si>
    <t>IRON-METEORITES; CHONDRITES; CHEMISTRY; SPECTRA</t>
  </si>
  <si>
    <t>We studied five new Antarctic achondrites, MacAlpine Hills (MAC) 88177, Yamato (Y)74357, Y75274, Y791491 and Elephant Moraine (EET)84302 by mineralogical techniques to gain a better understanding of the mineral assemblages of a group of meteorites with an affinity to Lodran (stony-iron meteorite) and their formation processes. This group is being called lodranites. These meteorites contain major coarse-grained orthopyroxene (Opx) and olivine as in Lodran and variable amounts of FeNi metal and troilite etc. MAC88177 has more augite and less FeNi than Lodran; Y74357 has more olivine and contains minor augite; Y791491 contains in addition plagioclase. EET84302 has an Acapulco-like chondritic mineral assembladge and is enriched in FeNi metal and plagioclase, but one part is enriched in Opx and chromite. The EET84302 and MAC88177 Opx crystals have dusty cores as in Acapulco. EET84302 and Y75274 are more Mg-rich than other members of the lodranite group, and Y74357 is intermediate. Since these meteorites all have coarse-grained textures, similar major mineral assemblages, variable amounts of augite, plagioclase, FeNi metal, chromite and olivine, we suggest that they are related and are linked to a parent body with modified chondritic compositions. The variability of the abundances of these minerals are in line with a proposed model of the surface mineral assemblages of the S asteroids. The mineral assemblages can best be explained by differing degrees of loss or movements of lower temperature partial melts and recrystallization, and reduction. A portion of EET84302 rich in metal and plagioclase may represent a type of component removed from the lodranite group meteorites. Y791058 and Caddo County, which were studied for comparison, are plagioclase-rich silicate inclusions in IAB iron meteorites and may have been derived by a similar process but in a different body.</t>
  </si>
  <si>
    <t>TAKEDA, H (corresponding author), UNIV TOKYO,FAC SCI,INST MINERAL,TOKYO 113,JAPAN.</t>
  </si>
  <si>
    <t>Hiroi, Takahiro/AAE-9701-2020</t>
  </si>
  <si>
    <t>Hiroi, Takahiro/0000-0003-2866-9091</t>
  </si>
  <si>
    <t>10.1111/j.1945-5100.1994.tb01096.x</t>
  </si>
  <si>
    <t>PR846</t>
  </si>
  <si>
    <t>WOS:A1994PR84600008</t>
  </si>
  <si>
    <t>NYQUIST, LE; BANSAL, B; WIESMANN, H; SHIH, CY</t>
  </si>
  <si>
    <t>NEODYMIUM, STRONTIUM AND CHROMIUM ISOTOPIC STUDIES OF THE LEW86010 AND ANGRA-DOS-REIS METEORITES AND THE CHRONOLOGY OF THE ANGRITE PARENT BODY</t>
  </si>
  <si>
    <t>EARLY SOLAR-SYSTEM; CARBONACEOUS CHONDRITES; ANTARCTIC METEORITES; WEATHERING PRODUCTS; ALLENDE INCLUSIONS; RB-87-SR-87 METHOD; RB-SR; EVOLUTION; SM; TIME</t>
  </si>
  <si>
    <t>Neodymium, strontium, and chromium isotopic studies of the LEW86010 angrite established its absolute age and the formation interval between its crystallization and condensation of Allende CAIs from the solar nebula. Pyroxene and phosphate were found to contain similar to 98% of its Sm and Nd inventory. A conventional Sm-147-Nd-143 isochron yielded an age of 4.53 +/- 0.04 Ga (2 sigma) and epsilon(Nd)(143) = 0.45 +/- 1.1. An Sm-146-Nd-142 isochron gives initial Sm-146/Sm-144 = 0.0076 +/- 0.0009 and epsilon(Nd)(142) = -2.5 +/- 0.4. The Rb-Sr analyses give initial Sr-87/Sr-86 (I-Sr(87)) = 0.698972 +/- 8 and 0.698970 +/- 18 for LEW and ADOR, respectively, relative to Sr-87/Sr-86 = 0.71025 for NBS987. The difference, Delta I-Sr(87), between I-Sr(87) for the angrites and literature values for Allende CAIs, corresponds to similar to 9 Ma of growth in a solar nebula with a CI chondrite value of Rb-87/S-86 = 0.91, or similar to 5 Ma in a nebula with solar photospheric Rb-87/Sr-86 = 1.51. Excess Cr-53 from extinct Mn-53 (t(1/2) = 3.7 Ma) in LEW86010 corresponds to initial Mn-53/Mn-55 = 1.44 +/- 0.07 x 10(-6) and closure to Cr isotopic homogenization 18.2 +/- 1.7 Ma after formation of Allende inclusions, assuming initial Mn-53/Mn-55 = 4.4 +/- 1.0 x 10(-5) for the inclusions as previously reported by the Paris group (Birck and Allegre, 1988). The Sm-146/Sm-144 value found for LEW86010 corresponds to solar system initial (Sm-146/Sm-144)(0) = 0.0080 +/- 0.0009 for crystallization 8 Ma after Allende, the difference between Pb-Pb ages of angrites and Allende, or 0.0086 +/- 0.0009 for crystallization 18 Ma after Allende, using the Mn-Cr formation interval. The isotopic data are discussed in the context of a model in which an undifferentiated ''chondritic'' parent body formed from the solar nebula similar to 2 Ma after Allende CAIs and subsequently underwent differentiation accompanied by loss of volatiles. Parent bodies with Rb/Sr similar to that of CI, CM, or CO chondrites could satisfy the Cr and Sr isotopic systematics. If the angrite parent body had Rb/Sr similar to that of CV meteorites, it would have to form slightly later, similar to 2.6 Ma after the CAIs, to satisfy the Sr and Cr isotopic systematics.</t>
  </si>
  <si>
    <t>LOCKHEED ENGN &amp; SCI CO,HOUSTON,TX 77258</t>
  </si>
  <si>
    <t>Lockheed Martin</t>
  </si>
  <si>
    <t>NYQUIST, LE (corresponding author), NASA,LYNDON B JOHNSON SPACE CTR,SN4,HOUSTON,TX 77058, USA.</t>
  </si>
  <si>
    <t>10.1111/j.1945-5100.1994.tb01102.x</t>
  </si>
  <si>
    <t>WOS:A1994PR84600014</t>
  </si>
  <si>
    <t>BARGELLONI, L; RITCHIE, PA; PATARNELLO, T; BATTAGLIA, B; LAMBERT, DM; MEYER, A</t>
  </si>
  <si>
    <t>MOLECULAR EVOLUTION AT SUBZERO TEMPERATURES - MITOCHONDRIAL AND NUCLEAR PHYLOGENIES OF FISHES FROM ANTARCTICA (SUBORDER POTOTHENIOIDEI), AND THE EVOLUTION OF ANTIFREEZE GLYCOPEPTIDES</t>
  </si>
  <si>
    <t>16S RIBOSOMAL-RNA; 12S RIBOSOMAL-RNA; METABOLIC RATE; HEMOGLOBIN; ADAPTIVE RADIATION; ICEFISH</t>
  </si>
  <si>
    <t>NOTOTHENIOID FISHES; DNA EVOLUTION; GENE; SUBSTITUTIONS; AMPLIFICATION; SYSTEMATICS; HEMOGLOBINS; GENERATION; POLYMERASE; SEQUENCES</t>
  </si>
  <si>
    <t>Most fishes of the perciform suborder Notothenioidei are endemic to the subzero marine waters of Antarctica. A number of remarkable physiological attributes allow them to inhabit this extreme environment; for example, the blood of almost all notothenioid species contains antifreeze glycopeptides. To establish a molecular phylogenetic hypothesis for these fishes, DNA sequences from two mitochondrial genes, portions of the 12S and 16S ribosomal genes (928 base pairs [bp]), were determined for 18 species. These belong to 15 genera in five families of the suborder. The DNA data suggest that two of these families are unnatural groups and consequently that the classification and phylogeny of this suborder is in need of revision. In terms of DNA variation, the Bovichtidae are a distantly related sister group to the other families of the suborder that includes the icefishes, the only vertebrates without hemoglobin. The fishes of the suborder (except the Bovichtidae) seem to have speciated rapidly, forming an adaptive radiation in the Antarctic waters. A phylogenetic analysis of published hemoglobin amino acid sequences for other notothenioid fishes supports these results from mtDNA. On the basis of molecular phylogeny, the evolution of antifreeze glycopeptides was studied. The age of the radiation of notothenioid fishes had been estimated to be at least 38 Mya. However, the level of mtDNA variation detected in notothenioid fishes appears to be too low to agree with this date of origin and might instead suggest a younger age (10-15 Mya). Alternatively, the low level of detected mtDNA variation would agree with the traditional old-age estimate if an extremely slow rate of mtDNA evolution is postulated for this group. This slow-rate hypothesis, if true, could be explained by decreased metabolic rates slowing down the tempo of molecular evolution.</t>
  </si>
  <si>
    <t>SUNY STONY BROOK,DEPT ECOL &amp; EVOLUT,STONY BROOK,NY 11794; SUNY STONY BROOK,GENET PROGRAM,STONY BROOK,NY 11794; UNIV AUCKLAND,SCH BIOL SCI,AUCKLAND,NEW ZEALAND</t>
  </si>
  <si>
    <t>State University of New York (SUNY) System; State University of New York (SUNY) Stony Brook; State University of New York (SUNY) System; State University of New York (SUNY) Stony Brook; University of Auckland</t>
  </si>
  <si>
    <t>BARGELLONI, L (corresponding author), UNIV PADUA,DIPARTIMENTO BIOL,VIA TRIESTE 75,I-35121 PADUA,ITALY.</t>
  </si>
  <si>
    <t>Meyer, Axel/C-9826-2009</t>
  </si>
  <si>
    <t>Meyer, Axel/0000-0002-0888-8193; Ritchie, Peter/0000-0002-8351-7931; Lambert, David/0000-0002-5821-3637; PATARNELLO, Tomaso/0000-0003-1794-5791</t>
  </si>
  <si>
    <t>SOC MOLECULAR BIOLOGY EVOLUTION</t>
  </si>
  <si>
    <t>PO BOX 1897, LAWRENCE, KS 66044-8897</t>
  </si>
  <si>
    <t>PQ035</t>
  </si>
  <si>
    <t>WOS:A1994PQ03500004</t>
  </si>
  <si>
    <t>CONVEY, P</t>
  </si>
  <si>
    <t>MODELING REPRODUCTIVE EFFORT IN SUB AND MARITIME ANTARCTIC MOSSES</t>
  </si>
  <si>
    <t>ALLOMETRIC MODEL; ANTARCTIC; BRYOPHYTE; LATITUDINAL COMPARISON; REPRODUCTIVE EFFORT</t>
  </si>
  <si>
    <t>POPULATION-DYNAMICS; PLANTS; ALLOCATION</t>
  </si>
  <si>
    <t>A comparison is made of the reproductive effort (RE), considered as the investment in sporophyte relative to gametophyte biomass, of eight species of moss occurring at sub- and maritime Antarctic sites. Six of the species showed smaller sporophytes and gametophytes at the climatically more extreme maritime Antarctic sites and one species showed no size difference between regions. The remaining species, although showing no regional difference, showed some evidence of a reverse pattern, with higher altitude samples having greater biomass than lower altitude samples. Spore counts indicated a measure of compensation in maritime Antarctic samples, with no significant decrease in spore output in several species despite smaller sporophyte biomass. The relationship between sporophyte (S) and gametophyte (G) biomass within samples was described by an allometric curve (S=aG(b)) which gave a better fit than a straight line for six species. This form of model allows comparisons of patterns of RE to be made between samples with non- or partially overlapping size distributions even when the relationship involves size-dependence. An allometric curve was not appropriate for describing samples of one species (Andreaea regularis), and insufficient data were available to identify any relationship in Polytrichum alpinum. The exponent (b) differed between species, but there were no statistically significant differences between exponents from samples of the same species. Samples of two species could further be described by the same coefficient (a), indicating that they lie on the same curve. However, samples of three species from sub-Antarctic South Georgia gave significantly higher coefficients, indicating increased RE relative to maritime Antarctic populations.</t>
  </si>
  <si>
    <t>CONVEY, P (corresponding author), BRITISH ANTARCTIC SURVEY,NAT ENVIRONM RES COUNCIL,MADINGLEY RD,CAMBRIDGE CB3 0ET,ENGLAND.</t>
  </si>
  <si>
    <t>10.1007/BF00317129</t>
  </si>
  <si>
    <t>PR645</t>
  </si>
  <si>
    <t>WOS:A1994PR64500006</t>
  </si>
  <si>
    <t>PUGH, PJA; MACALISTER, HE</t>
  </si>
  <si>
    <t>ACARI OF THE SUPRALITTORAL ZONE ON SUB-ANTARCTIC SOUTH GEORGIA</t>
  </si>
  <si>
    <t>PEDOBIOLOGIA</t>
  </si>
  <si>
    <t>ACARI; SHORELINE; SOIL MITES; SUB-ANTARCTIC; SUPRALITTORAL</t>
  </si>
  <si>
    <t>NEW-ZEALAND; DEGRADATION; FAUNA; BEACH; MITES; KELP</t>
  </si>
  <si>
    <t>The supralittoral zone on the sub-Antarctic island of South Georgia is marked by tidal debris and lichens similar to those on temperate shores and, uniquely at the site studied, accumulations of whalebone. All substrata are inhabited by mites which form a common but distinctly supralittoral community. The possible effects of some factors associated with these substrata, inclusing microclimate parameters, nutrient availability and mechanical stability are related to acarine diversity and density.</t>
  </si>
  <si>
    <t>PUGH, PJA (corresponding author), BRITISH ANTARCTIC SURVEY, NERC, HIGH CROSS, MADINGLEY RD, CAMBRIDGE CB3 0ET, ENGLAND.</t>
  </si>
  <si>
    <t>0031-4056</t>
  </si>
  <si>
    <t>Pedobiologia</t>
  </si>
  <si>
    <t>Ecology; Soil Science</t>
  </si>
  <si>
    <t>Environmental Sciences &amp; Ecology; Agriculture</t>
  </si>
  <si>
    <t>PU685</t>
  </si>
  <si>
    <t>WOS:A1994PU68500008</t>
  </si>
  <si>
    <t>SCOTT, P; MCMINN, A; HOSIE, G</t>
  </si>
  <si>
    <t>PHYSICAL PARAMETERS INFLUENCING DIATOM COMMUNITY STRUCTURE IN EASTERN ANTARCTIC SEA-ICE</t>
  </si>
  <si>
    <t>MICROBIAL COMMUNITIES; FRAZIL ICE; BOTTOM-ICE; PACK ICE; BIOTA; HABITAT; ECOLOGY</t>
  </si>
  <si>
    <t>Diatom assemblages obtained from fast ice around Prydz Bay, Antarctica, are distinctly different from those obtained from pack ice in the same area. The dominant species in all ice cores were Fragilariopsis curta, F. cylindrus, Nitzschia stellata and Pseudonitzschia turgiduloides. Entomoneis kjellmanii and Cocconeis spp. were more characteristic of fast ice samples and F. curta of pack ice samples. Ice crystal type (i.e. whether frazil or congelation crystal) is an important factor determining the algal composition of the ice. Other significant influences include the time of year the ice forms and the salinity of the ice.</t>
  </si>
  <si>
    <t>SCOTT, P (corresponding author), ANTARCTIC CRC,GPO BOX 252C,HOBART,TAS 7001,AUSTRALIA.</t>
  </si>
  <si>
    <t>PR730</t>
  </si>
  <si>
    <t>WOS:A1994PR73000001</t>
  </si>
  <si>
    <t>PALM, H; ANDERSEN, K; KLOSER, H; PLOTZ, J</t>
  </si>
  <si>
    <t>OCCURRENCE OF PSEUDOTERRANOVA-DECIPIENS (NEMATODA) IN FISH FROM THE SOUTHEASTERN WEDDELL SEA (ANTARCTIC)</t>
  </si>
  <si>
    <t>Eleven fish species from the Weddell Sea (Antarctic) were examined for infestation with anisakid nematodes. Two species of the genus Contracaecum and the sealworm Pseudoterranova decipiens were isolated from the liver and the body cavity of fish affected. Only two specimens of P. decipiens (1.4%) partly invaded the belly flaps. The following fish species were infested by P. decipiens at the given prevalences: Cygnodraco mawsoni (74.4%), Trevnatomus scotti (23.2%), Pagetopsis maculatus (10.0%), Cryodraco antarcticus (7.1%), Trematomus lepidorhinus (3.0%), and Dolloidraco longedorsalis (2.7%). All of these, except Trematomus scotti, are new host records. Chaenodraco wilsoni, Chionodraco myersi, Gerlachea australis, Racovitzia glacialis and T. eulepidotus were not infested. The reasons for low prevalence and intensity of infestation are seen in the difficulties of P. decipiens in completing its benthic life cycle in the Weddell Sea environment, in the absence of shallow coastal waters due to the floating shelf-ice. Cygnodraco mawsoni is a crucial intermediate host, without which completion of the parasite life cycle might not be possible. In order to clarify the taxonomical position of Antarctic Pseudoterranova, morphological comparisons with specimens of P. decipiens from the German and Norwegian coast were made using scanning electron microscopy. Results revealed no differences; hence, all specimens studied belong to the same species P. decipiens.</t>
  </si>
  <si>
    <t>ZOOL MUSEUM,OSLO 5,NORWAY; ALFRED WEGENER INST POLAR &amp; MARINE RES,D-27568 BREMERHAVEN,GERMANY</t>
  </si>
  <si>
    <t>PALM, H (corresponding author), INST MEERESKUNDE,DUSTERNBROOKER WEG 20,D-24105 KIEL,GERMANY.</t>
  </si>
  <si>
    <t>WOS:A1994PR73000004</t>
  </si>
  <si>
    <t>GIBSON, JAE; QIANG, XL; FRANZMANN, PD; GARRICK, RC; BURTON, HR</t>
  </si>
  <si>
    <t>VOLATILE FATTY AND DISSOLVED FREE AMINO ACIDS IN ORGANIC LAKE, VESTFOLD HILLS, EAST ANTARCTICA</t>
  </si>
  <si>
    <t>ACE LAKE; ACIDS; WATER; SEA</t>
  </si>
  <si>
    <t>The distributions of volatile fatty acids (C1-C5) (VFAs) and dissolved free amino acids (DFAAs) in Organic Lake, a shallow hypersaline meromictic lake in the Vestfold Hills, East Antarctica, were determined during the winter and spring of 1987. The concentrations of the two VFAs detected, formic and acetic acid, were low (&lt; 10 mu M) in the oxic upper waters of the lake, but increased dramatically (up to 250 mu M) beneath the oxycline. The distribution of DFAAs was similar, with a total concentration of 280 mu M in the anoxic water early in the study. The amino acids occurring at the highest concentrations were alanine, glutamic acid, leucine and valine. Total VFA concentrations in the anoxic zone increased during the study period, but the total amino acid concentration dropped significantly to 64 mu M by the end of the study. The high concentrations beneath the oxycline were probably the result of bacterial utilisation of these substrates that was slow due to the high salinity and low temperature of the lake water.</t>
  </si>
  <si>
    <t>AUSTRALIAN ANTARCTIC DIV, KINGSTON, TAS 7050, AUSTRALIA; UNIV TASMANIA, ANTARCTIC CRC, HOBART, TAS 7001, AUSTRALIA; INST OCEANOG 2, HANGZHOU 310012, PEOPLES R CHINA</t>
  </si>
  <si>
    <t>WOS:A1994PR73000005</t>
  </si>
  <si>
    <t>DIETS AND FEEDING SELECTIVITY AMONG THE EPIPELAGIC COPEPOD COMMUNITY NEAR SOUTH GEORGIA IN SUMMER</t>
  </si>
  <si>
    <t>ACARTIA-TONSA DANA; WEDDELL-SEA; ZOOPLANKTON; FOOD; SIZE; PHYTOPLANKTON; ECOLOGY; INGESTION; WINTER; MARINE</t>
  </si>
  <si>
    <t>During the austral midsummers of 1989/1990 and 1990/1991, seven grazing experiments were undertaken near South Georgia. The copepods spanned 3 orders of magnitude in body mass, from young copepodids of small pseudocalanids to adult females of Rhincalanus gigas. Incubations were in natural seawater and feeding rates were determined by microscope counts of food items (size range 7-1200 mu m). Daily rations of the smallest copepods were up to 120% body carbon per day. These high rations contrast with values of less than 10% for large copepods (older copepodids of Calanoides acutus and R. gigas). All sizes of copepods could ingest the full size spectrum of measured particles. However, maximum filtration rates of small copepods were on cells &lt; 100 mu m whereas the large grazers cleared the largest cells (usually long diatoms) at maximum rates. Motile, non-diatom taxa (mainly heterotrophic, aloricate dinoflagellates and ciliates) did not appear to have been eaten in preference to diatoms of similar size, but their abundance and high calorific value meant that they comprised a median of 43% of carbon intake across the experiments. These motile, mainly &lt; 50 mu m cells were of a suitable size for ingestion by small copepods and consequently featured more prominently in their diets. The ability of small copepods to feed heavily on cells &lt; 50 mu m, before, during or after blooms, may be important in their life cycles, leading to reduced competition with their larger relatives.</t>
  </si>
  <si>
    <t>ATKINSON, A (corresponding author), BRITISH ANTARCTIC SURVEY,NAT ENVIRONM RES COUNCIL,HIGH CROSS,MADINGLEY RD,CAMBRIDGE CB3 0ET,ENGLAND.</t>
  </si>
  <si>
    <t>WOS:A1994PR73000006</t>
  </si>
  <si>
    <t>ZEHR, SC</t>
  </si>
  <si>
    <t>ACCOUNTING FOR THE OZONE HOLE - SCIENTIFIC REPRESENTATIONS OF AN ANOMALY AND PRIOR INCORRECT CLAIMS IN PUBLIC SETTINGS</t>
  </si>
  <si>
    <t>SOCIOLOGICAL QUARTERLY</t>
  </si>
  <si>
    <t>STRATOSPHERIC OZONE; SCIENCE; CHLORINE; DECREASE; LAYER; WORK; RISE; SINK</t>
  </si>
  <si>
    <t>In the early 1980s, accounts of ozone depletion in the popular press, Congressional hearings and scientific literature reported reduced projections of loss. This environmental problem did not seem as severe as many had predicted in the 1970s. However, in 1985 an unexplained Antarctic ozone hole was reported in the scientific literature. This paper looks at how earlier ''incorrect'' conclusions and the ozone hole itself were accounted for in the popular and semi-popular/scientific press and in Congressional hearings. It demonstrates an asymmetry in accounts. Scientists tended to be removed from accounts of earlier incorrect claims and blame was placed upon available models and nature itself. A form of an ''empiricist repertoire'' was drawn upon. However, scientists were brought back into and emphasized in accounts of actions on the ozone hole. I argue that scientists' and science writers' accounts effectively helped maintain the cognitive authority of science over a potentially serious environmental problem, but that they missed an opportunity for educating or reminding readers about important aspects of science, especially its processional nature and expected instability over time.</t>
  </si>
  <si>
    <t>ZEHR, SC (corresponding author), UNIV SO INDIANA,DEPT SOCIOL &amp; ANTHROPOL,EVANSVILLE,IN 47712, USA.</t>
  </si>
  <si>
    <t>JAI PRESS INC</t>
  </si>
  <si>
    <t>GREENWICH</t>
  </si>
  <si>
    <t>55 OLD POST RD-#2, PO BOX 1678, GREENWICH, CT 06836-1678</t>
  </si>
  <si>
    <t>0038-0253</t>
  </si>
  <si>
    <t>SOCIOL QUART</t>
  </si>
  <si>
    <t>Sociol. Q.</t>
  </si>
  <si>
    <t>10.1111/j.1533-8525.1994.tb00419.x</t>
  </si>
  <si>
    <t>Sociology</t>
  </si>
  <si>
    <t>Social Science Citation Index (SSCI); Social Science Citation Index (SSCI)</t>
  </si>
  <si>
    <t>PX263</t>
  </si>
  <si>
    <t>WOS:A1994PX26300004</t>
  </si>
  <si>
    <t>CHAPELLE, G; PECK, LS; CLARKE, A</t>
  </si>
  <si>
    <t>EFFECTS OF FEEDING AND STARVATION ON THE METABOLIC-RATE OF THE NECROPHAGOUS ANTARCTIC AMPHIPOD WALDECKIA-OBESA (CHEVREUX, 1905)</t>
  </si>
  <si>
    <t>ANTARCTIC; AMPHIPOD; EXCRETION; FEEDING; METABOLISM; ON RATIO; SPECIFIC DYNAMIC ACTION</t>
  </si>
  <si>
    <t>DYNAMIC ACTION; BIOCHEMICAL-COMPOSITION; FOOD UTILIZATION; COLD ADAPTATION; EXCRETION RATES; ZOOPLANKTON; RESPIRATION; AMMONIA; FISH; PROXIMATE</t>
  </si>
  <si>
    <t>The marked seasonality of high latitude marine ecosystems means that the relationship between nutrition and metabolism is of particular interest, for many polar organisms must survive long periods without food. One hundred individuals of the scavenging lysianassoid amphipod Waldeckia obesa (Chevreux, 1905) were collected from Antarctica and then maintained in cold-water aquaria at the British Antarctic Survey in Cambridge. One group were fed and then starved for 64 days, during which time oxygen consumption fell to 60% of the initial value, and ammonia excretion to 20%. The initial decrease in metabolism occurred in about 5 days, after which time ammonia excretion remained roughly constant whereas oxygen consumption (and hence O:N atomic ratio) oscillated. O:N ratio and proximate composition estimated stoichiometrically from elemental composition both indicated the use of protein and lipid as metabolic substrates during starvation. Fed amphipodds exhibited a classic post-prandial increase in metabolism (specific dynamic action, SDA): oxygen consumption and ammonia excretion increased rapidly to a level between 4 and 7.5 times the prefeeding levels, respectively. These are the largest increases of metabolic rate with feeding so far reported for a marine invertebrate and the overall SDA response lasted 8-10 days. O:N ratios indicated that metabolism 2-4 days after feeding was dominated by protein metabolism.</t>
  </si>
  <si>
    <t>INST ROYAL SCI NAT BELGIQUE, BRUSSELS, BELGIUM.</t>
  </si>
  <si>
    <t>1879-1697</t>
  </si>
  <si>
    <t>OCT 27</t>
  </si>
  <si>
    <t>10.1016/0022-0981(94)90157-0</t>
  </si>
  <si>
    <t>PT374</t>
  </si>
  <si>
    <t>WOS:A1994PT37400006</t>
  </si>
  <si>
    <t>MARIC, D; BURROWS, JP; MOORTGAT, GK</t>
  </si>
  <si>
    <t>A STUDY OF THE UV-VISIBLE ABSORPTION-SPECTRA OF BR-2 AND BRCL</t>
  </si>
  <si>
    <t>JOURNAL OF PHOTOCHEMISTRY AND PHOTOBIOLOGY A-CHEMISTRY</t>
  </si>
  <si>
    <t>POLAR STRATOSPHERIC CLOUDS; NITRIC-ACID TRIHYDRATE; FRANCK-CONDON FACTORS; ANTARCTIC OZONE; HETEROGENEOUS REACTIONS; HYDROGEN-CHLORIDE; HALOGEN MOLECULES; CROSS-SECTIONS; KINETICS; DEPLETION</t>
  </si>
  <si>
    <t>A mathematical representation of the UV-visible absorption spectrum of Br-2 vapour, which is based on a four-band semi-logarithmic gaussian distribution function, was derived in an assessment of the literature spectra [GRAPHICS] where tanh=tanh(hcx325.3213 cm(-1)/2kT) and lambda is the wavelength in vacuum (200 less than or equal to lambda less than or equal to 650 nm). The UV-visible absorption spectrum of BrCl (200 less than or equal to lambda less than or equal to 600 nm) and the equilibrium coefficient for the reaction (Br-2)(g) + (Cl-2)(g) &lt;-- K-BrCl --&gt; 2(BrCl)(g) were obtained by analysis of the absorption spectra of gaseous mixtures of Cl-2 and Br-2, which were investigated at 298 K with a spectral resolution of 0.2 nm. The absorption cross-sections of BrCl are in good agreement with those reported by other workers and can be adequately described by a three-band semi-logarithmic gaussian distribution function [GRAPHICS] where tanh=tanh(hcx443.1 cm(-1)/2kT) and lambda is the wavelength in vacuum (200 less than or equal to lambda less than or equal to 600 nm). In contrast with the spectrum of Br-2 vapour, no evidence was found for a fourth band in the spectrum of BrCl in the wavelength range studied. The value obtained for the equilibrium coefficient K-BrCl(298 K)=[BrCl](2)/([Br-2][Cl-2])=10.1+/-1.1 is the largest reported so far. This yields a standard enthalpy for the formation of BrCl of Delta H(BrCl)degrees(298 K)=14307 J mol(-1).</t>
  </si>
  <si>
    <t>UNIV BREMEN,INST UMWELTPHYS,D-28334 BREMEN,GERMANY; MAX PLANCK INST CHEM,DIV ATMOSPHER CHEM,D-55020 MAINZ,GERMANY</t>
  </si>
  <si>
    <t>University of Bremen; Max Planck Society</t>
  </si>
  <si>
    <t>MARIC, D (corresponding author), INST SICHERHEITSTECHNOL,POB 101564,D-50455 COLOGNE,GERMANY.</t>
  </si>
  <si>
    <t>Burrows, John Philip/AAF-8468-2019</t>
  </si>
  <si>
    <t>Burrows, John Philip/0000-0002-6821-5580</t>
  </si>
  <si>
    <t>ELSEVIER SCIENCE SA LAUSANNE</t>
  </si>
  <si>
    <t>LAUSANNE 1</t>
  </si>
  <si>
    <t>PO BOX 564, 1001 LAUSANNE 1, SWITZERLAND</t>
  </si>
  <si>
    <t>1010-6030</t>
  </si>
  <si>
    <t>J PHOTOCH PHOTOBIO A</t>
  </si>
  <si>
    <t>J. Photochem. Photobiol. A-Chem.</t>
  </si>
  <si>
    <t>OCT 25</t>
  </si>
  <si>
    <t>10.1016/1010-6030(94)03823-6</t>
  </si>
  <si>
    <t>PQ840</t>
  </si>
  <si>
    <t>WOS:A1994PQ84000001</t>
  </si>
  <si>
    <t>SCHINDLER, T; BERG, C; NIEDNERSCHATTEBURG, G; BONDYBEY, VE</t>
  </si>
  <si>
    <t>SOLVATION OF HYDROCHLORIC-ACID IN PROTONATED WATER CLUSTERS</t>
  </si>
  <si>
    <t>ANTARCTIC OZONE; SUPERSONIC EXPANSION; IONS; DEPLETION; RADICALS; H+(H2O)N; ENERGY; CLONO2; HCL</t>
  </si>
  <si>
    <t>The reactions of protonated water clusters H+(H2O)(n),n approximate to 1-50, have been investigated in an FT-ICR instrument under single collision conditions. Collisions with ambient temperature argon result in fragmentation and eventually formation of the n=4, hydrated hydroxonium cation. With hydrochloric acid the smaller clusters fragment, larger ones also exchange ligand. Clusters having n greater than or equal to 11 can exchange one, and n greater than or equal to 17 two, water molecules for HCl. Implications for stratospheric chemistry are discussed.</t>
  </si>
  <si>
    <t>SCHINDLER, T (corresponding author), TECH UNIV MUNICH,INST PHYS &amp; THEORET CHEM,LICHTENBERGSTR 4,D-85747 GARCHING,GERMANY.</t>
  </si>
  <si>
    <t>Niedner-Schatteburg, Gereon/B-8393-2011</t>
  </si>
  <si>
    <t>Niedner-Schatteburg, Gereon/0000-0001-7240-6673</t>
  </si>
  <si>
    <t>OCT 21</t>
  </si>
  <si>
    <t>10.1016/0009-2614(94)01050-1</t>
  </si>
  <si>
    <t>PN341</t>
  </si>
  <si>
    <t>WOS:A1994PN34100010</t>
  </si>
  <si>
    <t>ROSCOE, HK; FRESHWATER, RA; WOLFENDEN, R; JONES, RL; FISH, DJ; HARRIES, JE; SOUTH, AM; OLDHAM, DJ</t>
  </si>
  <si>
    <t>USING STARS FOR REMOTE-SENSING OF THE EARTHS STRATOSPHERE</t>
  </si>
  <si>
    <t>VISIBLE SPECTROSCOPY; MCMURDO-STATION; TOTAL OZONE; ANTARCTICA; NO2</t>
  </si>
  <si>
    <t>A new UV-visible spectrometer system that measures the absorption of light from stars and planets by constituents in the Earth's atmosphere is described. Because it can be used to make measurements at night, the system has a significant advantage for measuring polar constituents in winter, when conditions that might give rise to ozone loss are initiated. Other advantages arise from the use of a cooled two-dimensional CCD array as the detector: an array detector avoids spectral noise resulting from scintillation of stars or from clouds passing overhead and allows for the possibility of measuring several constituents simultaneously; its second dimension permits auroral light from the atmosphere adjacent to the star to be measured simultaneously and subtracted from the stellar light, and a modern low-noise CCD allows us to use a telescope of modest diameter. The few previous measurements of constituents made by the used of stellar absorption did not have these advantages. The instrument was configured for simplicity and ease of use in field measurements and was deployed outside in winter in Northern Sweden in 1991. Examples of ozone measurements are shown.</t>
  </si>
  <si>
    <t>UNIV CAMBRIDGE, CAMBRIDGE CTR ATMOSPHER STUDIES, DEPT CHEM, CAMBRIDGE CB2 1EW, ENGLAND; RUTHERFORD APPLETON LAB, SCI &amp; ENGN RES COUNCIL, DIDCOT OX11 0QX, OXON, ENGLAND</t>
  </si>
  <si>
    <t>University of Cambridge; UK Research &amp; Innovation (UKRI); Science &amp; Technology Facilities Council (STFC); STFC Rutherford Appleton Laboratory</t>
  </si>
  <si>
    <t>ROSCOE, HK (corresponding author), BRITISH ANTARCTIC SURVEY, NAT ENVIRONM RES COUNCIL, MADINGLEY RD, CAMBRIDGE CB3 0ET, ENGLAND.</t>
  </si>
  <si>
    <t>2010 MASSACHUSETTS AVE NW, WASHINGTON, DC 20036 USA</t>
  </si>
  <si>
    <t>OCT 20</t>
  </si>
  <si>
    <t>10.1364/AO.33.007126</t>
  </si>
  <si>
    <t>PN179</t>
  </si>
  <si>
    <t>WOS:A1994PN17900030</t>
  </si>
  <si>
    <t>CHEN, P</t>
  </si>
  <si>
    <t>THE PERMEABILITY OF THE ANTARCTIC VORTEX EDGE</t>
  </si>
  <si>
    <t>POLAR VORTEX; OZONE HOLE; TRANSPORT; STRATOSPHERE; BREAKING; LAYER; MODEL; AIR</t>
  </si>
  <si>
    <t>Mixing and cross-vortex mass transport along isentropic surfaces in the lower stratosphere are investigated with a ''contour advection'' technique and a semi-Lagrangian transport model for the Antarctic winter of 1993 using analyzed winds from the United Kingdom Meteorological Office data assimilation system. Results from the ''contour advection'' technique show that at the vortex edge there exists a potential vorticity (PV) contour that has the smallest lengthening rate. This PV contour is referred to as the ''line of separation'' because it essentially separates the inner and outer vortex. The average e-folding time for the lengthening of the ''line of separation'' increases monotonically with altitude, ranging from about 7 days on the 350 K isentropic surface to about 105 days on the 500 K isentropic surface. The results also suggest the existence of a transition layer around the 400 K isentropic surface, above which the vortex is nearly completely isolated from the midlatitudes and below which the vortex is less isolated. Results from a semi-Lagrangian transport model with an idealized tracer initially inside the inner vortex show that at 425 K and above virtually no tracer is transported out of the vortex during a 40-day integration starting from July 21, 1993. At 400 K and below a small amount of the tracer is transported out of the vortex while the bulk of the tracer remains confined within the inner vortex.</t>
  </si>
  <si>
    <t>UNIV WASHINGTON, DEPT ATMOSPHER SCI, SEATTLE, WA 98195 USA</t>
  </si>
  <si>
    <t>D10</t>
  </si>
  <si>
    <t>10.1029/94JD01754</t>
  </si>
  <si>
    <t>PN309</t>
  </si>
  <si>
    <t>WOS:A1994PN30900007</t>
  </si>
  <si>
    <t>TUCK, AF; FAHEY, DW; LOEWENSTEIN, M; PODOLSKE, JR; KELLY, KK; HOVDE, SJ; MURPHY, DM; ELKINS, JW</t>
  </si>
  <si>
    <t>SPREAD OF DENITRIFICATION FROM 1987 ANTARCTIC AND 1988-1989 ARCTIC STRATOSPHERIC VORTICES</t>
  </si>
  <si>
    <t>POLAR VORTEX; OZONE EXPERIMENT; REACTIVE NITROGEN; AIRCRAFT MEASUREMENTS; POTENTIAL VORTICITY; WATER-VAPOR; LATE WINTER; OXIDE; HEMISPHERE; HOLE</t>
  </si>
  <si>
    <t>Vertical profiles of N2O and NOy taken by the ER-2 outside the vortex are used to construct average vertical profiles of F(NOy)= NOy/(A-N2O), where A is the tropospheric content of N2O three years prior to the measurements. The southern hemisphere had less nitrous oxide in the range 400 &lt; theta &lt; 470 K, by up to 25% relative to the northern hemisphere. F(NOy) is the ratio of NOy produced to N2O lost in a stratospheric air mass since entry from the troposphere. The profiles of F(NOy) have the following characteristics: (1) Relative to 1991-1992, a year without denitrification Inside or outside the vortex, the northern hemisphere in 1988-1989 showed denitrification outside the vortex ranging up to 25% and averaging 17% above theta = 425 K. (2) Relative to the northern hemisphere in 1991-1992, the southern hemisphere in 1987 showed denitrification outside the vortex ranging up to 32% and averaging 20% above theta = 400 K. (3) Below theta = 400 K the southern hemisphere showed enhancements of F(NOy) relative to the northern hemisphere in 1991-1992 ranging up to 200% at theta = 375 K, outside the vortex. Corresponding profiles of residual water, R(H2O) = H2O - 2 [1.6 - CH4], are considered and shown to be consistent with those of F(NOy) in the sense that they show deficits outside the Antarctic vortex, which was both dehydrated and denitrified, but not outside the 1988-1989 Arctic vortex, which was denitrified but not dehydrated. R(H2O) is the water content of stratospheric air with the contribution from methane oxidation subtracted. Comparison of F(NOy) and R(H2O) below 400 K outside the Antarctic vortex leads to the suggestion that dehydration in the Antarctic vortex occurs by the sedimentation of ice crystals large enough to fall out of the stratosphere, whereas denitrification occurs mainly on mixed nitric acid-water crystals which evaporate below the base of the vortex at theta = 400 K but above the tropopause.</t>
  </si>
  <si>
    <t>NOAA, CLIMATE MONITORING &amp; DIAGNOST LAB, BOULDER, CO 80303 USA; UNIV COLORADO, CIRES, BOULDER, CO 80309 USA; NASA, AMES RES CTR, MOFFETT FIELD, CA 94035 USA</t>
  </si>
  <si>
    <t>National Oceanic Atmospheric Admin (NOAA) - USA; University of Colorado System; University of Colorado Boulder; National Aeronautics &amp; Space Administration (NASA); NASA Ames Research Center</t>
  </si>
  <si>
    <t>TUCK, AF (corresponding author), NOAA, AERON LAB, BOULDER, CO 80303 USA.</t>
  </si>
  <si>
    <t>Murphy, Daniel/J-4357-2012; Tuck, Adrian/F-6024-2011; Fahey, David/G-4499-2013</t>
  </si>
  <si>
    <t>Murphy, Daniel/0000-0002-8091-7235; Tuck, Adrian/0000-0002-2074-0538; Fahey, David/0000-0003-1720-0634</t>
  </si>
  <si>
    <t>10.1029/94JD01532</t>
  </si>
  <si>
    <t>WOS:A1994PN30900008</t>
  </si>
  <si>
    <t>DAHLBERG, SP; BOWMAN, KP</t>
  </si>
  <si>
    <t>CLIMATOLOGY OF LARGE-SCALE ISENTROPIC MIXING IN THE ARCTIC WINTER STRATOSPHERE FROM ANALYZED WINDS</t>
  </si>
  <si>
    <t>ANTARCTIC OZONE EXPERIMENT; BREAKING PLANETARY-WAVES; POLAR VORTEX; HEMISPHERE; TRANSPORT; HOLE</t>
  </si>
  <si>
    <t>Dynamic isolation of the winter Arctic circumpolar vortex is studied using analyzed winds derived from geopotential height fields. Isentropic trajectories are calculated for assemblages of particles initialized on uniform latitude-longitude grids. Transport across isolines of Ertel potential vorticity (PV) is used to characterize the mixing processes of ejection of vortex air and entrainment of midlatitude air into the vortex. During January and February a barrier to mixing, where exchange of air is inhibited, typically forms near the vortex boundary. At 450 K, transport across the barrier is predominantly in the form of thin filaments of particles ejected from the vortex. These filaments tend to wrap around the vortex, creating a layered structure of vortex and midlatitude air at the vortex edge. Near or total splits of the vortex into two or more distinct vortex fragments are quite common based on these trajectory calculations. Significant entrainment deep into the vortex is rare and results from only a limited number of the splitting events. During December and March the mixing barrier is less evident due to nonconservative factors during the spin-up and breakdown of the vortex, respectively. In December both ejection and entrainment are only weakly inhibited by the mixing barrier. Exchange in March is dominated by ejection of air from the vortex.</t>
  </si>
  <si>
    <t>DAHLBERG, SP (corresponding author), TEXAS A&amp;M UNIV, DEPT METEOROL, CLIMATE SYST RES PROGRAM, COLLEGE STN, TX 77843 USA.</t>
  </si>
  <si>
    <t>Bowman, Kenneth P/A-1345-2012</t>
  </si>
  <si>
    <t>10.1029/94JD01927</t>
  </si>
  <si>
    <t>WOS:A1994PN30900009</t>
  </si>
  <si>
    <t>DELONG, EF; WU, KY; PREZELIN, BB; JOVINE, RVM</t>
  </si>
  <si>
    <t>HIGH ABUNDANCE OF ARCHAEA IN ANTARCTIC MARINE PICOPLANKTON</t>
  </si>
  <si>
    <t>MICROBIAL ECOLOGY; RIBOSOMAL-RNA; DIVERSITY; ARCHAEBACTERIA; EVOLUTION</t>
  </si>
  <si>
    <t>ARCHAEA (archaebacteria) constitute one of the three major evolutionary lineages of life on Earth(1-3). Previously these prokaryotes were thought to predominate in only a few unusual and disparate niches, characterized by hypersaline, extremely hot, or strictly anoxic conditions(4-7). Recently, novel (uncultivated) phylotypes of Archaea have been detected in coastal(8) and subsurface(9,10) marine waters, but their abundance, distribution, physiology and ecology remain largely undescribed. Here we report exceptionally high archaeal abundance in frigid marine surface waters of Antarctica. Pelagic Archaea constituted up to 34% of the prokaryotic biomass in coastal Antarctic surface waters, and they were also abundant in a variety of other cold, pelagic marine environments. Because they can make up a significant fraction of picoplankton biomass in the vast habitats encompassed by cold and deep marine waters, these pelagic Archaea represent an unexpectedly abundant component of the Earth's biota.</t>
  </si>
  <si>
    <t>DELONG, EF (corresponding author), UNIV CALIF SANTA BARBARA,DEPT BIOL,DIV ECOL EVOLUT &amp; MARINE BIOL,SANTA BARBARA,CA 93106, USA.</t>
  </si>
  <si>
    <t>10.1038/371695a0</t>
  </si>
  <si>
    <t>PM773</t>
  </si>
  <si>
    <t>WOS:A1994PM77300053</t>
  </si>
  <si>
    <t>RODGER, A; PINNOCK, M; DUDENEY, J</t>
  </si>
  <si>
    <t>PRODUCTION OF POLAR-CAP ELECTRON-DENSITY PATCHES BY TRANSIENT MAGNETOPAUSE RECONNECTIONS - COMMENT</t>
  </si>
  <si>
    <t>RODGER, A (corresponding author), BRITISH ANTARCTIC SURVEY, MADINGLEY RD, CAMBRIDGE CB3 0ET, ENGLAND.</t>
  </si>
  <si>
    <t>OCT 15</t>
  </si>
  <si>
    <t>PN308</t>
  </si>
  <si>
    <t>WOS:A1994PN30800019</t>
  </si>
  <si>
    <t>WAKATSUCHI, M; OHSHIMA, KI; HISHIDA, M; NAGANOBU, M</t>
  </si>
  <si>
    <t>OBSERVATIONS OF A STREET OF CYCLONIC EDDIES IN THE INDIAN-OCEAN SECTOR OF THE ANTARCTIC DIVERGENCE</t>
  </si>
  <si>
    <t>WATER MASSES; SEA</t>
  </si>
  <si>
    <t>Hydrographic and drifting buoy data from Japanese cruises show that the Antarctic Divergence in the Indian Ocean sector is composed of a street of cyclonic eddies. These eddies measure about 500 km in the zonal direction and 200 km in the meridional. Part of the eastward flowing Antarctic Circumpolar Current (ACC) meanders southward in the regions between the eddies. In the eddy regions, warm, saline Circumpolar Deep Water is upwelled into the shallow layers, while cold, dense coastal water advects into the deep layers; the advection occurs along the isobaths of ridges which extend north from the coast. The combination of the advection with the upwelling produces a water column denser than the surrounding water and leads to the formation and maintenance of the cyclonic eddies. Presence of the northward extending ridges approximately governs the location of eddy formation. The eddy formation recurs year after year, although eddy locations can vary somewhat. A polynya was observed to persistently occur and corresponded with one of the eddies in location, size, and form. The oceanographic observations also suggest that the primary meridional exchanges of heat and salt in the Antarctic are caused through the eddies and ACC meanders within the Antarctic Divergence.</t>
  </si>
  <si>
    <t>MARITIME SAFETY AGCY, DEPT HYDROG, TOKYO 104, JAPAN; NATL RES INST FAR SEAS FISHERIES, SHIMIZU 424, JAPAN</t>
  </si>
  <si>
    <t>HOKKAIDO UNIV, INST LOW TEMP SCI, SAPPORO, HOKKAIDO 060, JAPAN.</t>
  </si>
  <si>
    <t>Ohshima, Kay I/D-6909-2012</t>
  </si>
  <si>
    <t>C10</t>
  </si>
  <si>
    <t>10.1029/94JC01478</t>
  </si>
  <si>
    <t>PM276</t>
  </si>
  <si>
    <t>WOS:A1994PM27600008</t>
  </si>
  <si>
    <t>ROCHE, AE; KUMER, JB; MERGENTHALER, JL; NIGHTINGALE, RW; UPLINGER, WG; ELY, GA; POTTER, JF; WUEBBLES, DJ; CONNELL, PS; KINNISON, DE</t>
  </si>
  <si>
    <t>OBSERVATIONS OF LOWER-STRATOSPHERIC CLONO2, HNO3, AND AEROSOL BY THE UARS CLAES EXPERIMENT BETWEEN JANUARY 1992 AND APRIL 1993</t>
  </si>
  <si>
    <t>ATMOSPHERE RESEARCH SATELLITE; POLAR VORTEX; NITRIC-ACID; REACTIVE NITROGEN; SEPTEMBER 1987; ARCTIC WINTER; OZONE; CLOUD; TEMPERATURE; ANTARCTICA</t>
  </si>
  <si>
    <t>This paper discusses simultaneous measurements of stratospheric ClONO2, HNO3, temperature, and aerosol extinction coefficient by the Cryogenic Limb Array Etalon Spectrometer (CLAES) on the NASA Upper Atmosphere Research Satellite (UARS), obtained over the period 9 January 1992 through 23 April 1993. The discussion concentrates on the stratosphere region near 21 km of particular interest to heterogeneously driven ozone depletion. For periods between 12 June and 1 September 1992 at latitudes poleward of about 60-degrees-S, when temperatures were below type I polar stratospheric cloud (PSC) formation thresholds throughout the lower stratosphere, CLAES observed high levels of PSCs coincident with highly depleted fields of both HNO3 and ClONO2. By 17 September, the incidence of PSCs had greatly diminished in the lower stratosphere, but both ClONO2 and HNO3 remained highly depleted. These observations are consistent with the removal of gaseous HNO3 through the formation of nitric acid trihydrate (NAT) particles and the removal of ClONO2 through heterogeneous reactions on the particle surfaces. They also suggest substantial denitrification of the lower Antarctic vortex through sedimentation of PSC particles. In the Northern Hemisphere winter of 1992/93 far fewer PSCs were observed in the Arctic lower-stratosphere vortex, which had shorter periods and more localized regions of cold temperatures. Both HNO3 and ClONO2 maintained much higher levels inside the Arctic vortex than those seen in the Antarctic throughout the winter/spring period. Following 28 February 1993 when Arctic vortex temperatures rose above 195 K, ClONO2 was observed in large quantities [&gt; 2.1 ppbv near 21 km] inside the vortex. The persistence of relatively high levels of HNO3 inside the Arctic spring vortex compared with the low levels seen in the Antarctic spring vortex suggest a much lower level of denitrification in the Arctic.</t>
  </si>
  <si>
    <t>LAWRENCE LIVERMORE NATL LAB,LIVERMORE,CA 94550</t>
  </si>
  <si>
    <t>United States Department of Energy (DOE); Lawrence Livermore National Laboratory</t>
  </si>
  <si>
    <t>ROCHE, AE (corresponding author), LOCKHEED PALO ALTO RES LABS,DEPT 9120,BLDG 255,3251 HANOVER ST,PALO ALTO,CA 94304, USA.</t>
  </si>
  <si>
    <t>10.1175/1520-0469(1994)051&lt;2877:OOLSCH&gt;2.0.CO;2</t>
  </si>
  <si>
    <t>PN067</t>
  </si>
  <si>
    <t>WOS:A1994PN06700008</t>
  </si>
  <si>
    <t>PARK, JH; RUSSELL, JM</t>
  </si>
  <si>
    <t>SUMMER POLAR CHEMISTRY OBSERVATIONS IN THE STRATOSPHERE MADE BY HALOE</t>
  </si>
  <si>
    <t>TOTAL OZONE; SATELLITE; CHLORINE; SINK</t>
  </si>
  <si>
    <t>Regions of low stratospheric ozone that are anticorrelated with HCl, NO, and NO2 levels have been observed in the Arctic and Antarctic summers of 1992 and 1993 by the Halogen Occultation Experiment on the UARS platform. The low ozone areas are confined to the approximately 8 -45 mb (approximately 33 -21 km) region and poleward of approximately 60-degrees in each hemisphere. While low polar summer ozone has been observed before, this is the first time simultaneous observations of relevant nitrogen and chlorine chemical species have been made. The phenomenon appears to be a recurring geophysical feature, and the satellite data should provide an excellent opportunity to improve our understanding of the chemistry causing these conditions.</t>
  </si>
  <si>
    <t>PARK, JH (corresponding author), NASA,LANGLEY RES CTR,DIV ATMOSPHER SCI,HAMPTON,VA 23665, USA.</t>
  </si>
  <si>
    <t>10.1175/1520-0469(1994)051&lt;2903:SPCOIT&gt;2.0.CO;2</t>
  </si>
  <si>
    <t>WOS:A1994PN06700009</t>
  </si>
  <si>
    <t>PIERCE, RB; GROSE, WL; RUSSELL, JM; TUCK, AF; SWINBANK, R; ONEILL, A</t>
  </si>
  <si>
    <t>SPRING DEHYDRATION IN THE ANTARCTIC STRATOSPHERIC VORTEX OBSERVED BY HALOE</t>
  </si>
  <si>
    <t>The distribution of dehydrated air in the middle and lower stratosphere during the 1992 Southern Hemisphere spring is investigated using Halogen Occultation Experiment (HALOE) observations and trajectory techniques. Comparisons between previously published Version 9 and the improved Version 16 retrievals on the 700-K isentropic surface show very slight (0.05 ppmv) increases in Version 16 CH4 relative to Version 9 within the polar vortex. Version 16 H2O mixing ratios show a reduction of 0.5 ppmv relative to Version 9 within the polar night jet and a reduction of nearly 1.0 ppmv in middle latitudes when compared to Version 9. The Version 16 HALOE retrievals show low mixing ratios of total hydrogen (2CH4 + H2O) within the polar vortex on both 700 and 425 K isentropic surfaces relative to typical middle-stratospheric 2CH4 + H2O mixing ratios. The low 2CH4 + H2O mixing ratios are associated with dehydration. Slight reductions in total hydrogen, relative to typical middle-stratospheric values, are found at these levels throughout the Southern Hemisphere during this period. Trajectory calculations show that middle-latitude air masses are composed of a mixture of air from within the polar night jet and air from middle latitudes. A strong kinematic barrier to large-scale exchange is found on the poleward flank of the polar night jet at 700 K. A much weaker kinematic barrier is found at 425 K. The impact of the finite tangent pathlength of the HALOE measurements is investigated using an idealized tracer distribution. This experiment suggests that HALOE should be able to resolve the kinematic barrier, if it exists.</t>
  </si>
  <si>
    <t>NOAA,AERON LAB,BOULDER,CO 80303; UNIV READING,READING RG6 2AH,BERKS,ENGLAND; METEOROL OFF,BRACKNELL RB12 2SZ,BERKS,ENGLAND</t>
  </si>
  <si>
    <t>National Oceanic Atmospheric Admin (NOAA) - USA; University of Reading; Met Office - UK</t>
  </si>
  <si>
    <t>PIERCE, RB (corresponding author), NASA,LANGLEY RES CTR,MS 401B,HAMPTON,VA 23665, USA.</t>
  </si>
  <si>
    <t>Pierce, R. Bradley/A-5990-2019; Tuck, Adrian/F-6024-2011; Pierce, Robert Bradley/F-5609-2010</t>
  </si>
  <si>
    <t>Tuck, Adrian/0000-0002-2074-0538; Pierce, Robert Bradley/0000-0002-2767-1643</t>
  </si>
  <si>
    <t>10.1175/1520-0469(1994)051&lt;2931:SDITAS&gt;2.0.CO;2</t>
  </si>
  <si>
    <t>WOS:A1994PN06700011</t>
  </si>
  <si>
    <t>BITHELL, M; GRAY, LJ; HARRIES, JE; RUSSELL, JM; TUCK, AF</t>
  </si>
  <si>
    <t>SYNOPTIC INTERPRETATION OF MEASUREMENTS FROM HALOE</t>
  </si>
  <si>
    <t>STRATOSPHERIC POLAR VORTEX; BREAKING PLANETARY-WAVES; ANTARCTIC OZONE HOLE; TRACER DISTRIBUTIONS; TRANSPORT; MODEL; DYNAMICS</t>
  </si>
  <si>
    <t>The degree to which the Southern Hemisphere polar vortex is isolated against horizontal (isentropic) mixing is investigated using data from the Halogen Occulation Experiment (HALOE), U.K. Meteorological Office (UKMO) potential vorticity (PV), and contour advection diagnostics. Measurements of methane and water vapor taken by HALOE during a disturbed period in the Southern Hemisphere springtime (21 September - 15 October 1992) are interpreted in light of the prevailing synoptic meteorology. Daily fields of winds and PV are shown to be essential in the interpretation of the data. A climatological high pressure region is responsible for a distorted vortex, and a substantial ''vortex stripping'' event is present, associated with the early stages of vortex breakdown. This leads to significant temporal, zonal, and altitudinal variations in the distribution of tracers. The authors point out the difficulties this presents for the interpretation of solar occultation data, especially with regard to the use of zonal average time series. Longitude-height methane distributions from two days during the period are examined. Both days show substantial variations in abundance around a latitude circle. In particular the authors investigate HALOE measurements at 77-degrees-S on 15 October 1992, which indicate an abundance of methane in the height region 600-2000 K (approximately 30-1 mb) that is more typical of midlatitude air. Similar distributions, observed in the 1991 HALOE data, have previously been interpreted as evidence for the penetration of midlatitude air into the vortex. Gradients of potential vorticity and contour advection diagnostics are employed to examine whether the UKMO winds are consistent with this hypothesis in 1992. Although midlatitude air is able to penetrate poleward of the main jet core by advection processes alone, an essentially intact inner core of vortex air remains, which does not mix to any great extent with air from lower latitudes. The authors show that the high-latitude HALOE abundances that are typical of midlatitude air were observed in a region of extensive filamentation and mixing, rather than within the inner, more isolated, core.</t>
  </si>
  <si>
    <t>DARESBURY &amp; RUTHERFORD APPLETON LAB,CHILTON,ENGLAND; UNIV LONDON IMPERIAL COLL SCI TECHNOL &amp; MED,LONDON SW7 2AZ,ENGLAND; NASA,LANGLEY RES CTR,HAMPTON,VA 23665; NOAA,AERON LAB,BOULDER,CO 80303</t>
  </si>
  <si>
    <t>UK Research &amp; Innovation (UKRI); Science &amp; Technology Facilities Council (STFC); STFC Rutherford Appleton Laboratory; Imperial College London; National Aeronautics &amp; Space Administration (NASA); NASA Langley Research Center; National Oceanic Atmospheric Admin (NOAA) - USA</t>
  </si>
  <si>
    <t>Tuck, Adrian/F-6024-2011; Gray, Lesley J/D-3610-2009</t>
  </si>
  <si>
    <t>10.1175/1520-0469(1994)051&lt;2942:SIOMFH&gt;2.0.CO;2</t>
  </si>
  <si>
    <t>WOS:A1994PN06700012</t>
  </si>
  <si>
    <t>MANNEY, GL; ZUREK, RW; ONEILL, A; SWINBANK, R</t>
  </si>
  <si>
    <t>ON THE MOTION OF AIR THROUGH THE STRATOSPHERIC POLAR VORTEX</t>
  </si>
  <si>
    <t>ANTARCTIC OZONE HOLE; POTENTIAL VORTICITY; MIDDLE ATMOSPHERE; LATE WINTER; EVOLUTION; SOUTHERN; TRANSPORT; UARS; MLS</t>
  </si>
  <si>
    <t>Trajectory calculations using horizontal winds from the U.K. Meteorological Office data assimilation system and vertical velocities from a radiation calculation are used to simulate the three-dimensional motion of air through the stratospheric polar vortex for Northern Hemisphere (NH) and Southern Hemisphere (SH) winters since the launch of the Upper Atmosphere Research Satellite. Throughout the winter, air from the upper stratosphere moves poleward and descends into the middle stratosphere. In the SH lower to middle stratosphere, strongest descent occurs near the edge of the polar vortex, with that edge defined by mixing characteristics. The NH shows a similar pattern in late winter, but in early winter strongest descent is near the center of the vortex, except when wave activity is particularly strong. Strong barriers to latitudinal mixing exist above about 420 K throughout the winter. Below this, the polar night jet is weak in early winter, so air descending below that level mixes between polar and middle latitudes. In late winter, parcels descend less and the polar night jet moves downward, so there is less latitudinal mixing. The degree of mixing in the lower stratosphere thus depends strongly on the position and evolution of the polar night jet and on the amount of descent experienced by the air parcels; these characteristics show considerable interannual variability in both hemispheres. The computed trajectories provide a three-dimensional picture of air motion during the final warming. Large tongues of air are drawn off the vortex and stretched into increasingly long and narrow tongues extending into low latitudes. This vortex erosion process proceeds more rapidly in the NH than in the SH. In the lower stratosphere, the majority of air parcels remain confined within a lingering region of strong potential vorticity gradients into December in the SH and April in the NH, well after the vortex breaks up in the midstratosphere.</t>
  </si>
  <si>
    <t>CTR GLOBAL ATMOSPHER MODELLING,READING,ENGLAND; METEOROL OFF,BRACKNELL RB12 2SZ,BERKS,ENGLAND</t>
  </si>
  <si>
    <t>UK Research &amp; Innovation (UKRI); Natural Environment Research Council (NERC); NERC National Centre for Earth Observation; Met Office - UK; NERC National Centre for Atmospheric Science; Met Office - UK</t>
  </si>
  <si>
    <t>MANNEY, GL (corresponding author), JET PROP LAB,MS 183-701,4800 OAK GROVE DR,PASADENA,CA 91109, USA.</t>
  </si>
  <si>
    <t>10.1175/1520-0469(1994)051&lt;2973:OTMOAT&gt;2.0.CO;2</t>
  </si>
  <si>
    <t>WOS:A1994PN06700014</t>
  </si>
  <si>
    <t>TAYLOR, FW; LAMBERT, A; GRAINGER, RG; RODGERS, CD; REMEDIOS, JJ</t>
  </si>
  <si>
    <t>PROPERTIES OF NORTHERN-HEMISPHERE POLAR STRATOSPHERIC CLOUDS AND VOLCANIC AEROSOL IN 1991/92 FROM UARS ISAMS SATELLITE MEASUREMENTS</t>
  </si>
  <si>
    <t>Observations of polar stratospheric clouds by the Improved Stratospheric and Mesospheric Sounder (ISAMS) experiment on the Upper Atmospheric Research Satellite (UARS) have revealed new details of their global properties and behavior. These include the vertical and horizontal spatial distributions of Arctic and Antarctic polar stratospheric clouds (PSCs) as a function of time and air temperature, their optical thicknesses and estimated densities, their spectral properties, and their inferred composition. In particular, ISAMS spectral data allows different PSC types to be distinguished from each other and from volcanic aerosol by their compositional differences. Northern PSCs during the 1991/92 season are found to be more ephemeral and more compact than reported in previous years and to differ markedly in scale from those in Southern Hemisphere, which cause the Antarctic ozone hole by activating stratospheric chlorine chemistry. There were only two episodes of dense PSC formation in the 1991/92 northern winter, one of which took place in sunlight. The latter correlates well with UARS/Microwave Limb Sounder observations of enhanced chlorine monoxide, but substantial amounts of chlorine monoxide were also reported at times and places with at most very minor PSC activity.</t>
  </si>
  <si>
    <t>TAYLOR, FW (corresponding author), UNIV OXFORD,CLARENDON LAB,OXFORD OX1 3PU,ENGLAND.</t>
  </si>
  <si>
    <t>Grainger, Roy G/E-8823-2011; Lambert, Alyn/I-8415-2014</t>
  </si>
  <si>
    <t>Grainger, Roy G/0000-0003-0709-1315; Lambert, Alyn/0000-0003-3182-1824</t>
  </si>
  <si>
    <t>10.1175/1520-0469(1994)051&lt;3019:PONHPS&gt;2.0.CO;2</t>
  </si>
  <si>
    <t>WOS:A1994PN06700017</t>
  </si>
  <si>
    <t>MASSIE, ST; BAILEY, PL; GILLE, JC; LEE, EC; MERGENTHALER, JL; ROCHE, AE; KUMER, JB; FISHBEIN, EF; WATERS, JW; LAHOZ, WA</t>
  </si>
  <si>
    <t>SPECTRAL SIGNATURES OF POLAR STRATOSPHERIC CLOUDS AND SULFATE AEROSOL</t>
  </si>
  <si>
    <t>ATMOSPHERE RESEARCH SATELLITE; NITRIC-ACID TRIHYDRATE; MICROWAVE LIMB SOUNDER; OPTICAL-CONSTANTS; SULFURIC-ACID; LIDAR OBSERVATIONS; PINATUBO AEROSOL; OZONE HOLE; SAM-II; ABSORPTION</t>
  </si>
  <si>
    <t>Multiwavelength observations of Antarctic and midlatitude aerosol by the Cryogenic Limb Array Etalon Spectrometer (CLAES) experiment on the Upper Atmosphere Research Satellite are used to demonstrate a technique that identifies the location of polar stratospheric clouds. The technique discussed uses the normalized area of the triangle formed by the aerosol extinctions at 925, 1257, and 1605 cm-1 (10.8, 8.0, and 6.2 mum) to derive a spectral aerosol measure M of the aerosol spectrum. Mie calculations for spherical particles and T-matrix calculations for spheroidal particles are used to generate theoretical spectral extinction curves for sulfate and polar stratospheric cloud particles. The values of the spectral aerosol measure M for the sulfate and polar stratospheric cloud particles are shown to be different. Aerosol extinction data, corresponding to temperatures between 180 and 220 K at a pressure of 46 hPa (near 21-km altitude) for 18 August 1992, are used to demonstrate the technique. Thermodynamic calculations, based upon frost-point calculations and laboratory phase-equilibrium studies of nitric acid trihydrate, are used to predict the location of nitric acid trihydrate cloud particles.</t>
  </si>
  <si>
    <t>PRINCETON UNIV, PRINCETON, NJ 08544 USA; LOCKHEED PALO ALTO RES LABS, PALO ALTO, CA 94304 USA; JET PROP LAB, PASADENA, CA 91109 USA; UNIV READING, READING RG6 2AH, BERKS, ENGLAND</t>
  </si>
  <si>
    <t>Princeton University; Lockheed Martin; National Aeronautics &amp; Space Administration (NASA); NASA Jet Propulsion Laboratory (JPL); University of Reading</t>
  </si>
  <si>
    <t>MASSIE, ST (corresponding author), NATL CTR ATMOSPHER RES, POB 3000, BOULDER, CO 80307 USA.</t>
  </si>
  <si>
    <t>Fishbein, Evan/AAO-5882-2021</t>
  </si>
  <si>
    <t>1520-0469</t>
  </si>
  <si>
    <t>10.1175/1520-0469(1994)051&lt;3027:SSOPSC&gt;2.0.CO;2</t>
  </si>
  <si>
    <t>WOS:A1994PN06700018</t>
  </si>
  <si>
    <t>KERR, RA</t>
  </si>
  <si>
    <t>ENVIRONMENT - ANTARCTIC OZONE HOLE FAILS TO RECOVER</t>
  </si>
  <si>
    <t>OCT 14</t>
  </si>
  <si>
    <t>10.1126/science.266.5183.217</t>
  </si>
  <si>
    <t>PM134</t>
  </si>
  <si>
    <t>WOS:A1994PM13400016</t>
  </si>
  <si>
    <t>HAYES, DE; KANE, KA</t>
  </si>
  <si>
    <t>LONG-LIVED MIDOCEAN RIDGE SEGMENTATION OF THE PACIFIC-ANTARCTIC RIDGE AND THE SOUTHEAST INDIAN RIDGE</t>
  </si>
  <si>
    <t>AXIS DISCONTINUITIES; DEPTH ANOMALIES; TECTONIC HISTORY; DISCORDANCE ZONE; ATLANTIC RIDGE; SPREADING RATE; TOPOGRAPHY; EVOLUTION; GRAVITY; AGE</t>
  </si>
  <si>
    <t>The Pacific-Antarctic and the Southeast Indian ridges are examined for evidence of long-lived (tens of millions of years) tectonic segmentation of the mid-ocean ridge by examining a variety of geophysical parameters similar to those previously documented in the South Atlantic (Kane and Hayes, 1992). These parameters include subsidence rate of the oceanic crust (individual flanks and asymmetry), zero-age depth, and geoid height decrease with age (geoid rate). The variability in these parameters along-strike of the mid-ocean ridge is systematic and serves to define a large scale ridge segmentation of the order of hundreds of kilometers. The Southeast Indian ridge exhibits long-lived segmentation in all parameters examined and is subdivided into five flow line corridors with boundaries between corridors occurring at or near major fracture zones. While the Pacific-Antarctic ridge exhibits conspicuous asymmetric crustal subsidence, evidence of segmentation exists primarily in the along-strike geoid rate. The observations in these two areas are found to be internally inconsistent with simple thermal conduction models for oceanic crust, strongly suggesting that factors other than cooling and isostasy are influencing the creation and subsequent modification of the oceanic crust and lithosphere.</t>
  </si>
  <si>
    <t>HAYES, DE (corresponding author), COLUMBIA UNIV, LAMONT DOHERTY GEOL OBSERV, DEPT GEOPHYS SCI, BOX 1000, ROUTE 9W, PALISADES, NY 10964 USA.</t>
  </si>
  <si>
    <t>OCT 10</t>
  </si>
  <si>
    <t>B10</t>
  </si>
  <si>
    <t>10.1029/94JB01562</t>
  </si>
  <si>
    <t>PL027</t>
  </si>
  <si>
    <t>WOS:A1994PL02700005</t>
  </si>
  <si>
    <t>KANE, KA; HAYES, DE</t>
  </si>
  <si>
    <t>LONG-LIVED MIDOCEAN RIDGE SEGMENTATION - CONSTRAINTS ON MODELS</t>
  </si>
  <si>
    <t>SPREADING CENTERS; REGIONAL VARIATIONS; CONVECTION BENEATH; CRUSTAL THICKNESS; MIDOCEAN RIDGES; SUBSIDENCE RATE; SOUTH-ATLANTIC; MANTLE; FLOW; VISCOSITY</t>
  </si>
  <si>
    <t>Long-lived, large scale segmentation of the mid-ocean ridge, as defined by variations in subsidence rate of the ocean crust, zero-age depth, and geoid rate, has been documented along three mid-ocean ridge systems: the South Atlantic, the Pacific-Antarctic, and the Southeast Indian. Many of the observations in these three areas are inconsistent with standard thermal models for the generation of oceanic crust and lithosphere. Three models for subsidence rate and geoid rate and two models for zero-age depth are examined. Sensitivity tests are done to determine how much the thermal and physical ''constants'' in these models must vary in order to explain the observations and whether or not such values are plausible. Only the zero-age depth variations can be adequately explained using existing models. An internally consistent, qualitative model is presented which can explain the data; it involves regional and local temperature changes in the mantle both along and across strike of the mid-ocean ridge.</t>
  </si>
  <si>
    <t>KANE, KA (corresponding author), COLUMBIA UNIV, LAMONT DOHERTY GEOL OBSERV, DEPT GEOPHYS SCI, POB 1000, ROUTE 9W, PALISADES, NY 10964 USA.</t>
  </si>
  <si>
    <t>10.1029/94JB01561</t>
  </si>
  <si>
    <t>WOS:A1994PL02700006</t>
  </si>
  <si>
    <t>WAREN, A; LEWIS, LM</t>
  </si>
  <si>
    <t>2 NEW SPECIES OF EULIMID GASTROPODS ENDOPARASITIC IN ASTEROIDS</t>
  </si>
  <si>
    <t>VELIGER</t>
  </si>
  <si>
    <t>Two new species of the genus Asterophila Randall and Heath, 1912 (Prosobranchia, Eulimidae) are described, A. perknasteri from the Antarctic starfish Perknaster sp. (Valvatida, Ganeriidae) and A. rathbunasteri from the californian starfish Rathbunaster californicus Fischer, 1906 (Forcipulatida, Asteriidae). A third species of Asterophila is reported from Freyella sp. (Brisingida, Brisingidae), from the southern part of the Kermadec Trench, but is not described.</t>
  </si>
  <si>
    <t>WAREN, A (corresponding author), SWEDISH MUSEUM NAT HIST,BOX 50007,S-10405 STOCKHOLM,SWEDEN.</t>
  </si>
  <si>
    <t>CALIF MALACOZOOLOGICAL SOC INC</t>
  </si>
  <si>
    <t>SANTA BARBARA</t>
  </si>
  <si>
    <t>SANTA BARBARA MUSEUM NATURAL HISTORY, 2559 PUESTA DEL SOL RD, SANTA BARBARA, CA 93105</t>
  </si>
  <si>
    <t>0042-3211</t>
  </si>
  <si>
    <t>Veliger</t>
  </si>
  <si>
    <t>OCT 3</t>
  </si>
  <si>
    <t>PK652</t>
  </si>
  <si>
    <t>WOS:A1994PK65200001</t>
  </si>
  <si>
    <t>ENGLAND, MH; GARCON, VC</t>
  </si>
  <si>
    <t>SOUTH-ATLANTIC CIRCULATION IN A WORLD OCEAN MODEL</t>
  </si>
  <si>
    <t>ANTARCTIC CIRCUMPOLAR CURRENT; BRAZIL-MALVINAS CONFLUENCE; INTERMEDIATE WATER; NUMERICAL-MODEL; AGULHAS CURRENT; FLOW PATTERNS; TRANSPORT; THERMOCLINE; RESOLUTION; CLIMATE</t>
  </si>
  <si>
    <t>The circulation in the South Atlantic Ocean has been simulated within a global ocean general circulation model. Preliminary analysis of the modelled ocean circulation in the region indicates a rather close agreement of the simulated upper ocean flows with conventional notions of the large-scale geostrophic currents in the region. The modelled South Atlantic Ocean witnesses the return flow and export of North Atlantic Deep Water (NADW) at its northern boundary, the inflow of a rather barotropic Antarctic Circumpolar Current (ACC) through the Drake Passage, and the inflow of warm saline Agulhas water around the Cape of Good Hope. The Agulhas leakage amounts to 8.7 Sv, within recent estimates of the mass transport shed westward at the Agulhas retroflection. Topographic steering of the ACC dominates the structure of flow in the circumpolar ocean. The Benguela Current is seen to be fed by a mixture of saline Indian Ocean water (originating from the Agulhas Current) and fresher Subantarctic surface water (originating in the ACC). The Benguela Current is seen to modify its flow and fate with depth; near the surface it flows north-westwards bifurcating most of its transport northward into the North Atlantic Ocean (for ultimate replacement of North Atlantic surface waters lost to the NADW conveyor). Deeper in the water column, more of the Benguela Current is destined to return with the Brazil Current, though northward flows are still generated where the Benguela Current extension encounters the coast of South America. At intermediate levels, these northward currents trace the flow of Antarctic Intermediate Water (AAIW) equatorward, though even more AAIW is seen to recirculate poleward in the subtropical gyre. In spite of the model's rather coarse resolution, some subtle features of the Brazil-Malvinas Confluence are simulated rather well, including the latitude at which the two currents meet. Conceptual diagrams of the recirculation and interocean exchange of thermocline, intermediate and deep waters are constructed from an analysis of flows bound between isothermal and isobaric surfaces. This analysis shows how the return path of NADW is partitioned between a cold water route through the Drake Passage (6.5 Sv), a warm water route involving the Agulhas Current shedding thermocline water westward (2.5 Sv), and a recirculation of intermediate water originating in the Indian Ocean (1.6 Sv).</t>
  </si>
  <si>
    <t>ENGLAND, MH (corresponding author), GRGS,CNRS,18 AV E BELIN,F-31055 TOULOUSE,FRANCE.</t>
  </si>
  <si>
    <t>OCT</t>
  </si>
  <si>
    <t>10.1007/s005850050107</t>
  </si>
  <si>
    <t>PP658</t>
  </si>
  <si>
    <t>WOS:A1994PP65800002</t>
  </si>
  <si>
    <t>STEVENS, DP; THOMPSON, SR</t>
  </si>
  <si>
    <t>THE SOUTH-ATLANTIC IN THE FINE-RESOLUTION ANTARCTIC MODEL</t>
  </si>
  <si>
    <t>AGULHAS RETROFLECTION; THERMOCLINE WATER; NUMERICAL-MODEL; OCEAN; CIRCULATION; BRAZIL; HEAT; ENERGY; SEPARATION; TRANSPORT</t>
  </si>
  <si>
    <t>The geographical area covered by the Fine-Resolution Antarctic Model (FRAM) includes that part of the South Atlantic south of 24-degrees-S. A description of the dynamics and thermodynamics of this region of the model is presented. Both the mean and eddy fields in the model are in good agreement with reality, although the magnitude of the transients is somewhat reduced. The heat flux is northward and in broad agreement with many other estimates. Agulhas eddies are formed by the model and propagate westward into the Atlantic providing a mechanism for fluxing heat from the Indian Ocean. The confluence of the Brazil and Falkland currents produces a strong front and a large amount of mesoscale activity. In the less stratified regions to the south, topographic steering of the Antarctic circumpolar current is important.</t>
  </si>
  <si>
    <t>INST OCEANOG SCI,DEACON LAB,GODALMING GU8 5UB,SURREY,ENGLAND</t>
  </si>
  <si>
    <t>STEVENS, DP (corresponding author), UNIV E ANGLIA,SCH MATH,NORWICH NR4 7TJ,NORFOLK,ENGLAND.</t>
  </si>
  <si>
    <t>Stevens, David/F-2509-2010</t>
  </si>
  <si>
    <t>Stevens, David/0000-0002-7283-4405</t>
  </si>
  <si>
    <t>10.1007/s00585-994-0826-5</t>
  </si>
  <si>
    <t>WOS:A1994PP65800003</t>
  </si>
  <si>
    <t>FAHRBACH, E; ROHARDT, G; SCHRODER, M; STRASS, V</t>
  </si>
  <si>
    <t>TRANSPORT AND STRUCTURE OF THE WEDDELL GYRE</t>
  </si>
  <si>
    <t>SOUTHERN-OCEAN; BOTTOM WATER; MIXED LAYER; SEA; CIRCULATION</t>
  </si>
  <si>
    <t>A cyclonic gyre controls the advection of source waters into the formation areas of bottom water in the southern and western parts of the Weddell Sea and the subsequent transport of modified water masses to the north. Determination of the structure of the Weddell Gyre and of the associated transports was one of the objectives of the ''Weddell Gyre Study'' which began in September 1989 and ended in January 1993. The collected data set comprises records of moored current meters and profiles of temperature and salinity distributed along a transect between the northern tip of the Antarctic Peninsula and Kapp Norvegia. The circulation pattern on the transect is dominated by stable boundary currents of several hundred kilometers width at the eastern and western sides of the basin. They are of comparable size on both sides and provide nearly 90% of the volume transport of the gyre which amounts to 29.5 Sv. In the interior, a weak anticyclonic cell of 800 km diameter transports less than 4 Sv. Apart from the continental slopes, the near-bottom currents flow at some locations in an opposite direction to those in the water column above, indicating a significant baroclinic component of the current field. The intensity of the boundary currents is subject to seasonal fluctuations, whereas in the interior, time scales from days to weeks dominate. The large-scale circulation pattern is persistent during the years 1989 to 1991. The heat transport into the southern Weddell Sea is estimated to be 3.48 x 10(13) W. This implies an equivalent heat loss through the sea surface of 19 W m-2, as an average value for the area south of the transect. The derived salt transport is not significantly different from zero; consequently, the salt gain by sea ice formation has to compensate almost entirely the fresh water gain from the melting ice shelves and from precipitation. Estimation of water mass formation rates from the thermohaline differences of the inflow and outflow through the transect indicates that 6.0 Sv of Warm Deep Water are transformed into 2.6 Sv of Weddell Sea Bottom Water, into 1.2 Sv of Weddell Sea Deep Water and into 2.2 Sv of surface water.</t>
  </si>
  <si>
    <t>FAHRBACH, E (corresponding author), ALFRED WEGENER INST POLAR &amp; MARINE RES,POSTFACH 120161,D-27515 BREMERHAVEN,GERMANY.</t>
  </si>
  <si>
    <t>Strass, Volker/0000-0002-7539-1400</t>
  </si>
  <si>
    <t>10.1007/s005850050109</t>
  </si>
  <si>
    <t>WOS:A1994PP65800004</t>
  </si>
  <si>
    <t>DOBROVOLSKI, SG</t>
  </si>
  <si>
    <t>SOUTH-ATLANTIC SEA-SURFACE TEMPERATURE ANOMALIES AND AIR-SEA INTERACTIONS - STOCHASTIC-MODELS</t>
  </si>
  <si>
    <t>CLIMATE</t>
  </si>
  <si>
    <t>Data on the South Atlantic monthly sea surface temperature anomalies (SSTA) are analysed using the maximum-entropy method. It is shown that the Markov first-order process can describe, to a first approximation, SSTA series. The region of maximum SSTA values coincides with the zone of maximum residual white noise values (sub-Antarctic hydrological front). The theory of dynamic-stochastic climate models is applied to estimate the variability of South Atlantic SSTA and air-sea interactions. The Adem model is used as a deterministic block of the dynamic-stochastic model. Experiments show satisfactorily the SSTA intensification in the sub-Antarctic front zone, with appropriate standard deviations, and demonstrate the leading role of the abnormal drift currents in these processes.</t>
  </si>
  <si>
    <t>DOBROVOLSKI, SG (corresponding author), WATER PROBLEMS INST,10 NOVAYA BASMANNAYA,MOSCOW 107078,RUSSIA.</t>
  </si>
  <si>
    <t>10.1007/s00585-994-0903-9</t>
  </si>
  <si>
    <t>WOS:A1994PP65800008</t>
  </si>
  <si>
    <t>WYNNWILLIAMS, DD</t>
  </si>
  <si>
    <t>DETECTION AND SIMULATION OF ENVIRONMENTAL-CHANGE IN ANTARCTICA BY IMAGE-ANALYSIS OF SOIL ALGAE (VOL 6, PG 76, 1994)</t>
  </si>
  <si>
    <t>BINARY-COMPUTING IN MICROBIOLOGY</t>
  </si>
  <si>
    <t>WYNNWILLIAMS, DD (corresponding author), BRITISH ANTARCTIC SURVEY,MADINGLEY RD,CAMBRIDGE CB3 0ET,ENGLAND.</t>
  </si>
  <si>
    <t>BIOLINE</t>
  </si>
  <si>
    <t>CARDIFF</t>
  </si>
  <si>
    <t>UNIV WALES COLL CARDIFF, SCHOOL PURE &amp; APPLIED BIOLOGY, PO BOX 915, CARDIFF CF1 3TL, WALES</t>
  </si>
  <si>
    <t>0266-304X</t>
  </si>
  <si>
    <t>BINARY-COMPUT MICROB</t>
  </si>
  <si>
    <t>Binary-Comput. Microbiol.</t>
  </si>
  <si>
    <t>Biotechnology &amp; Applied Microbiology; Computer Science, Interdisciplinary Applications</t>
  </si>
  <si>
    <t>Biotechnology &amp; Applied Microbiology; Computer Science</t>
  </si>
  <si>
    <t>PM613</t>
  </si>
  <si>
    <t>WOS:A1994PM61300006</t>
  </si>
  <si>
    <t>MINALE, M; ASTARITA, G</t>
  </si>
  <si>
    <t>ON MASS DIFFUSION EFFECTS IN A STEFAN-LIKE PROBLEM ARISING IN THE MELTING OF ANTARCTIC ICE SHELVES</t>
  </si>
  <si>
    <t>CHEMICAL ENGINEERING SCIENCE</t>
  </si>
  <si>
    <t>In this paper we analyse the effect of mass diffusion in a Stefan-like problem, referring to the interaction between ice shelves and seawater in Antarctica. This interaction is particularly important, being responsible for the vast majority of ice loss from Antarctica. We conclude that, in our specific case, the results obtained with the model which takes into account mass diffusion are almost indistinguishable from those obtained from the mass diffusion free model, and that therefore possible inversion layers are to be attributed to effects other than mass transfer of salt.</t>
  </si>
  <si>
    <t>UNIV NAPLES, DIPARTIMENTO INGN CHIM, I-80125 NAPLES, ITALY</t>
  </si>
  <si>
    <t>University of Naples Federico II</t>
  </si>
  <si>
    <t>0009-2509</t>
  </si>
  <si>
    <t>1873-4405</t>
  </si>
  <si>
    <t>CHEM ENG SCI</t>
  </si>
  <si>
    <t>Chem. Eng. Sci.</t>
  </si>
  <si>
    <t>10.1016/0009-2509(94)00142-1</t>
  </si>
  <si>
    <t>PN529</t>
  </si>
  <si>
    <t>WOS:A1994PN52900002</t>
  </si>
  <si>
    <t>ROBERTS, NJ; BURTON, HR</t>
  </si>
  <si>
    <t>VOLATILE COMPOUNDS IN MEROMICTIC ANTARCTIC LAKES AND BASINS</t>
  </si>
  <si>
    <t>ORGANIC SULFUR-COMPOUNDS; VESTFOLD HILLS; ANOXIC HYPOLIMNION; ACE LAKE; HYPERSALINE; ALGAL</t>
  </si>
  <si>
    <t>Thirteen meromictic Antarctic lakes and basins were sampled for volatile compounds throughout 1991. Their physical characteristics varied widely in surface density(1.01 to 1.16 kg L(-1)), bottom density (1.03 to 1.19 kg L(-1)), bottom temperatures (-7.5 to +14.0 degrees C), bottom redox potential (-420 to +84 mV), maximum depth (7 to 110 m) and depth of oxycline (4 to 47 m). Nineteen compounds were identified and a further eight were tentatively identified using a Gas Chromatograph-Mass Selective Detector(GC-MSD). Volatile compounds detected identified included CS2 dimethylsulfide, polysulfides, substituted benzenes, thiophenes, octane and 6-methyl 5-hepten-2-one. In general the concentration of volatile compounds increased with depth in the water column with a further increase in concentration was observed in the sediment. The speciation of volatiles in each site was correlated with its physical characteristics. The predominant environmental factor that influenced the distribution of volatile compounds was density. However, this was modified by the temperature of the water column in heliorhermal lakes, Alkyl benzenes were restricted to sites with a bottom density less than or equal to 1.08 kg L(-1). CS2 and thiophenes occurred in sites with bottom densities less than or equal to 1.15 kg L(-1), whereas DMS and the polysulfides occurred in sites with a bottom density greater than or equal to 1.07 kg L(-1). CS2, thiophenes, DMS and the polysulfides were all found in lakes of intermediate density (1.07-1.14 kg L(-1)). Some potential sources of the compounds were discussed in relation to the physical nature of the lakes.</t>
  </si>
  <si>
    <t>AUSTRALIAN ANTARCTIC DIV, KINGSTON, TAS 7050, AUSTRALIA; UNIV TASMANIA, HOBART, TAS 7001, AUSTRALIA</t>
  </si>
  <si>
    <t>1879-1298</t>
  </si>
  <si>
    <t>10.1016/0045-6535(94)90310-7</t>
  </si>
  <si>
    <t>PU908</t>
  </si>
  <si>
    <t>WOS:A1994PU90800004</t>
  </si>
  <si>
    <t>MERCIER, H; SPEER, KG; HONNOREZ, J</t>
  </si>
  <si>
    <t>FLOW PATHWAYS OF BOTTOM WATER THROUGH THE ROMANCHE AND CHAIN FRACTURE-ZONES</t>
  </si>
  <si>
    <t>MORPHOSTRUCTURAL ANALYSIS; TRANSFORM-FAULT; ATLANTIC-OCEAN</t>
  </si>
  <si>
    <t>The Romanche and Chain Fracture Zones of the equatorial Atlantic Ocean are known as pathways for the Antarctic Bottom Water from the western to the eastern trough of the Atlantic across the Mid-Atlantic Ridge. New observations are reported here on the bathymetry and hydrology of both fracture zones. The main sills of the Romanche and Chain Fracture Zones were determined to be at depths of 4350 and 4050 m. Bottom potential temperature is used to show that the main path followed by bottom water from the western to the eastern basin is along the Romanche valley. Bottom temperature increases in the Romanche Fracture Zone from 0.63 degrees C at the entrance at 19 degrees W to 1.33 degrees C at the exit at 12 degrees W as a result of both blocking by topography of the coldest water and vertical mixing. Most of the bottom water which enters the Chain Fracture Zone is blocked by the main sill along the axis and has to follow a complicated pathway through a communication region before reaching the eastern basin.</t>
  </si>
  <si>
    <t>UNIV STRASBOURG 1,INST GEOL,F-67084 STRASBOURG,FRANCE</t>
  </si>
  <si>
    <t>Universites de Strasbourg Etablissements Associes; Universite de Strasbourg</t>
  </si>
  <si>
    <t>MERCIER, H (corresponding author), IFREMER,PHYS OCEANS LAB,BP 70,F-29280 PLOUZANE,FRANCE.</t>
  </si>
  <si>
    <t>MERCIER, Herle/L-4161-2015</t>
  </si>
  <si>
    <t>MERCIER, Herle/0000-0002-1940-617X</t>
  </si>
  <si>
    <t>10.1016/0967-0637(94)90055-8</t>
  </si>
  <si>
    <t>QB438</t>
  </si>
  <si>
    <t>WOS:A1994QB43800002</t>
  </si>
  <si>
    <t>GARZOLI, SL; GIULIVI, C</t>
  </si>
  <si>
    <t>WHAT FORCES THE VARIABILITY OF THE SOUTHWESTERN ATLANTIC BOUNDARY CURRENTS</t>
  </si>
  <si>
    <t>BRAZIL MALVINAS CONFLUENCE; INVERTED ECHO SOUNDERS; FLUX MEASUREMENTS; WIND STRESS; OCEAN; CIRCULATION; TRANSPORT</t>
  </si>
  <si>
    <t>A marked variability in the location of the front originating at the confluence of the Brazil and Malvinas Currents has been observed from both surface and subsurface observations. Modeling experiments using climatological winds predict a seasonal variability on the latitude of separation of the Brazil Current from the coast. During the Confluence Program (November 1988-February 1990) and from data collected with an array of inverted echo sounders, the location of the confluence front and its variability was established. In this paper, the observed oceanic variability is analyzed simultaneously with the wind product from the European Center for Medium Weather Forecast (ECMWF) obtained for the period of the observations. The ECMWF data is validated against in situ indirect wind magnitude observations obtained from a sub-array of the Confluence deployments. The large-scale anomalies are explored through the comparison with the climatological winds field obtained from HELLERMAN and ROSENSTEIN (1983), Journal of Physical Oceanography, 13, 1093-1104. From the analysis it is concluded that the main source of variability of the Confluence front is the local wind forcing. There is a variability in the location of the front due to the seasonal cycle of the winds in the South Atlantic. In addition to this seasonal variability, the latitude of separation of the Brazil Current from the coast presents a marked interannual variability that is forced from anomalous wind patterns south of the Confluence. There is no apparent correlation between wind-forced pulses in the Antarctic Circumpolar Current and the observed anomalous northward penetration of the Malvinas Current.</t>
  </si>
  <si>
    <t>SERV HIDROGRAFIA NAVAL,BUENOS AIRES,DF,ARGENTINA</t>
  </si>
  <si>
    <t>GARZOLI, SL (corresponding author), COLUMBIA UNIV,LAMONT DOHERTY GEOL OBSERV,PALISADES,NY 10964, USA.</t>
  </si>
  <si>
    <t>Garzoli, Silvia/JCP-1471-2023; Garzoli, Silvia/A-3556-2010</t>
  </si>
  <si>
    <t>Garzoli, Silvia/0000-0003-3553-2253</t>
  </si>
  <si>
    <t>10.1016/0967-0637(94)90059-0</t>
  </si>
  <si>
    <t>WOS:A1994QB43800006</t>
  </si>
  <si>
    <t>ACKLEY, SF; SULLIVAN, CW</t>
  </si>
  <si>
    <t>PHYSICAL CONTROLS ON THE DEVELOPMENT AND CHARACTERISTICS OF ANTARCTIC SEA-ICE BIOLOGICAL COMMUNITIES - A REVIEW AND SYNTHESIS</t>
  </si>
  <si>
    <t>WINTER MIXED LAYER; WEDDELL-SCOTIA SEA; PACK-ICE; MICROBIAL COMMUNITIES; EDGE ZONE; MCMURDO-SOUND; EUPHAUSIA-SUPERBA; PHYTOPLANKTON; MICROALGAE; ABUNDANCE</t>
  </si>
  <si>
    <t>Ice structures found in Antarctic sea ice and related morphological processes are summarized, including: frazil ice growth; the flooded snow layer; pressure ridge induced flooding; thermally driven brine drainage; and platelet-ice formation. The associated colonization, physiological adaptation, and growth of sea ice biota within these structures, to the levels presently identifiable, are also reviewed. A strong interaction exists between the physical processes that form, evolve and deteriorate sea ice, and the biological communities located within sea ice. Variability of ice structure and associated biological communities over small spatial scales necessitated analysis of the biological component in combination with physical and chemical properties of the sea ice. The ice microstructure provides indications of the growth and evolution of the ice properties and initially defines how ice biota colonize the ice. The light, temperature,space and nutrient fields within which ice biota subsequently adapt and grow, are the other key determinants of the biology. While the ice microstructure shapes the localized biological response; relatively large regions of pack ice have characteristic microstructures. Regional patterns of biomass and biological productivity within the Antarctic sea ice zone may therefore be predictable as a result of these physical-biological associations. Examples from the drifting pack ice and fast ice zones of the Weddell and Ross Seas are given.</t>
  </si>
  <si>
    <t>ACKLEY, SF (corresponding author), USA,COLD REG RES &amp; ENGN LAB,72 LYME RD,HANOVER,NH 03755, USA.</t>
  </si>
  <si>
    <t>10.1016/0967-0637(94)90062-0</t>
  </si>
  <si>
    <t>WOS:A1994QB43800009</t>
  </si>
  <si>
    <t>JONES, CE; HALLIDAY, AN; REA, DK; OWEN, RM</t>
  </si>
  <si>
    <t>NEODYMIUM ISOTOPIC VARIATIONS IN NORTH PACIFIC MODERN SILICATE SEDIMENT AND THE INSIGNIFICANCE OF DETRITAL REE CONTRIBUTIONS TO SEAWATER</t>
  </si>
  <si>
    <t>RARE-EARTH ELEMENTS; FERROMANGANESE DEPOSITS; DEEP-SEA; MEDITERRANEAN OUTFLOW; INTERSTITIAL WATERS; CRUSTAL EVOLUTION; RIVER ESTUARY; SR-ISOTOPES; ND; OCEAN</t>
  </si>
  <si>
    <t>The neodymium isotopic composition of the silicate fraction of Holocene pelagic sediments from the North Pacific define two provinces: a central North Pacific province characterized by unradiogenic and remarkably homogeneous epsilon(Nd) (-10.2 +/- 0.5) and a narrow circum-Pacific marginal province characterized by more radiogenic and variable epsilon(Nd) (-4.2 +/- 3.8). The silicate fraction in the central North Pacific is exclusively eolian; based on prevailing wind patterns, meteorological data, and neodymium isotopic data, the only significant sediment source is Chinese loess. Leaching experiments on Chinese loess confirm that leachable Nd is isotopically indistinguishable from bulk and residual silicate Nd. Silicates in the circum-North Pacific marginal province comprise eolian loess, volcanic ash, and hemipelagic sediments derived from volcanic arcs. A compilation of Pacific seawater and Mn nodule epsilon(Nd) data shows no clear spatial variation except for a general decrease from surface to deep waters from -3 to -4 and slightly lower epsilon(Nd) in bottom waters along the western North Pacific due to the incursion of Antarctic Bottom Water. The relative homogeneity of bottom water epsilon(Nd), which contrasts sharply with the distinctive variation in sediment epsilon(Nd), plus the large difference between the average epsilon(Nd) of bottom waters and the central North Pacific eolian silicates (-4 vs. -10), suggests that any contribution of REE to seawater from eolian materials is insignificant. Furthermore, leaching of REE from eolian particles as they sink through the water column must be insignificant because Nd in shallow waters is more radiogenic than Nd in deeper waters. That there is no contrast in the Nd isotopic composition of bottom waters that overlie the central and marginal sediment provinces suggests that the ash and hemipelagic sediments derived from Pacific rim volcanic arcs also contribute minimal REE to seawater. The elimination of eolian, ash, and hemipelagic sediments leaves only near-shore riverine particulates as a possibly significant particulate source of REE to seawater.</t>
  </si>
  <si>
    <t>JONES, CE (corresponding author), UNIV MICHIGAN,DEPT GEOL SCI,ANN ARBOR,MI 48109, USA.</t>
  </si>
  <si>
    <t>10.1016/0012-821X(94)90197-X</t>
  </si>
  <si>
    <t>PP831</t>
  </si>
  <si>
    <t>WOS:A1994PP83100005</t>
  </si>
  <si>
    <t>REDDY, GSN; RAJAGOPALAN, G; SHIVAJI, S</t>
  </si>
  <si>
    <t>THERMOLABILE RIBONUCLEASES FROM ANTARCTIC PSYCHROTROPHIC BACTERIA - DETECTION OF THE ENZYME IN VARIOUS BACTERIA AND PURIFICATION FROM PSEUDOMONAS-FLUORESCENS</t>
  </si>
  <si>
    <t>THERMOLABILE RIBONUCLEASE; RNASE; ANTARCTIC PSYCHROTROPHIC BACTERIA; PSEUDOMONAS FLUORESCENS; PSEUDOMONAS SYRINGAE</t>
  </si>
  <si>
    <t>SCHIRMACHER OASIS; PROTEINS</t>
  </si>
  <si>
    <t>Thirteen terrestrial psychrotrophic bacteria from Antarctica were screened for the presence of a thermolabile ribonuclease (RNAase-HL). The enzyme was detected in three isolates of Pseudomonas fluorescens and one isolate of Pseudomonas syringae. It was purified from one P. Fluorescens isolate and the molecular mass of the enzyme as determined by SDS-PAGE was 16 kDa. RNAase-HL exhibited optimum activity around 40 degrees C at pH 7.4. It could hydrolyse Escherichia coli RNA and the synthetic substrates poly(A), poly(C), poly(U) and poly(A-U). Unlike the crude RNAase from mesophilic P. Fluorescens and pure bovine pancreatic RNAase A which were active even at 65 degrees C, RNAase-HL was totally and irreversibly inactivated at 65 degrees C.</t>
  </si>
  <si>
    <t>CTR CELLULAR &amp; MOLEC BIOL,HYDERABAD 500007,ANDHRA PRADESH,INDIA; INDIAN INST SCI,CTR ECOL SCI,BANGALORE 560012,KARNATAKA,INDIA</t>
  </si>
  <si>
    <t>Council of Scientific &amp; Industrial Research (CSIR) - India; CSIR - Centre for Cellular &amp; Molecular Biology (CCMB); Indian Institute of Science (IISC) - Bangalore</t>
  </si>
  <si>
    <t>OCT 1</t>
  </si>
  <si>
    <t>10.1016/0378-1097(94)00322-X</t>
  </si>
  <si>
    <t>PH845</t>
  </si>
  <si>
    <t>WOS:A1994PH84500002</t>
  </si>
  <si>
    <t>BARRERA, E; KELLER, G</t>
  </si>
  <si>
    <t>PRODUCTIVITY ACROSS THE CRETACEOUS-TERTIARY BOUNDARY IN HIGH-LATITUDES</t>
  </si>
  <si>
    <t>GEOLOGICAL SOCIETY OF AMERICA BULLETIN</t>
  </si>
  <si>
    <t>CARBON ISOTOPE DATA; PALEOCEANOGRAPHIC INDICATORS; PLANKTONIC-FORAMINIFERA; CALCAREOUS NANNOFOSSILS; MASS EXTINCTION; STEVNS-KLINT; SEDIMENTS; DENMARK; OXYGEN; SURVIVORSHIP</t>
  </si>
  <si>
    <t>In low and middle latitudes, the Cretaceous/Tertiary boundary is marked by a sudden and pronounced decrease in deltaC-13 values of near-surface-water carbonates and a reduction in the surface-to-bottom deltaC-13 gradient. These isotopic data have been interpreted as evidence of a decline in surface-water productivity that was responsible for the extinction of many planktic foraminiferal species and other marine organisms at or near the K/T boundary. We present planktic and benthic foraminiferal isotopic data from two almost biostratigraphically complete sections at Ocean Drilling Program Site 738 in the antarctic Indian Ocean and at Nye Klov in Denmark. These data suggest that planktic carbonate deltaC-13 values in high latitudes may not have decreased dramatically at the K/T boundary; thus, surface-water productivity may not have been reduced as much as in low and middle latitudes. Comparison of the records of Site 738 with those of ODP Sites 690 and 750 indicates a pronounced decline in deltaC-13 values of planktic and benthic foraminifera and fine-fraction/bulk carbonate approximately 200 000 yr after the K/T boundary. This reflects a regional shift in the carbon isotopic composition of oceanic total dissolved carbon (TDC) and correlates with a similar change in benthic foraminiferal deltaC-13 values at mid- and low-latitude Deep Sea Drilling Project Sites 527 and 577. This oceanographic event was followed by the ecosystem's global recovery approximately 500 000 yr after the K/T boundary. These data suggest that the environmental effects of the K/T boundary may have been less severe in the high-latitude oceans than in tropical and subtropical regions.</t>
  </si>
  <si>
    <t>PRINCETON UNIV,DEPT GEOL &amp; GEOPHYS SCI,PRINCETON,NJ 08544</t>
  </si>
  <si>
    <t>Princeton University</t>
  </si>
  <si>
    <t>0016-7606</t>
  </si>
  <si>
    <t>GEOL SOC AM BULL</t>
  </si>
  <si>
    <t>Geol. Soc. Am. Bull.</t>
  </si>
  <si>
    <t>10.1130/0016-7606(1994)106&lt;1254:PATCTB&gt;2.3.CO;2</t>
  </si>
  <si>
    <t>PJ579</t>
  </si>
  <si>
    <t>WOS:A1994PJ57900003</t>
  </si>
  <si>
    <t>TURNER, J; THOMAS, JP</t>
  </si>
  <si>
    <t>SUMMER-SEASON MESOSCALE CYCLONES IN THE BELLINGSHAUSEN-WEDDELL REGION OF THE ANTARCTIC AND LINKS WITH THE SYNOPTIC-SCALE ENVIRONMENT</t>
  </si>
  <si>
    <t>MESOSCALE VORTICES; POLAR LOWS; ANTARCTICA; SOUTHERN OCEAN; SYNOPTIC CLIMATOLOGY</t>
  </si>
  <si>
    <t>SOUTHERN-HEMISPHERE; POLAR LOWS; CLIMATOLOGY; VORTICES; STATION; WIND</t>
  </si>
  <si>
    <t>Results are presented from the first investigation into a summer-season of mesoscale vortex activity in a large sector of the Antarctic coastal region. The study is based on an analysis of 3 months' meterological satellite imagery collected at the British Research Station 'Rothera' on the Antarctic Peninsula. The study revealed the high frequency with which such systems occur, with 162 individual vortices being found during the period December 1983 to February 1984 inclusive. The preferred area for their development was in the latitude band 60-70-degrees-S over the marginal ice zone and ice-free region of the eastern Bellingshausen Sea. A classification scheme for the vortices was developed based on the relationship with the broad-scale synoptic flow, the sea ice, and the geographical location. The most common type of vortex found was the 'classic' polar low, which formed in the southerly flow to the west of synoptic-scale disturbances. These vortices were very similar to the baroclinic type of polar lows observed south of Iceland during the Northern Hemisphere winter. A third of the vortices in total were found to be mesoscale features associated with synoptic-scale troughs or the centres of major depressions. Vortices with comma-shaped cloud signatures occurred about twice as frequently as those with spiraliform cloud. The vast majority of vortices had a diameter of less than 500 km, with very few systems being observed in the range 500-1000 km. Mean anomalies of 500 hPa geopotential height and surface pressure for the occasions when vortices were identified were -5.3 dm and -0.5 hPa, respectively, indicating the association of these systems with upper air troughs and cold pools. Only 23 of the vortices found were correctly represented on the Meterological Office analyses and of these 15 were small synoptic disturbances. The 'polar low' class of vortex was very poorly represented in the analyses, indicating that the available satellite sounder data could not resolve the systems and that the processes resulting in their formation were not handled well by forecast/data assimilation schemes. Comparison of the mean surface and 500 hPa height fields for this 3-month period with the long-term average data show that there were negative anomalies at both levels over the Bellingshausen Sea. The number of vortices over the Bellingshausen Sea in this summer period may have been greater than would be expected in an average year, but activity over the Weddell Sea was probably close to average.</t>
  </si>
  <si>
    <t>TURNER, J (corresponding author), NERC,BRITISH ANTARCTIC SURVEY,HIGH CROSS,MADINGLEY RD,CAMBRIDGE CB3 0ET,ENGLAND.</t>
  </si>
  <si>
    <t>10.1002/joc.3370140805</t>
  </si>
  <si>
    <t>PQ109</t>
  </si>
  <si>
    <t>WOS:A1994PQ10900004</t>
  </si>
  <si>
    <t>LUNN, NJ; BOYD, IL; CROXALL, JP</t>
  </si>
  <si>
    <t>REPRODUCTIVE-PERFORMANCE OF FEMALE ANTARCTIC FUR SEALS - THE INFLUENCE OF AGE, BREEDING EXPERIENCE, ENVIRONMENTAL VARIATION AND INDIVIDUAL QUALITY</t>
  </si>
  <si>
    <t>AGE; ENVIRONMENT; EXPERIENCE; FUR SEAL; REPRODUCTION</t>
  </si>
  <si>
    <t>NORTHERN ELEPHANT SEALS; SOUTH-GEORGIA; ARCTOCEPHALUS-GAZELLA; LIFE-HISTORY; RED DEER; 1ST REPRODUCTION; POPULATION-DYNAMICS; CALLORHINUS-URSINUS; HALICHOERUS-GRYPUS; BIGHORN EWES</t>
  </si>
  <si>
    <t>1. The reproductive performance of female Antarctic fur seals was examined in relation to age, reproductive experience and environmental variation over 10 consecutive years (1983-92) at Bird Island, South Georgia. 2. The age at which females first gave birth varied from 3 to 6 years; over 90% of these females were 3 or 4 years of age. We found no evidence to suggest that age at primiparity had significant effects on subsequent reproduction; however, 3-year-old primiparae were less likely to be seen in subsequent years than 4-year-old primparae which may indicate a cost, in terms of survival, for females that first give birth at an early age. 3. Age-specific reproductive rates increased rapidly from ages 2 to 6 years, reached a peak of 0.80 at 7-9 years, remained above 0.75 until 11 years and then began to decline with increasing age. 4. The mean duration of foraging trips in the current year (which was used as a measure of the availability of food resources) consistently improved models of the likelihood of pupping and of weaning success. When these trips were long (indicating reduced local food resources), females returned to the breeding beaches later, fewer females pupped, they gave birth to lighter pups and weaning success was reduced. 5. The reproductive performance of older, experienced Antarctic fur seals was greater than that of younger, inexperienced animals because they had higher natality rates, gave birth to heavier pups earlier in the season, had greater weaning success and were more likely to pup the next season.</t>
  </si>
  <si>
    <t>LUNN, NJ (corresponding author), BRITISH ANTARCTIC SURVEY,NAT ENVIRONM RES COUNCIL,HIGH CROSS,MADINGLEY RD,CAMBRIDGE CB3 0ET,ENGLAND.</t>
  </si>
  <si>
    <t>10.2307/5260</t>
  </si>
  <si>
    <t>PM016</t>
  </si>
  <si>
    <t>WOS:A1994PM01600009</t>
  </si>
  <si>
    <t>A METHOD FOR RESCALING HUMIDITY SENSORS AT TEMPERATURES WELL BELOW FREEZING</t>
  </si>
  <si>
    <t>A method for extending the calibrated temperature range of a solid-state capacitive humidity sensor is presented. This technique is applicable to relative humidity instruments that are based around solid-state sensors.</t>
  </si>
  <si>
    <t>10.1175/1520-0426(1994)011&lt;1388:AMFRHS&gt;2.0.CO;2</t>
  </si>
  <si>
    <t>PJ298</t>
  </si>
  <si>
    <t>WOS:A1994PJ29800017</t>
  </si>
  <si>
    <t>MCCLINTOCK, JB; BAKER, BJ; HAMANN, MT; YOSHIDA, W; SLATTERY, M; HEINE, JN; BRYAN, PJ; JAYATILAKE, GS; MOON, BH</t>
  </si>
  <si>
    <t>HOMARINE AS A FEEDING DETERRENT IN COMMON SHALLOW-WATER ANTARCTIC LAMELLARIAN GASTROPOD MARSENIOPSIS-MOLLIS - A RARE EXAMPLE OF CHEMICAL DEFENSE IN A MARINE PROSOBRANCH</t>
  </si>
  <si>
    <t>MARSENIOPIS MOLLIS; MESOGASTROPODA; HOMARINE; DEFENSE; SEA STAR; ODONRASTER VALIDUS</t>
  </si>
  <si>
    <t>ENERGY CONTENT; NUDIBRANCHS; ORGANISMS; ECOLOGY; STEROLS</t>
  </si>
  <si>
    <t>The common bright yellow antarctic lamellarian gastropod Marseniopsis mollis was examined for the presence of defensive chemistry. Proton nuclear magnetic resonance (NMR) spectroscopy indicated that a major component of ethanolic extracts purified by reversed-phase column chromatography was homarine. Further high-performance liquid chromatography (HPLC) analysis of the mantle, foot, and viscera verified the presence of homarine in all body tissues at concentrations ranging from 6 to 24 mg/g dry tissue. A conspicuous macroinvertebrate predator of the shallow antarctic benthos, the sea star Odontaster validus, always rejected live individuals of M. mollis, while readily feeding on pieces of fish tail muscle. Filter paper disks treated with shrimp elicited a broad range of feeding behaviors in the sea star O. validus (movement of disc to mouth, extrusion of cardiac stomach, humped feeding posture). Shrimp disks treated with homarine (0.4 and 4 mg/disk) were rejected by O. validus significantly more frequently than control disks treated with solvent carrier and shrimp or shrimp alone. The highest concentration of homarine tested not only caused feeding deterrence, but in several sea stars a flight response was noted. Homarine was not detected in the tunic of the antarctic ascidian Cnemidocarpa verrucosa, a presumed primary prey of M. mollis. Nonetheless, crude extracts of the epizooites that foul the tunic (primarily the bryozoans and hydroids) contain homarine, suggesting M. mollis may ingest and derive its chemistry from these organisms. This appears to be only the third example of chemical defense in a member of the Order Mesogastropoda. As the vestigial internalized shell of M. mollis is considered a primitive condition, the findings of this study lend support to the hypothesis that chemical defense evolved prior to shell loss in shell-less gastropods.</t>
  </si>
  <si>
    <t>FLORIDA INST TECHNOL, DEPT CHEM, MELBOURNE, FL 32901 USA; UNIV MISSISSIPPI, DEPT PHARMACOGNOSY, UNIVERSITY, MS 38677 USA; MOSS LANDING MARINE LABS, MOSS LANDING, CA 95039 USA</t>
  </si>
  <si>
    <t>Florida Institute of Technology; University of Mississippi; Moss Landing Marine Laboratories</t>
  </si>
  <si>
    <t>Hamann, Mark T./ABG-5857-2020; Baker, Bill/N-4312-2019</t>
  </si>
  <si>
    <t>Hamann, Mark T./0000-0002-3798-4002;</t>
  </si>
  <si>
    <t>10.1007/BF02036190</t>
  </si>
  <si>
    <t>PR930</t>
  </si>
  <si>
    <t>WOS:A1994PR93000007</t>
  </si>
  <si>
    <t>KNIGHT, CA; DEVRIES, AL</t>
  </si>
  <si>
    <t>EFFECTS OF A POLYMERIC, NONEQUILIBRIUM ANTIFREEZE UPON ICE GROWTH FROM WATER</t>
  </si>
  <si>
    <t>JOURNAL OF CRYSTAL GROWTH</t>
  </si>
  <si>
    <t>MOLECULAR-WEIGHT; POLAR FISHES; ADSORPTION; GLYCOPROTEIN; GLYCOPEPTIDES; INHIBITION; CONFORMATION; PEPTIDES; PROTEINS; SURFACE</t>
  </si>
  <si>
    <t>Antifreeze glycopeptides (AFGPs) that adsorb to ice from liquid water solution and prevent ice crystal growth over a range of supercooling are found in the blood of some Antarctic fish. They are polymers with from four to about 52 monomer units. The shortest, with four and five of the repeating units, adsorb at prism-face orientations, (10 $($) over bar$$ 10), aligned normal to the c-axis. The adsorption plane of the longer ones is (41 $($) over bar$$ 50) when the concentration in solution is low. This may be the result of the 3% misfit with the ice structure, producing a bond strain that increases with increasing length of adsorbed AFGP. Jogs to an adjacent plane between every five adsorbed units can explain the new orientation. However, the adsorption plane reverts gradually back to (10 $($) over bar$$ 10) with increasing concentration in solution. This and the effects upon ice growth habit are discussed in terms of the standard conceptual model of the adsorption of polymers at solid surfaces: adsorption of segments of the molecules, with loops and tails projecting into the solution from the interface. In contrast with the shorter AFGPs, the longer ones produce a novel interface instability caused by the adsorption-inhibition of growth, that produces a submicroscopically fibrous growth texture at higher solution concentrations.</t>
  </si>
  <si>
    <t>UNIV ILLINOIS,DEPT PHYSIOL &amp; BIOPHYS,URBANA,IL 61801</t>
  </si>
  <si>
    <t>KNIGHT, CA (corresponding author), NATL CTR ATMOSPHER RES,POB 3000,BOULDER,CO 80307, USA.</t>
  </si>
  <si>
    <t>0022-0248</t>
  </si>
  <si>
    <t>J CRYST GROWTH</t>
  </si>
  <si>
    <t>J. Cryst. Growth</t>
  </si>
  <si>
    <t>10.1016/0022-0248(94)90071-X</t>
  </si>
  <si>
    <t>Crystallography; Materials Science, Multidisciplinary; Physics, Applied</t>
  </si>
  <si>
    <t>Crystallography; Materials Science; Physics</t>
  </si>
  <si>
    <t>PQ370</t>
  </si>
  <si>
    <t>WOS:A1994PQ37000027</t>
  </si>
  <si>
    <t>JOHNSTON, IA; GUDERLEY, H; FRANKLIN, CE; CROCKFORD, T; KAMUNDE, C</t>
  </si>
  <si>
    <t>ARE MITOCHONDRIA SUBJECT TO EVOLUTIONARY TEMPERATURE ADAPTATION</t>
  </si>
  <si>
    <t>FISH; SKELETAL MUSCLE; TEMPERATURE; MITOCHONDRIA; RESPIRATION; MYOXOCEPHALUS SCORPIUS; OREOCHROMIS ALCALICUS GRAHAMI; OREOCHROMIS ANDERSONI; NOTOTHENIA CORIICEPS</t>
  </si>
  <si>
    <t>GOLDFISH CARASSIUS-AURATUS; METABOLIC COLD ADAPTATION; LAKE MAGADI TILAPIA; ANTARCTIC FISH; ACCLIMATION TEMPERATURE; MUSCLE-FIBERS; RESPIRATION; ENVIRONMENTS; SURVIVAL; MEMBRANE</t>
  </si>
  <si>
    <t>Thermal tolerance and the respiratory properties of isolated red muscle mitochondria were investigated in Oreochromis alcalicus grahami from the alkaline hot-springs, Lake Magadi, Kenya. Populations of O. a. grahami were resident in pools at 42.8 degrees C and migrated into water reaching temperatures of 44.8 degrees C for short periods. The maximum respiration rates of mitochondria with pyruvate as substrate were 217 and 284natom0 mg(-1) mitochondrial proteinmin-l at 37 degrees C and 42 degrees C, respectively (Q(10) = 1.71). Fatty acyl carnitines (chain lengths C8, C12 and C16), malate and glutamate were oxidised at 70-80 % of the rate for pyruvate. In order to assess evolutionary temperature adaptation of maximum mitochondrial oxidative capacities, the rates of pyruvate and palmitoyl carnitine utilisation in red muscle mitochondria were measured from species living at other temperatures: Notothenia coriiceps from Antarctica(-1.5 to +1 degrees C); summer-caught Myoxocephalus scorpius from the North Sea (10-15 degrees C); and Oreochromis andersoni from African lakes and rivers (22-30 degrees C). State 3 respiration rates had Q(10) values in the range 1.8-2.7. At the lower lethal temperature of O. andersoni (12.5 degrees C), isolated mitochondria utilised pyruvate at a similar rate to mitochondria from N. coriiceps at 2.5 degrees C (30 natom O mg(-1) mitochondrial protein min(-1)). Rates of pyruvate oxidation by mitochondria from M. scorpius and N. coriiceps were similar and were higher at a given temperature than far O. andersoni. At their normal body temperature (-1.2 degrees C), mitochondria from the Antarctic fish oxidised pyruvate at 5.5% and palmitoyl-DL-carnitine at 8.8% of the rates of mitochondria from the hot-spring species at 42 degrees C. The results indicate only modest evolutionary adjustments in the maximal rates of mitochondrial respiration in fish living at different temperatures.</t>
  </si>
  <si>
    <t>UNIV NAIROBI,DEPT VET ANAT,NAIROBI,KENYA; UNIV LAVAL,DEPT BIOL,LAVAL G1K 7P4,PQ,CANADA</t>
  </si>
  <si>
    <t>University of Nairobi; Laval University</t>
  </si>
  <si>
    <t>JOHNSTON, IA (corresponding author), UNIV ST ANDREWS,SCH BIOL &amp; MED SCI,GATTY MARINE LAB,ST ANDREWS KY16 8LB,FIFE,SCOTLAND.</t>
  </si>
  <si>
    <t>Johnston, Ian A./AAE-2044-2019; Johnston, Ian A/D-6592-2013; Franklin, Craig/G-7343-2012</t>
  </si>
  <si>
    <t>Franklin, Craig/0000-0003-1315-3797</t>
  </si>
  <si>
    <t>PM305</t>
  </si>
  <si>
    <t>WOS:A1994PM30500017</t>
  </si>
  <si>
    <t>CLARK, FE; PATTERSON, RT; FISHBEIN, E</t>
  </si>
  <si>
    <t>DISTRIBUTION OF HOLOCENE BENTHIC FORAMINIFERA FROM THE TROPICAL SOUTHWEST PACIFIC-OCEAN</t>
  </si>
  <si>
    <t>JOURNAL OF FORAMINIFERAL RESEARCH</t>
  </si>
  <si>
    <t>POLAR FRONT REGION; SEA; ATLANTIC; ASSEMBLAGES; ECOLOGY</t>
  </si>
  <si>
    <t>A suite of 62 surface and near surface samples has been examined for its benthic foraminiferal faunas, The cores sampled ranged from 110 to 8900 m water depth, and are distributed across the tropical southwest pacific Ocean, north and east of Australia, A total of 606 species were identified, Census data was obtained for each sample, and species found in statistically significant fractional abundances (88 in all) were analyzed using a new Q-mode clustering algorithm (Error Weighted Maximum Likelihood [EWML]), Both the fun data set, and an edited data set comprising 44 samples and 39 species, were analyzed. With the aid of these analyses, ten benthic foraminiferal assemblages were identified, Three manually constrained assemblages, each represented by a single sample, were recognized, namely tbe Bolivina dilatata-Siphouvigerina interrupda Assemblage, the Cymbaloporetta squammosa-Brizalina abbreviata Assemblage, and the Brizalina beyrichi-Melonis barleeanum Assemblage, Five statistically constrained assemblages were recognized, each having a water depth range coincident with the range for known wafer masses of the region, The Astrononion echolsi-Cassidulina teretis Assemblage and the Nuttallides bradyanus Assemblage were developed in samples from depths bathed by waters of the Deep Oxygen Minimum, the Epistominella exigua-Globocassidulina rarilocula Assemblage was developed in samples from depths bathed by Deep Water, a derivative of Antarctic Bottom Water, and both the Globocassidulina subglobosa-Pseudoparrella parca Assemblage and the Nuttallides umboniferus Assemblage were developed in samples from depths bathed by Antarctic Bottom Water proper, From depths very near the calcite compensation depth (CCD), a Mixed Calcareous/ Agglutinated Abyssal Assemblage was developed in a pair of samples, whereas below the CCD, the tenth assemblage, the Abyssal Agglutinated Assemblage, was developed, with only a few corroded calcareous specimens accompanying the agglutinated benthic faunas, These latter two assemblages were also manually constrained,</t>
  </si>
  <si>
    <t>CARLETON UNIV, OTTAWA CARLETON GEOSCI CTR, OTTAWA K1S 5B6, ON, CANADA; CARLETON UNIV, DEPT EARTH SCI, OTTAWA K1S 5B6, ON, CANADA; CALTECH, JET PROP LAB, PASADENA, CA 91109 USA</t>
  </si>
  <si>
    <t>Carleton University; University of Ottawa; Carleton University; National Aeronautics &amp; Space Administration (NASA); NASA Jet Propulsion Laboratory (JPL); California Institute of Technology</t>
  </si>
  <si>
    <t>UNIV ALBERTA, DEPT GEOL, EDMONTON T6G 2E3, AB, CANADA.</t>
  </si>
  <si>
    <t>CUSHMAN FOUNDATION FORAMINIFERAL RESEARCH</t>
  </si>
  <si>
    <t>PO BOX 7065, LAWRENCE, KS 66044-7065 USA</t>
  </si>
  <si>
    <t>0096-1191</t>
  </si>
  <si>
    <t>J FORAMIN RES</t>
  </si>
  <si>
    <t>J. Foraminifer. Res.</t>
  </si>
  <si>
    <t>10.2113/gsjfr.24.4.241</t>
  </si>
  <si>
    <t>PW781</t>
  </si>
  <si>
    <t>WOS:A1994PW78100006</t>
  </si>
  <si>
    <t>MORROW, R; COLEMAN, R; CHURCH, J; CHELTON, D</t>
  </si>
  <si>
    <t>SURFACE EDDY MOMENTUM FLUX AND VELOCITY VARIANCES IN THE SOUTHERN-OCEAN FROM GEOSAT ALTIMETRY</t>
  </si>
  <si>
    <t>ANTARCTIC CIRCUMPOLAR CURRENT; BETA-PLANE CHANNEL; MESOSCALE VARIABILITY; KINETIC-ENERGY; KUROSHIO EXTENSION; SPATIAL SCALES; NORTH-ATLANTIC; DRAKE PASSAGE; WIND-DRIVEN; CIRCULATION</t>
  </si>
  <si>
    <t>Satellite altimetry has previously been used to map the magnitude of the surface eddy variability of the global oceans, but the direction of the time-variable velocities have been more difficult to determine. Here, a technique is presented for resolving both magnitude and direction of residual surface geostrophic velocities at Geosat altimeter crossover points; providing a two-year time series with a temporal resolution of 17 days and horizontal resolution of around 100 km. The time series of residual velocity components are then used to determine surface eddy statistics in the Southern Ocean and to investigate the role of transient eddies in the Southern Ocean momentum balance. The surface eddy statistics from Geosat crossover points show a complex spatial distribution in the surface Reynolds stresses (u'2BAR, upsilon'2BAR, u'upsilon'BAR). In contrast to the assumptions of isotropic variability in previous analyses of altimeter data, velocity variance ellipses are found to be distinctly anisotropic in many regions. The surface eddy statistics compare favorably with the available in situ current meter data and surface drifter data. The complex spatial distribution of surface eddy momentum flux is strongly influenced by bottom topography and the position of the mean current. On a zonal average, the horizontal divergence of eddy momentum flux from transient eddies is found to be around two orders of magnitude too small to directly balance the eastward momentum from the wind. In the Agulhas Return Current and near the Macquarie Ridge/Campbell Plateau, the Reynolds stresses are significant and they act to concentrate the mean jet, in agreement with recent numerical models. However, circumpolar streamwise averages along paths parallel to the mean axis of the Antarctic Circumpolar Current show only a small net convergence.</t>
  </si>
  <si>
    <t>CSIRO, DIV OCEANOG, HOBART, TAS, AUSTRALIA; OREGON STATE UNIV, CLL OCEAN &amp; ATMOSPHER SCI, CORVALLIS, OR 97331 USA; UNIV TASMANIA, DEPT SURVEY, HOBART, TAS 7001, AUSTRALIA; UNIV TASMANIA, CRC ANTARCTIC &amp; SO OCEAN ENVIRONM, HOBART, TAS 7001, AUSTRALIA</t>
  </si>
  <si>
    <t>Commonwealth Scientific &amp; Industrial Research Organisation (CSIRO); Oregon State University; University of Tasmania; University of Tasmania</t>
  </si>
  <si>
    <t>CNES, GRGS, 18 AVE EDOUARD BELIN, F-31055 TOULOUSE, FRANCE.</t>
  </si>
  <si>
    <t>Church, John A/A-1541-2012; Coleman, Richard/H-4425-2012</t>
  </si>
  <si>
    <t>10.1175/1520-0485(1994)024&lt;2050:SEMFAV&gt;2.0.CO;2</t>
  </si>
  <si>
    <t>PL709</t>
  </si>
  <si>
    <t>WOS:A1994PL70900002</t>
  </si>
  <si>
    <t>WADLEY, MR; BIGG, GR</t>
  </si>
  <si>
    <t>INTERBASIN EXCHANGE OF BOTTOM WATER IN OCEAN GENERAL-CIRCULATION MODELS</t>
  </si>
  <si>
    <t>NORTH-ATLANTIC; VARIABILITY; TRANSPORT; BASIN</t>
  </si>
  <si>
    <t>The abyssal part of the thermohaline circulation can pass through narrow channels between ocean basins, which can potentially be resolved by high-resolution ocean models such as the Fine Resolution Antarctic Model. However, in the FRAM, as in other models, topographic smoothing filled in these channels, severely weakening the abyssal circulation and altering the baroclinic structure at shallower depths. The authors describe a model covering the Vema Channel region of the South Atlantic, which was nested in the FRAM, with a straight, single gridpoint channel joining the Argentine and Brazil Basins. Initialization with the FRAM results produced a weak northward flow through the channel, which decayed after 6 months. Spinning up the model toward the FRAM results produced southward flow, whereas spinning up toward the Levitus climatological fields of temperature and salinity produced northward flow of similar strength to observations. An experiment with higher cross-channel resolution gave a similar result. Topographic smoothing therefore results in incorrect abyssal flow and, therefore, thermohaline circulation in the present generation of both eddy-resolving and climate ocean general circulation models.</t>
  </si>
  <si>
    <t>WADLEY, MR (corresponding author), UNIV E ANGLIA,SCH ENVIRONM SCI,NORWICH NR4 7TJ,NORFOLK,ENGLAND.</t>
  </si>
  <si>
    <t>10.1175/1520-0485(1994)024&lt;2209:IEOBWI&gt;2.0.CO;2</t>
  </si>
  <si>
    <t>WOS:A1994PL70900014</t>
  </si>
  <si>
    <t>FIGUEIRAS, FG; PEREZ, FF; PAZOS, Y; RIOS, AF</t>
  </si>
  <si>
    <t>LIGHT AND PRODUCTIVITY OF ANTARCTIC PHYTOPLANKTON DURING AUSTRAL SUMMER IN AN ICE-EDGE REGION IN THE WEDDELL-SCOTIA SEA (VOL 16, PG 233, 1994)</t>
  </si>
  <si>
    <t>PP535</t>
  </si>
  <si>
    <t>WOS:A1994PP53500013</t>
  </si>
  <si>
    <t>DZIECIUCH, M; MUNK, W</t>
  </si>
  <si>
    <t>DIFFERENTIAL DOPPLER AS A DIAGNOSTIC</t>
  </si>
  <si>
    <t>OCEAN</t>
  </si>
  <si>
    <t>Differential Doppler compression and travel time of individual peaks in the arrival sequence (relative to an overall average) are measured for the 5500-km acoustic transmissions from a moving source at Heard Island to Christmas (Crab) Island, The differentials cannot be explained by simple adiabatic propagation models. A hybrid theory, coupling polar and temperate models at the Antarctic Front, can account for some of the qualitative features. Differential Doppler could be a useful tool for identifying ray arrivals.</t>
  </si>
  <si>
    <t>DZIECIUCH, M (corresponding author), UNIV CALIF SAN DIEGO,SCRIPPS INST OCEANOG,LA JOLLA,CA 92093, USA.</t>
  </si>
  <si>
    <t>Dzieciuch, Matthew/F-9342-2013; Dzieciuch, Matthew/AAM-6469-2021</t>
  </si>
  <si>
    <t>Dzieciuch, Matthew/0000-0001-7926-7602</t>
  </si>
  <si>
    <t>10.1121/1.410113</t>
  </si>
  <si>
    <t>PL708</t>
  </si>
  <si>
    <t>WOS:A1994PL70800047</t>
  </si>
  <si>
    <t>BOWLES, AE; SMULTEA, M; WURSIG, B; DEMASTER, DP; PALKA, D</t>
  </si>
  <si>
    <t>RELATIVE ABUNDANCE AND BEHAVIOR OF MARINE MAMMALS EXPOSED TO TRANSMISSIONS FROM THE HEARD ISLAND FEASIBILITY TEST</t>
  </si>
  <si>
    <t>WHALES BALAENA-MYSTICETUS; BOWHEAD WHALES; BEAUFORT SEA</t>
  </si>
  <si>
    <t>The Heard Island Feasibility Test source transmitted a hum at 209-220 dB re: 1 mu Pa at 175-m depth, centered on 57 Hz with a maximum bandwidth of 30 Hz for 1 h of every 3. Experienced marine mammal observers conducted line-transect surveys and monitored marine mammal behavior visually and acoustically in a 70 X 70 km square centered on the transmission site. Thirty-nine groups of cetaceans and 19 of pinnipeds were sighted from both vessels before the start of transmissions. Thirty-nine groups of cetaceans and 23 of pinnipeds were sighted during transmissions. Blue (Balaenoptera musculus), fin (B. physalus), and sperm (Physeter macrocephalus) whales were sighted during the base line period; blue, sperm, and possibly sei (B. borealis) whales were sighted during the transmission period. More schools of hourglass dolphins (Lagenorhynchus cruciger) were sighted during transmissions, but fewer groups of pilot whales (Globicephala melas), southern bottlenose whales (Hyperoodon planifrons), and minke whales (B. acutorostrata). The density of all cetaceans was 0.0157 groups/km(2) before the transmissions and 0.0166 groups/km(2) during. Antarctic fur seals (Arctocephalus gazella) and southern,elephant seals (Mirounga leonina) were seen, but not in sufficient numbers to estimate abundance. One blue whale tracked before, during and after a transmission changed respiration and reorientation rates, but did not avoid the source detectably. Sperm whales and pilot whales were heard in 23% of 1181 min of baseline acoustic surveys; but in none of 1939 min during the transmission period. Both species were heard within 48 h after the end of the test.</t>
  </si>
  <si>
    <t>MARINE MAMMAL RES PROGRAM,GALVESTON,TX 77553; SW FISHERIES SCI CTR,LA JOLLA,CA 92038</t>
  </si>
  <si>
    <t>BOWLES, AE (corresponding author), HUBBS SEA WORLD RES INST,1700 S SHORES RD,SAN DIEGO,CA 92109, USA.</t>
  </si>
  <si>
    <t>Bowles, Ann/IZP-6344-2023</t>
  </si>
  <si>
    <t>Bowles, Ann/0000-0003-1980-6103</t>
  </si>
  <si>
    <t>10.1121/1.410120</t>
  </si>
  <si>
    <t>WOS:A1994PL70800055</t>
  </si>
  <si>
    <t>TUNG, KK; YANG, H</t>
  </si>
  <si>
    <t>GLOBAL QBO IN CIRCULATION AND OZONE .1. REEXAMINATION OF OBSERVATIONAL EVIDENCE</t>
  </si>
  <si>
    <t>QUASI-BIENNIAL OSCILLATION; STRATOSPHERIC WATER-VAPOR; GROUND-BASED OBSERVATIONS; NORTHERN-HEMISPHERE; INTERANNUAL VARIATIONS; ANTARCTIC OZONE; ZONAL WIND; CYCLE; TROPOSPHERE; VARIABILITY</t>
  </si>
  <si>
    <t>Observational evidence for a global quasi-biennial oscillation (QBO) pattern is reviewed. In particular, the presence of an extratropical, as well as an equatorial, component of the QBO signal in column ozone is established. It is found that the ozone interannual variability is such that as one moves away from the Tropics, the frequency spectrum of the anomaly changes from one that is dominated by the equatorial QBO frequency of 1/30 mo to a two-peak spectrum around the two frequencies: 1/30 mo and 1/20 mo. Instead of treating the 1/20 mo frequency as a separate phenomenon to be filtered away in extracting the QBO in the extratropics, as was previously done, the authors argue that both peaks are integral parts of the extratropical QBO phenomenon. The 1/20 mo frequency happens to be the difference combination of the QBO frequency 1/30 mo and the annual frequency 1/12 mo. Therefore, it can represent the result of the QBO modulating an annual cycle. The authors suggest that previous methods of extracting the extratropical QBO signal severely underestimated the contribution of the QBO to the interannual variability of ozone when data are filtered to pass only the component with the period of equatorial QBO. Further, it is argued that the transport of equatorial QBO ozone anomaly by a non-QBO circulation can at most account for 6-8 Dobson units (DU) of the observed interannual variability of column ozone in the extratropics. The remaining variability (up to 20 DU) probably cannot be produced without an anomaly in the transporting circulation in the extratropics.</t>
  </si>
  <si>
    <t>TUNG, KK (corresponding author), UNIV WASHINGTON,DEPT APPL MATH FS20,SEATTLE,WA 98195, USA.</t>
  </si>
  <si>
    <t>10.1175/1520-0469(1994)051&lt;2699:GQICAO&gt;2.0.CO;2</t>
  </si>
  <si>
    <t>PL719</t>
  </si>
  <si>
    <t>WOS:A1994PL71900002</t>
  </si>
  <si>
    <t>HELMUTH, B; VEIT, RR; HOLBERTON, R</t>
  </si>
  <si>
    <t>LONG-DISTANCE DISPERSAL OF A SUB-ANTARCTIC BROODING BIVALVE (GAIMARDIA-TRAPESINA) BY KELP-RAFTING</t>
  </si>
  <si>
    <t>BENTHIC INVERTEBRATES; MACROCYSTIS-PYRIFERA; MARINE-INVERTEBRATES; PACIFIC-OCEAN; REEF CORALS; LARVAE</t>
  </si>
  <si>
    <t>The probability of successful dispersal by sessile benthic invertebrates is thought to strongly influence their geographic distribution and population genetics. Generally, species with long-lived planktonic larvae are expected to exhibit wider distribution patterns than those species which brood their young, due to their presumably greater potential for dispersal. In some cases, however, brooding species exhibit broad distributions and show evidence of genetic exchange with geographically distant populations. One potential factor that has been invoked as an explanation is dispersal by floating and rafting of adults and egg masses. Several studies have shown that it is possible for sessile adults to disperse on the order of several to many thousand kilometers by rafting on debris in ocean currents. With very few exceptions, however, direct evidence of rafting in the open ocean has been lacking. We present evidence of long-distance (1300 to 2000 km) dispersal of a brooding pelecypod, Gaimardia trapesina (Lamarck, 1819), in the Southern Ocean in the vicinity of Cape Horn, the Falkland Islands, and the antarctic island South Georgia (54 degrees S; 37 degrees W). Data on survival and fecundity rates of G. trapesina and the prevalence of kelp rafts collected during the austral winter of 1993 indicate that dispersal by rafting can occur over ecologically relevant time scales and could potentially serve as a significant means of genetic exchange between populations.</t>
  </si>
  <si>
    <t>HELMUTH, B (corresponding author), UNIV WASHINGTON,DEPT ZOOL NJ-15,SEATTLE,WA 98195, USA.</t>
  </si>
  <si>
    <t>Helmuth, Brian/AAD-2664-2019</t>
  </si>
  <si>
    <t>Helmuth, Brian/0000-0003-0180-3414</t>
  </si>
  <si>
    <t>10.1007/BF00680216</t>
  </si>
  <si>
    <t>PP945</t>
  </si>
  <si>
    <t>WOS:A1994PP94500011</t>
  </si>
  <si>
    <t>TORRES, JJ; AARSET, AV; DONNELLY, J; HOPKINS, TL; LANCRAFT, TM; AINLEY, DG</t>
  </si>
  <si>
    <t>METABOLISM OF ANTARCTIC MICRONEKTONIC CRUSTACEA AS A FUNCTION OF DEPTH OF OCCURRENCE AND SEASON</t>
  </si>
  <si>
    <t>METABOLISM; ANTARCTIC; PELAGIC CRUSTACEA; OVERWINTER</t>
  </si>
  <si>
    <t>EUPHAUSIA-SUPERBA DANA; MIDWATER CRUSTACEANS; CHEMICAL-COMPOSITION; SOUTHERN-CALIFORNIA; MESOPELAGIC ZONE; COMMUNITY STRUCTURE; OXYGEN-CONSUMPTION; ENZYMIC ACTIVITIES; EASTERN GULF; FISHES</t>
  </si>
  <si>
    <t>Oxygen comsumption rates were determined on 21 species of crustaceans typical of the Southern Ocean micronektonic crustacean assemblage during spring (November), fall (March), and winter (June-August). Specimens were collected in the Scotia-Weddell Sea region in the vicinity of 60-degrees-S, 40-degrees-W in the upper 1000 m of the water column. Respiration (y, mul O2mg-1 wet mass h-1) declined with depth of occurrence (x, m) according to the equation y = 0.125 x-0.172 +/- 0.052 (p &lt; 0.05) despite the isothermal character of the water column, suggesting that lower metabolic rates are a temperature-independent adaptation to life in the deep sea. Three species of Crustacea showed a lowered metabolism during the winter season: the krill Euphausia superba and the 2 hyperiid amphipods Cyllopus lucasii and Vibilia stebbingi. Critical oxygen partial pressure (Pc) varied between 29 and 52 mm Hg, well below the lowest PO2 found in the water column. It is suggested that the long nights of the Antarctic winter decrease the effectiveness of visual predation in the epipelagic zone, allowing lowered metabolic rates to be a viable overwintering strategy for some species.</t>
  </si>
  <si>
    <t>POINT REYES BIRD OBSERV, STINSON BEACH, CA 94970 USA</t>
  </si>
  <si>
    <t>TORRES, JJ (corresponding author), UNIV S FLORIDA, DEPT MARINE SCI, 140 7TH AVE S, ST PETERSBURG, FL 33701 USA.</t>
  </si>
  <si>
    <t>10.3354/meps113207</t>
  </si>
  <si>
    <t>PR371</t>
  </si>
  <si>
    <t>WOS:A1994PR37100001</t>
  </si>
  <si>
    <t>TORRES, JJ; DONNELLY, J; HOPKINS, TL; LANCRAFT, TM; AARSET, AV; AINLEY, DG</t>
  </si>
  <si>
    <t>PROXIMATE COMPOSITION AND OVERWINTERING STRATEGIES OF ANTARCTIC MICRONEKTONIC CRUSTACEA</t>
  </si>
  <si>
    <t>PROXIMATE COMPOSITION; ANTARCTIC; PELAGIC CRUSTACEA; OVERWINTER</t>
  </si>
  <si>
    <t>EUPHAUSIA-SUPERBA DANA; WESTERN WEDDELL SEA; MARGINAL ICE-ZONE; MIDWATER FOOD WEB; COMMUNITY STRUCTURE; SOUTHERN-OCEAN; KRILL; ZOOPLANKTON; VICINITY; FISHES</t>
  </si>
  <si>
    <t>Proximate (protein, lipid, carbohydrate and chitin) and elemental (carbon and nitrogen) composition were determined for 18 species of Antarctic micronektonic Crustacea, representing the majority of species found in the Antarctic water column. Individuals used in the analyses were captured during fall and winter; for 8 species data were collected in both seasons. Seven of the 8 species showed some evidence that combustion of body stores were an aid to surviving the winter months; comparison with data from other investigators suggests that most of the species inhabiting shallow and mid-depths exhibit some degree of combustion of body stores during winter. Three types of overwintering strategies are proposed for Antarctic zooplankton and micronekton. Type 1, exhibited by some calanoid copepods, is characterized by accumulation of large lipid deposits and a true dormancy, or diapause, during winter. Type 2, exhibited by euphausiids and hyperiid amphipods, is characterized by a marked reduction in metabolic rate, combustion of body substance, opportunistic feeding, but no true dormancy. Type 3, 'business as usual' is exhibited by decapods and gammarid amphipods; it is characterized by an absence of a winter reduction in metabolic rate, combustion of body stores in some species but a lack of combustion or accumulation of energy in others, and opportunistic feeding. Over-wintering scenarios computed for Euphausia superba suggest that the impact of the winter season is most severe in the smaller size classes.</t>
  </si>
  <si>
    <t>10.3354/meps113221</t>
  </si>
  <si>
    <t>WOS:A1994PR37100002</t>
  </si>
  <si>
    <t>HERZFELD, UC; BRODSCHOLL, AL</t>
  </si>
  <si>
    <t>ON THE GEOLOGIC STRUCTURE OF THE EXPLORA ESCARPMENT (WEDDELL SEA, ANTARCTICA) REVEALED BY SATELLITE AND SHIPBOARD DATA EVALUATION</t>
  </si>
  <si>
    <t>MARINE GEOPHYSICAL RESEARCH</t>
  </si>
  <si>
    <t>BATHYMETRY; GRAVITY; MAGNETICS; SATELLITE DATA; GONDWANA BREAKUP; GEOSTATISTICS; GEOPHYSICAL INVERSE THEORY</t>
  </si>
  <si>
    <t>CURIE DEPTH</t>
  </si>
  <si>
    <t>Bathymetric, gravity, and magnetic data from Antarctic expeditions with RV POLARSTERN and satellite altimeter data from the Geosat Geodetic Mission are analysed using methods from geostatistics and geophysical inverse theory. The Explora Escarpment represents the edge between the Antarctic Continental Shelf and the Weddell Abyssal Plain. It is an important link in the reconstruction of Gondwana breakup, but a feature as large as the 2000 m deep Wegener Canyon was only discovered in 1984, when extensive bathymetric, gravimetric, and magnetic surveys with RV POLARSTERN began. Geostatistics, the theory of regionalized variables, is applied to integrate dense surveys of Wegener Canyon and sparse observations in adjacent areas into maps with full coverage of the 230 km by 330 km area at 10-degrees-20-degrees-W/70-degrees-72-degrees-S. The resultant high-resolution bathymetric and gravity maps reveal detailed structures of the Explora Escarpment. Using geophysical inversion, the gravity terrain effect is calculated. Satellite data are used for their better coverage, but have much lower resolution. Nevertheless, the structures of Wegener Canyon and other more Prominent features appear with surprisingly good correlation also in the Geosat altimeter data. While it was initially supposed that Wegener Canyon is purely an erosional structure, the magnetic map now provides evidence of the 'canyon's' tectonic origin.</t>
  </si>
  <si>
    <t>UNIV CALIF SAN DIEGO, SCRIPPS INST OCEANOG, LA JOLLA, CA 92093 USA; GADJAH MADA UNIV, GEOPHYS LAB, FMIPA, YOGYAKARTA 55821, INDONESIA</t>
  </si>
  <si>
    <t>University of California System; University of California San Diego; Scripps Institution of Oceanography; Gadjah Mada University</t>
  </si>
  <si>
    <t>Herzfeld, Ute/AAE-5115-2019</t>
  </si>
  <si>
    <t>Herzfeld, Ute/0000-0002-5694-4698</t>
  </si>
  <si>
    <t>1573-0581</t>
  </si>
  <si>
    <t>10.1007/BF01203971</t>
  </si>
  <si>
    <t>PL158</t>
  </si>
  <si>
    <t>WOS:A1994PL15800001</t>
  </si>
  <si>
    <t>A COMPARISON OF SOME CYCLOHEXAMINE BASED DRUG-COMBINATIONS FOR CHEMICAL RESTRAINT OF SOUTHERN ELEPHANT SEALS (MIROUNGA-LEONINA)</t>
  </si>
  <si>
    <t>SOUTHERN ELEPHANT SEAL; MIROUNGA LEONINA; CHEMICAL RESTRAINT; ANESTHESIA</t>
  </si>
  <si>
    <t>WILD; XYLAZINE; MIXTURE; TELAZOL</t>
  </si>
  <si>
    <t>This study compared the effects of drug combinations commonly used for chemical restraint of southern elephant seals. The combinations were: ketamine and diazepam, ketamine and midazolam, ketamine and xylazine, and tiletamine and zolazepam. The main aims were to gather basic information regarding the response of the animals to the different combinations, and to determine which were most useful for routine chemical restraint. All drug combinations could be used safely although apnea and whole-body shaking occurred with each. There were significant differences in several of the responses measured. Poor muscle relaxation and prolonged apnea were associated with ketamine and diazepam use. Animals given ketamine and xylazine were more depressed, took longer to recover, had a higher incidence of thermoregulatory problems, and lower heart rate than after other combinations. Ketamine and midazolam and tiletamine and zolazepam produced fewer complications than the other drug combinations, and tiletamine and zolazepam showed greater predictability of response and ease of use, making it preferable for use by people with little experience in anesthesia of elephant seals.</t>
  </si>
  <si>
    <t>UNIV TASMANIA,SCH PHARM,HOBART,TAS 7001,AUSTRALIA; UNIV TASMANIA,DEPT PHYSIOL,HOBART,TAS 7001,AUSTRALIA</t>
  </si>
  <si>
    <t>WOODS, R (corresponding author), AUSTRALIAN ANTARCTIC DIV,CHANNEL HIGHWAY,KINGSTON,TAS 7050,AUSTRALIA.</t>
  </si>
  <si>
    <t>10.1111/j.1748-7692.1994.tb00498.x</t>
  </si>
  <si>
    <t>PP912</t>
  </si>
  <si>
    <t>WOS:A1994PP91200003</t>
  </si>
  <si>
    <t>IWATA, H; TANABE, S; MIYAZAKI, N; TATSUKAWA, R</t>
  </si>
  <si>
    <t>DETECTION OF BUTYLTIN COMPOUND RESIDUES IN THE BLUBBER OF MARINE MAMMALS</t>
  </si>
  <si>
    <t>ORGANOTIN COMPOUNDS; TOXICITY; THYMUS; SEALS; BAY</t>
  </si>
  <si>
    <t>The blubber samples of eight species (12 specimens) of marine mammals caught between 1981 and 1993 in seas surrounding Japan and in the Indian, North Pacific and Antarctic Oceans, were analysed for butyltin compounds (BTCs). The column chromatography using dry florisil and acetonitrile enabled isolation of BTCs from lipids in fatty tissues like blubber, and led to the reliable analysis with efficient recoveries for these contaminants. BTCs were detected in all the animals except a minke whale from the Antarctic Ocean. The highest residue levels were found in a finless porpoise from the Seto-inland Sea, Japan with a BTC concentration of 770 ng g-1 on wet wt basis. Geographical distribution of the BTC concentrations in marine mammals showed a decreasing trend from the coastal to the open seas, indicating the presence of larger pollution sources nearby the coastal regions. Compositions of the BTCs in the blubber of finless porpoises seemed to be different from those found in aquatic organisms of lower trophic levels. Lower contributions of dibutyltins to the total BTCs in the blubber suggest the presence of their specific metabolic pathways. To our knowledge, this is the first report on the detection of BTCs in marine mammals.</t>
  </si>
  <si>
    <t>UNIV TOKYO, OCEAN RES INST, OTSUCHI MARINE RES CTR, IWATE 02811, JAPAN</t>
  </si>
  <si>
    <t>University of Tokyo</t>
  </si>
  <si>
    <t>TANABE, S (corresponding author), EHIME UNIV, MATSUYAMA, EHIME 790, JAPAN.</t>
  </si>
  <si>
    <t>Iwata, Hisato/A-5478-2013; Nomiyama, Kei/G-6950-2013; Tanabe, Shinsuke/G-6950-2013</t>
  </si>
  <si>
    <t>Iwata, Hisato/0000-0002-6867-0532; Nomiyama, Kei/0000-0002-8012-3806; Tanabe, Shinsuke/0000-0002-0911-6232; Miyazaki, Nobuyuki/0000-0001-8094-683X</t>
  </si>
  <si>
    <t>10.1016/0025-326X(94)90362-X</t>
  </si>
  <si>
    <t>PT345</t>
  </si>
  <si>
    <t>WOS:A1994PT34500006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</si>
</sst>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79</v>
      </c>
      <c r="U2" t="s">
        <v>80</v>
      </c>
      <c r="V2" t="s">
        <v>81</v>
      </c>
      <c r="W2" t="s">
        <v>82</v>
      </c>
      <c r="X2" t="s">
        <v>83</v>
      </c>
      <c r="Y2" t="s">
        <v>84</v>
      </c>
      <c r="Z2" t="s">
        <v>74</v>
      </c>
      <c r="AA2" t="s">
        <v>74</v>
      </c>
      <c r="AB2" t="s">
        <v>74</v>
      </c>
      <c r="AC2" t="s">
        <v>74</v>
      </c>
      <c r="AD2" t="s">
        <v>74</v>
      </c>
      <c r="AE2" t="s">
        <v>74</v>
      </c>
      <c r="AF2" t="s">
        <v>74</v>
      </c>
      <c r="AG2">
        <v>9</v>
      </c>
      <c r="AH2">
        <v>24</v>
      </c>
      <c r="AI2">
        <v>25</v>
      </c>
      <c r="AJ2">
        <v>0</v>
      </c>
      <c r="AK2">
        <v>4</v>
      </c>
      <c r="AL2" t="s">
        <v>85</v>
      </c>
      <c r="AM2" t="s">
        <v>86</v>
      </c>
      <c r="AN2" t="s">
        <v>87</v>
      </c>
      <c r="AO2" t="s">
        <v>88</v>
      </c>
      <c r="AP2" t="s">
        <v>74</v>
      </c>
      <c r="AQ2" t="s">
        <v>74</v>
      </c>
      <c r="AR2" t="s">
        <v>89</v>
      </c>
      <c r="AS2" t="s">
        <v>90</v>
      </c>
      <c r="AT2" t="s">
        <v>91</v>
      </c>
      <c r="AU2">
        <v>1995</v>
      </c>
      <c r="AV2">
        <v>170</v>
      </c>
      <c r="AW2">
        <v>3</v>
      </c>
      <c r="AX2" t="s">
        <v>74</v>
      </c>
      <c r="AY2" t="s">
        <v>74</v>
      </c>
      <c r="AZ2" t="s">
        <v>74</v>
      </c>
      <c r="BA2" t="s">
        <v>74</v>
      </c>
      <c r="BB2">
        <v>159</v>
      </c>
      <c r="BC2">
        <v>164</v>
      </c>
      <c r="BD2" t="s">
        <v>74</v>
      </c>
      <c r="BE2" t="s">
        <v>92</v>
      </c>
      <c r="BF2" t="str">
        <f>HYPERLINK("http://dx.doi.org/10.1016/0048-9697(95)04625-0","http://dx.doi.org/10.1016/0048-9697(95)04625-0")</f>
        <v>http://dx.doi.org/10.1016/0048-9697(95)04625-0</v>
      </c>
      <c r="BG2" t="s">
        <v>74</v>
      </c>
      <c r="BH2" t="s">
        <v>74</v>
      </c>
      <c r="BI2">
        <v>6</v>
      </c>
      <c r="BJ2" t="s">
        <v>93</v>
      </c>
      <c r="BK2" t="s">
        <v>94</v>
      </c>
      <c r="BL2" t="s">
        <v>95</v>
      </c>
      <c r="BM2" t="s">
        <v>96</v>
      </c>
      <c r="BN2">
        <v>7481739</v>
      </c>
      <c r="BO2" t="s">
        <v>74</v>
      </c>
      <c r="BP2" t="s">
        <v>74</v>
      </c>
      <c r="BQ2" t="s">
        <v>74</v>
      </c>
      <c r="BR2" t="s">
        <v>97</v>
      </c>
      <c r="BS2" t="s">
        <v>98</v>
      </c>
      <c r="BT2" t="str">
        <f>HYPERLINK("https%3A%2F%2Fwww.webofscience.com%2Fwos%2Fwoscc%2Ffull-record%2FWOS:A1995RX37200001","View Full Record in Web of Science")</f>
        <v>View Full Record in Web of Science</v>
      </c>
    </row>
    <row r="3" spans="1:72" x14ac:dyDescent="0.15">
      <c r="A3" t="s">
        <v>72</v>
      </c>
      <c r="B3" t="s">
        <v>99</v>
      </c>
      <c r="C3" t="s">
        <v>74</v>
      </c>
      <c r="D3" t="s">
        <v>74</v>
      </c>
      <c r="E3" t="s">
        <v>74</v>
      </c>
      <c r="F3" t="s">
        <v>99</v>
      </c>
      <c r="G3" t="s">
        <v>74</v>
      </c>
      <c r="H3" t="s">
        <v>74</v>
      </c>
      <c r="I3" t="s">
        <v>100</v>
      </c>
      <c r="J3" t="s">
        <v>101</v>
      </c>
      <c r="K3" t="s">
        <v>74</v>
      </c>
      <c r="L3" t="s">
        <v>74</v>
      </c>
      <c r="M3" t="s">
        <v>77</v>
      </c>
      <c r="N3" t="s">
        <v>102</v>
      </c>
      <c r="O3" t="s">
        <v>74</v>
      </c>
      <c r="P3" t="s">
        <v>74</v>
      </c>
      <c r="Q3" t="s">
        <v>74</v>
      </c>
      <c r="R3" t="s">
        <v>74</v>
      </c>
      <c r="S3" t="s">
        <v>74</v>
      </c>
      <c r="T3" t="s">
        <v>74</v>
      </c>
      <c r="U3" t="s">
        <v>103</v>
      </c>
      <c r="V3" t="s">
        <v>104</v>
      </c>
      <c r="W3" t="s">
        <v>74</v>
      </c>
      <c r="X3" t="s">
        <v>74</v>
      </c>
      <c r="Y3" t="s">
        <v>105</v>
      </c>
      <c r="Z3" t="s">
        <v>74</v>
      </c>
      <c r="AA3" t="s">
        <v>74</v>
      </c>
      <c r="AB3" t="s">
        <v>74</v>
      </c>
      <c r="AC3" t="s">
        <v>74</v>
      </c>
      <c r="AD3" t="s">
        <v>74</v>
      </c>
      <c r="AE3" t="s">
        <v>74</v>
      </c>
      <c r="AF3" t="s">
        <v>74</v>
      </c>
      <c r="AG3">
        <v>90</v>
      </c>
      <c r="AH3">
        <v>533</v>
      </c>
      <c r="AI3">
        <v>581</v>
      </c>
      <c r="AJ3">
        <v>2</v>
      </c>
      <c r="AK3">
        <v>117</v>
      </c>
      <c r="AL3" t="s">
        <v>106</v>
      </c>
      <c r="AM3" t="s">
        <v>107</v>
      </c>
      <c r="AN3" t="s">
        <v>108</v>
      </c>
      <c r="AO3" t="s">
        <v>109</v>
      </c>
      <c r="AP3" t="s">
        <v>74</v>
      </c>
      <c r="AQ3" t="s">
        <v>74</v>
      </c>
      <c r="AR3" t="s">
        <v>101</v>
      </c>
      <c r="AS3" t="s">
        <v>110</v>
      </c>
      <c r="AT3" t="s">
        <v>111</v>
      </c>
      <c r="AU3">
        <v>1995</v>
      </c>
      <c r="AV3">
        <v>377</v>
      </c>
      <c r="AW3">
        <v>6547</v>
      </c>
      <c r="AX3" t="s">
        <v>74</v>
      </c>
      <c r="AY3" t="s">
        <v>74</v>
      </c>
      <c r="AZ3" t="s">
        <v>74</v>
      </c>
      <c r="BA3" t="s">
        <v>74</v>
      </c>
      <c r="BB3">
        <v>301</v>
      </c>
      <c r="BC3">
        <v>308</v>
      </c>
      <c r="BD3" t="s">
        <v>74</v>
      </c>
      <c r="BE3" t="s">
        <v>112</v>
      </c>
      <c r="BF3" t="str">
        <f>HYPERLINK("http://dx.doi.org/10.1038/377301a0","http://dx.doi.org/10.1038/377301a0")</f>
        <v>http://dx.doi.org/10.1038/377301a0</v>
      </c>
      <c r="BG3" t="s">
        <v>74</v>
      </c>
      <c r="BH3" t="s">
        <v>74</v>
      </c>
      <c r="BI3">
        <v>8</v>
      </c>
      <c r="BJ3" t="s">
        <v>113</v>
      </c>
      <c r="BK3" t="s">
        <v>94</v>
      </c>
      <c r="BL3" t="s">
        <v>114</v>
      </c>
      <c r="BM3" t="s">
        <v>115</v>
      </c>
      <c r="BN3" t="s">
        <v>74</v>
      </c>
      <c r="BO3" t="s">
        <v>74</v>
      </c>
      <c r="BP3" t="s">
        <v>74</v>
      </c>
      <c r="BQ3" t="s">
        <v>74</v>
      </c>
      <c r="BR3" t="s">
        <v>97</v>
      </c>
      <c r="BS3" t="s">
        <v>116</v>
      </c>
      <c r="BT3" t="str">
        <f>HYPERLINK("https%3A%2F%2Fwww.webofscience.com%2Fwos%2Fwoscc%2Ffull-record%2FWOS:A1995RX11100045","View Full Record in Web of Science")</f>
        <v>View Full Record in Web of Science</v>
      </c>
    </row>
    <row r="4" spans="1:72" x14ac:dyDescent="0.15">
      <c r="A4" t="s">
        <v>72</v>
      </c>
      <c r="B4" t="s">
        <v>117</v>
      </c>
      <c r="C4" t="s">
        <v>74</v>
      </c>
      <c r="D4" t="s">
        <v>74</v>
      </c>
      <c r="E4" t="s">
        <v>74</v>
      </c>
      <c r="F4" t="s">
        <v>117</v>
      </c>
      <c r="G4" t="s">
        <v>74</v>
      </c>
      <c r="H4" t="s">
        <v>74</v>
      </c>
      <c r="I4" t="s">
        <v>118</v>
      </c>
      <c r="J4" t="s">
        <v>119</v>
      </c>
      <c r="K4" t="s">
        <v>74</v>
      </c>
      <c r="L4" t="s">
        <v>74</v>
      </c>
      <c r="M4" t="s">
        <v>77</v>
      </c>
      <c r="N4" t="s">
        <v>120</v>
      </c>
      <c r="O4" t="s">
        <v>74</v>
      </c>
      <c r="P4" t="s">
        <v>74</v>
      </c>
      <c r="Q4" t="s">
        <v>74</v>
      </c>
      <c r="R4" t="s">
        <v>74</v>
      </c>
      <c r="S4" t="s">
        <v>74</v>
      </c>
      <c r="T4" t="s">
        <v>74</v>
      </c>
      <c r="U4" t="s">
        <v>74</v>
      </c>
      <c r="V4" t="s">
        <v>74</v>
      </c>
      <c r="W4" t="s">
        <v>74</v>
      </c>
      <c r="X4" t="s">
        <v>74</v>
      </c>
      <c r="Y4" t="s">
        <v>74</v>
      </c>
      <c r="Z4" t="s">
        <v>74</v>
      </c>
      <c r="AA4" t="s">
        <v>74</v>
      </c>
      <c r="AB4" t="s">
        <v>74</v>
      </c>
      <c r="AC4" t="s">
        <v>74</v>
      </c>
      <c r="AD4" t="s">
        <v>74</v>
      </c>
      <c r="AE4" t="s">
        <v>74</v>
      </c>
      <c r="AF4" t="s">
        <v>74</v>
      </c>
      <c r="AG4">
        <v>0</v>
      </c>
      <c r="AH4">
        <v>0</v>
      </c>
      <c r="AI4">
        <v>0</v>
      </c>
      <c r="AJ4">
        <v>0</v>
      </c>
      <c r="AK4">
        <v>0</v>
      </c>
      <c r="AL4" t="s">
        <v>121</v>
      </c>
      <c r="AM4" t="s">
        <v>122</v>
      </c>
      <c r="AN4" t="s">
        <v>123</v>
      </c>
      <c r="AO4" t="s">
        <v>124</v>
      </c>
      <c r="AP4" t="s">
        <v>74</v>
      </c>
      <c r="AQ4" t="s">
        <v>74</v>
      </c>
      <c r="AR4" t="s">
        <v>125</v>
      </c>
      <c r="AS4" t="s">
        <v>126</v>
      </c>
      <c r="AT4" t="s">
        <v>127</v>
      </c>
      <c r="AU4">
        <v>1995</v>
      </c>
      <c r="AV4">
        <v>147</v>
      </c>
      <c r="AW4">
        <v>1996</v>
      </c>
      <c r="AX4" t="s">
        <v>74</v>
      </c>
      <c r="AY4" t="s">
        <v>74</v>
      </c>
      <c r="AZ4" t="s">
        <v>74</v>
      </c>
      <c r="BA4" t="s">
        <v>74</v>
      </c>
      <c r="BB4">
        <v>10</v>
      </c>
      <c r="BC4">
        <v>10</v>
      </c>
      <c r="BD4" t="s">
        <v>74</v>
      </c>
      <c r="BE4" t="s">
        <v>74</v>
      </c>
      <c r="BF4" t="s">
        <v>74</v>
      </c>
      <c r="BG4" t="s">
        <v>74</v>
      </c>
      <c r="BH4" t="s">
        <v>74</v>
      </c>
      <c r="BI4">
        <v>1</v>
      </c>
      <c r="BJ4" t="s">
        <v>113</v>
      </c>
      <c r="BK4" t="s">
        <v>94</v>
      </c>
      <c r="BL4" t="s">
        <v>114</v>
      </c>
      <c r="BM4" t="s">
        <v>128</v>
      </c>
      <c r="BN4" t="s">
        <v>74</v>
      </c>
      <c r="BO4" t="s">
        <v>74</v>
      </c>
      <c r="BP4" t="s">
        <v>74</v>
      </c>
      <c r="BQ4" t="s">
        <v>74</v>
      </c>
      <c r="BR4" t="s">
        <v>97</v>
      </c>
      <c r="BS4" t="s">
        <v>129</v>
      </c>
      <c r="BT4" t="str">
        <f>HYPERLINK("https%3A%2F%2Fwww.webofscience.com%2Fwos%2Fwoscc%2Ffull-record%2FWOS:A1995RX65700018","View Full Record in Web of Science")</f>
        <v>View Full Record in Web of Science</v>
      </c>
    </row>
    <row r="5" spans="1:72" x14ac:dyDescent="0.15">
      <c r="A5" t="s">
        <v>72</v>
      </c>
      <c r="B5" t="s">
        <v>130</v>
      </c>
      <c r="C5" t="s">
        <v>74</v>
      </c>
      <c r="D5" t="s">
        <v>74</v>
      </c>
      <c r="E5" t="s">
        <v>74</v>
      </c>
      <c r="F5" t="s">
        <v>130</v>
      </c>
      <c r="G5" t="s">
        <v>74</v>
      </c>
      <c r="H5" t="s">
        <v>74</v>
      </c>
      <c r="I5" t="s">
        <v>131</v>
      </c>
      <c r="J5" t="s">
        <v>132</v>
      </c>
      <c r="K5" t="s">
        <v>74</v>
      </c>
      <c r="L5" t="s">
        <v>74</v>
      </c>
      <c r="M5" t="s">
        <v>77</v>
      </c>
      <c r="N5" t="s">
        <v>78</v>
      </c>
      <c r="O5" t="s">
        <v>74</v>
      </c>
      <c r="P5" t="s">
        <v>74</v>
      </c>
      <c r="Q5" t="s">
        <v>74</v>
      </c>
      <c r="R5" t="s">
        <v>74</v>
      </c>
      <c r="S5" t="s">
        <v>74</v>
      </c>
      <c r="T5" t="s">
        <v>74</v>
      </c>
      <c r="U5" t="s">
        <v>133</v>
      </c>
      <c r="V5" t="s">
        <v>134</v>
      </c>
      <c r="W5" t="s">
        <v>74</v>
      </c>
      <c r="X5" t="s">
        <v>74</v>
      </c>
      <c r="Y5" t="s">
        <v>135</v>
      </c>
      <c r="Z5" t="s">
        <v>74</v>
      </c>
      <c r="AA5" t="s">
        <v>136</v>
      </c>
      <c r="AB5" t="s">
        <v>137</v>
      </c>
      <c r="AC5" t="s">
        <v>74</v>
      </c>
      <c r="AD5" t="s">
        <v>74</v>
      </c>
      <c r="AE5" t="s">
        <v>74</v>
      </c>
      <c r="AF5" t="s">
        <v>74</v>
      </c>
      <c r="AG5">
        <v>34</v>
      </c>
      <c r="AH5">
        <v>16</v>
      </c>
      <c r="AI5">
        <v>16</v>
      </c>
      <c r="AJ5">
        <v>0</v>
      </c>
      <c r="AK5">
        <v>3</v>
      </c>
      <c r="AL5" t="s">
        <v>138</v>
      </c>
      <c r="AM5" t="s">
        <v>139</v>
      </c>
      <c r="AN5" t="s">
        <v>140</v>
      </c>
      <c r="AO5" t="s">
        <v>141</v>
      </c>
      <c r="AP5" t="s">
        <v>74</v>
      </c>
      <c r="AQ5" t="s">
        <v>74</v>
      </c>
      <c r="AR5" t="s">
        <v>142</v>
      </c>
      <c r="AS5" t="s">
        <v>143</v>
      </c>
      <c r="AT5" t="s">
        <v>144</v>
      </c>
      <c r="AU5">
        <v>1995</v>
      </c>
      <c r="AV5">
        <v>91</v>
      </c>
      <c r="AW5">
        <v>18</v>
      </c>
      <c r="AX5" t="s">
        <v>74</v>
      </c>
      <c r="AY5" t="s">
        <v>74</v>
      </c>
      <c r="AZ5" t="s">
        <v>74</v>
      </c>
      <c r="BA5" t="s">
        <v>74</v>
      </c>
      <c r="BB5">
        <v>3063</v>
      </c>
      <c r="BC5">
        <v>3071</v>
      </c>
      <c r="BD5" t="s">
        <v>74</v>
      </c>
      <c r="BE5" t="s">
        <v>145</v>
      </c>
      <c r="BF5" t="str">
        <f>HYPERLINK("http://dx.doi.org/10.1039/ft9959103063","http://dx.doi.org/10.1039/ft9959103063")</f>
        <v>http://dx.doi.org/10.1039/ft9959103063</v>
      </c>
      <c r="BG5" t="s">
        <v>74</v>
      </c>
      <c r="BH5" t="s">
        <v>74</v>
      </c>
      <c r="BI5">
        <v>9</v>
      </c>
      <c r="BJ5" t="s">
        <v>146</v>
      </c>
      <c r="BK5" t="s">
        <v>94</v>
      </c>
      <c r="BL5" t="s">
        <v>147</v>
      </c>
      <c r="BM5" t="s">
        <v>148</v>
      </c>
      <c r="BN5" t="s">
        <v>74</v>
      </c>
      <c r="BO5" t="s">
        <v>74</v>
      </c>
      <c r="BP5" t="s">
        <v>74</v>
      </c>
      <c r="BQ5" t="s">
        <v>74</v>
      </c>
      <c r="BR5" t="s">
        <v>97</v>
      </c>
      <c r="BS5" t="s">
        <v>149</v>
      </c>
      <c r="BT5" t="str">
        <f>HYPERLINK("https%3A%2F%2Fwww.webofscience.com%2Fwos%2Fwoscc%2Ffull-record%2FWOS:A1995RW34100015","View Full Record in Web of Science")</f>
        <v>View Full Record in Web of Science</v>
      </c>
    </row>
    <row r="6" spans="1:72" x14ac:dyDescent="0.15">
      <c r="A6" t="s">
        <v>72</v>
      </c>
      <c r="B6" t="s">
        <v>150</v>
      </c>
      <c r="C6" t="s">
        <v>74</v>
      </c>
      <c r="D6" t="s">
        <v>74</v>
      </c>
      <c r="E6" t="s">
        <v>74</v>
      </c>
      <c r="F6" t="s">
        <v>150</v>
      </c>
      <c r="G6" t="s">
        <v>74</v>
      </c>
      <c r="H6" t="s">
        <v>74</v>
      </c>
      <c r="I6" t="s">
        <v>151</v>
      </c>
      <c r="J6" t="s">
        <v>152</v>
      </c>
      <c r="K6" t="s">
        <v>74</v>
      </c>
      <c r="L6" t="s">
        <v>74</v>
      </c>
      <c r="M6" t="s">
        <v>77</v>
      </c>
      <c r="N6" t="s">
        <v>78</v>
      </c>
      <c r="O6" t="s">
        <v>74</v>
      </c>
      <c r="P6" t="s">
        <v>74</v>
      </c>
      <c r="Q6" t="s">
        <v>74</v>
      </c>
      <c r="R6" t="s">
        <v>74</v>
      </c>
      <c r="S6" t="s">
        <v>74</v>
      </c>
      <c r="T6" t="s">
        <v>74</v>
      </c>
      <c r="U6" t="s">
        <v>153</v>
      </c>
      <c r="V6" t="s">
        <v>154</v>
      </c>
      <c r="W6" t="s">
        <v>155</v>
      </c>
      <c r="X6" t="s">
        <v>156</v>
      </c>
      <c r="Y6" t="s">
        <v>157</v>
      </c>
      <c r="Z6" t="s">
        <v>74</v>
      </c>
      <c r="AA6" t="s">
        <v>158</v>
      </c>
      <c r="AB6" t="s">
        <v>159</v>
      </c>
      <c r="AC6" t="s">
        <v>74</v>
      </c>
      <c r="AD6" t="s">
        <v>74</v>
      </c>
      <c r="AE6" t="s">
        <v>74</v>
      </c>
      <c r="AF6" t="s">
        <v>74</v>
      </c>
      <c r="AG6">
        <v>32</v>
      </c>
      <c r="AH6">
        <v>53</v>
      </c>
      <c r="AI6">
        <v>63</v>
      </c>
      <c r="AJ6">
        <v>0</v>
      </c>
      <c r="AK6">
        <v>16</v>
      </c>
      <c r="AL6" t="s">
        <v>160</v>
      </c>
      <c r="AM6" t="s">
        <v>161</v>
      </c>
      <c r="AN6" t="s">
        <v>162</v>
      </c>
      <c r="AO6" t="s">
        <v>163</v>
      </c>
      <c r="AP6" t="s">
        <v>74</v>
      </c>
      <c r="AQ6" t="s">
        <v>74</v>
      </c>
      <c r="AR6" t="s">
        <v>164</v>
      </c>
      <c r="AS6" t="s">
        <v>165</v>
      </c>
      <c r="AT6" t="s">
        <v>166</v>
      </c>
      <c r="AU6">
        <v>1995</v>
      </c>
      <c r="AV6">
        <v>100</v>
      </c>
      <c r="AW6" t="s">
        <v>167</v>
      </c>
      <c r="AX6" t="s">
        <v>74</v>
      </c>
      <c r="AY6" t="s">
        <v>74</v>
      </c>
      <c r="AZ6" t="s">
        <v>74</v>
      </c>
      <c r="BA6" t="s">
        <v>74</v>
      </c>
      <c r="BB6">
        <v>18651</v>
      </c>
      <c r="BC6">
        <v>18660</v>
      </c>
      <c r="BD6" t="s">
        <v>74</v>
      </c>
      <c r="BE6" t="s">
        <v>168</v>
      </c>
      <c r="BF6" t="str">
        <f>HYPERLINK("http://dx.doi.org/10.1029/94JD02212","http://dx.doi.org/10.1029/94JD02212")</f>
        <v>http://dx.doi.org/10.1029/94JD02212</v>
      </c>
      <c r="BG6" t="s">
        <v>74</v>
      </c>
      <c r="BH6" t="s">
        <v>74</v>
      </c>
      <c r="BI6">
        <v>10</v>
      </c>
      <c r="BJ6" t="s">
        <v>169</v>
      </c>
      <c r="BK6" t="s">
        <v>94</v>
      </c>
      <c r="BL6" t="s">
        <v>169</v>
      </c>
      <c r="BM6" t="s">
        <v>170</v>
      </c>
      <c r="BN6" t="s">
        <v>74</v>
      </c>
      <c r="BO6" t="s">
        <v>74</v>
      </c>
      <c r="BP6" t="s">
        <v>74</v>
      </c>
      <c r="BQ6" t="s">
        <v>74</v>
      </c>
      <c r="BR6" t="s">
        <v>97</v>
      </c>
      <c r="BS6" t="s">
        <v>171</v>
      </c>
      <c r="BT6" t="str">
        <f>HYPERLINK("https%3A%2F%2Fwww.webofscience.com%2Fwos%2Fwoscc%2Ffull-record%2FWOS:A1995RV88700003","View Full Record in Web of Science")</f>
        <v>View Full Record in Web of Science</v>
      </c>
    </row>
    <row r="7" spans="1:72" x14ac:dyDescent="0.15">
      <c r="A7" t="s">
        <v>72</v>
      </c>
      <c r="B7" t="s">
        <v>172</v>
      </c>
      <c r="C7" t="s">
        <v>74</v>
      </c>
      <c r="D7" t="s">
        <v>74</v>
      </c>
      <c r="E7" t="s">
        <v>74</v>
      </c>
      <c r="F7" t="s">
        <v>172</v>
      </c>
      <c r="G7" t="s">
        <v>74</v>
      </c>
      <c r="H7" t="s">
        <v>74</v>
      </c>
      <c r="I7" t="s">
        <v>173</v>
      </c>
      <c r="J7" t="s">
        <v>152</v>
      </c>
      <c r="K7" t="s">
        <v>74</v>
      </c>
      <c r="L7" t="s">
        <v>74</v>
      </c>
      <c r="M7" t="s">
        <v>77</v>
      </c>
      <c r="N7" t="s">
        <v>78</v>
      </c>
      <c r="O7" t="s">
        <v>74</v>
      </c>
      <c r="P7" t="s">
        <v>74</v>
      </c>
      <c r="Q7" t="s">
        <v>74</v>
      </c>
      <c r="R7" t="s">
        <v>74</v>
      </c>
      <c r="S7" t="s">
        <v>74</v>
      </c>
      <c r="T7" t="s">
        <v>74</v>
      </c>
      <c r="U7" t="s">
        <v>174</v>
      </c>
      <c r="V7" t="s">
        <v>175</v>
      </c>
      <c r="W7" t="s">
        <v>176</v>
      </c>
      <c r="X7" t="s">
        <v>177</v>
      </c>
      <c r="Y7" t="s">
        <v>74</v>
      </c>
      <c r="Z7" t="s">
        <v>74</v>
      </c>
      <c r="AA7" t="s">
        <v>178</v>
      </c>
      <c r="AB7" t="s">
        <v>179</v>
      </c>
      <c r="AC7" t="s">
        <v>74</v>
      </c>
      <c r="AD7" t="s">
        <v>74</v>
      </c>
      <c r="AE7" t="s">
        <v>74</v>
      </c>
      <c r="AF7" t="s">
        <v>74</v>
      </c>
      <c r="AG7">
        <v>27</v>
      </c>
      <c r="AH7">
        <v>24</v>
      </c>
      <c r="AI7">
        <v>24</v>
      </c>
      <c r="AJ7">
        <v>0</v>
      </c>
      <c r="AK7">
        <v>5</v>
      </c>
      <c r="AL7" t="s">
        <v>160</v>
      </c>
      <c r="AM7" t="s">
        <v>161</v>
      </c>
      <c r="AN7" t="s">
        <v>162</v>
      </c>
      <c r="AO7" t="s">
        <v>163</v>
      </c>
      <c r="AP7" t="s">
        <v>74</v>
      </c>
      <c r="AQ7" t="s">
        <v>74</v>
      </c>
      <c r="AR7" t="s">
        <v>164</v>
      </c>
      <c r="AS7" t="s">
        <v>165</v>
      </c>
      <c r="AT7" t="s">
        <v>166</v>
      </c>
      <c r="AU7">
        <v>1995</v>
      </c>
      <c r="AV7">
        <v>100</v>
      </c>
      <c r="AW7" t="s">
        <v>167</v>
      </c>
      <c r="AX7" t="s">
        <v>74</v>
      </c>
      <c r="AY7" t="s">
        <v>74</v>
      </c>
      <c r="AZ7" t="s">
        <v>74</v>
      </c>
      <c r="BA7" t="s">
        <v>74</v>
      </c>
      <c r="BB7">
        <v>18899</v>
      </c>
      <c r="BC7">
        <v>18908</v>
      </c>
      <c r="BD7" t="s">
        <v>74</v>
      </c>
      <c r="BE7" t="s">
        <v>180</v>
      </c>
      <c r="BF7" t="str">
        <f>HYPERLINK("http://dx.doi.org/10.1029/95JD01168","http://dx.doi.org/10.1029/95JD01168")</f>
        <v>http://dx.doi.org/10.1029/95JD01168</v>
      </c>
      <c r="BG7" t="s">
        <v>74</v>
      </c>
      <c r="BH7" t="s">
        <v>74</v>
      </c>
      <c r="BI7">
        <v>10</v>
      </c>
      <c r="BJ7" t="s">
        <v>169</v>
      </c>
      <c r="BK7" t="s">
        <v>94</v>
      </c>
      <c r="BL7" t="s">
        <v>169</v>
      </c>
      <c r="BM7" t="s">
        <v>170</v>
      </c>
      <c r="BN7" t="s">
        <v>74</v>
      </c>
      <c r="BO7" t="s">
        <v>181</v>
      </c>
      <c r="BP7" t="s">
        <v>74</v>
      </c>
      <c r="BQ7" t="s">
        <v>74</v>
      </c>
      <c r="BR7" t="s">
        <v>97</v>
      </c>
      <c r="BS7" t="s">
        <v>182</v>
      </c>
      <c r="BT7" t="str">
        <f>HYPERLINK("https%3A%2F%2Fwww.webofscience.com%2Fwos%2Fwoscc%2Ffull-record%2FWOS:A1995RV88700024","View Full Record in Web of Science")</f>
        <v>View Full Record in Web of Science</v>
      </c>
    </row>
    <row r="8" spans="1:72" x14ac:dyDescent="0.15">
      <c r="A8" t="s">
        <v>72</v>
      </c>
      <c r="B8" t="s">
        <v>183</v>
      </c>
      <c r="C8" t="s">
        <v>74</v>
      </c>
      <c r="D8" t="s">
        <v>74</v>
      </c>
      <c r="E8" t="s">
        <v>74</v>
      </c>
      <c r="F8" t="s">
        <v>183</v>
      </c>
      <c r="G8" t="s">
        <v>74</v>
      </c>
      <c r="H8" t="s">
        <v>74</v>
      </c>
      <c r="I8" t="s">
        <v>184</v>
      </c>
      <c r="J8" t="s">
        <v>152</v>
      </c>
      <c r="K8" t="s">
        <v>74</v>
      </c>
      <c r="L8" t="s">
        <v>74</v>
      </c>
      <c r="M8" t="s">
        <v>77</v>
      </c>
      <c r="N8" t="s">
        <v>78</v>
      </c>
      <c r="O8" t="s">
        <v>74</v>
      </c>
      <c r="P8" t="s">
        <v>74</v>
      </c>
      <c r="Q8" t="s">
        <v>74</v>
      </c>
      <c r="R8" t="s">
        <v>74</v>
      </c>
      <c r="S8" t="s">
        <v>74</v>
      </c>
      <c r="T8" t="s">
        <v>74</v>
      </c>
      <c r="U8" t="s">
        <v>185</v>
      </c>
      <c r="V8" t="s">
        <v>186</v>
      </c>
      <c r="W8" t="s">
        <v>187</v>
      </c>
      <c r="X8" t="s">
        <v>188</v>
      </c>
      <c r="Y8" t="s">
        <v>189</v>
      </c>
      <c r="Z8" t="s">
        <v>74</v>
      </c>
      <c r="AA8" t="s">
        <v>190</v>
      </c>
      <c r="AB8" t="s">
        <v>191</v>
      </c>
      <c r="AC8" t="s">
        <v>74</v>
      </c>
      <c r="AD8" t="s">
        <v>74</v>
      </c>
      <c r="AE8" t="s">
        <v>74</v>
      </c>
      <c r="AF8" t="s">
        <v>74</v>
      </c>
      <c r="AG8">
        <v>40</v>
      </c>
      <c r="AH8">
        <v>62</v>
      </c>
      <c r="AI8">
        <v>65</v>
      </c>
      <c r="AJ8">
        <v>0</v>
      </c>
      <c r="AK8">
        <v>13</v>
      </c>
      <c r="AL8" t="s">
        <v>160</v>
      </c>
      <c r="AM8" t="s">
        <v>161</v>
      </c>
      <c r="AN8" t="s">
        <v>162</v>
      </c>
      <c r="AO8" t="s">
        <v>163</v>
      </c>
      <c r="AP8" t="s">
        <v>74</v>
      </c>
      <c r="AQ8" t="s">
        <v>74</v>
      </c>
      <c r="AR8" t="s">
        <v>164</v>
      </c>
      <c r="AS8" t="s">
        <v>165</v>
      </c>
      <c r="AT8" t="s">
        <v>166</v>
      </c>
      <c r="AU8">
        <v>1995</v>
      </c>
      <c r="AV8">
        <v>100</v>
      </c>
      <c r="AW8" t="s">
        <v>167</v>
      </c>
      <c r="AX8" t="s">
        <v>74</v>
      </c>
      <c r="AY8" t="s">
        <v>74</v>
      </c>
      <c r="AZ8" t="s">
        <v>74</v>
      </c>
      <c r="BA8" t="s">
        <v>74</v>
      </c>
      <c r="BB8">
        <v>18917</v>
      </c>
      <c r="BC8">
        <v>18927</v>
      </c>
      <c r="BD8" t="s">
        <v>74</v>
      </c>
      <c r="BE8" t="s">
        <v>192</v>
      </c>
      <c r="BF8" t="str">
        <f>HYPERLINK("http://dx.doi.org/10.1029/95JD01169","http://dx.doi.org/10.1029/95JD01169")</f>
        <v>http://dx.doi.org/10.1029/95JD01169</v>
      </c>
      <c r="BG8" t="s">
        <v>74</v>
      </c>
      <c r="BH8" t="s">
        <v>74</v>
      </c>
      <c r="BI8">
        <v>11</v>
      </c>
      <c r="BJ8" t="s">
        <v>169</v>
      </c>
      <c r="BK8" t="s">
        <v>94</v>
      </c>
      <c r="BL8" t="s">
        <v>169</v>
      </c>
      <c r="BM8" t="s">
        <v>170</v>
      </c>
      <c r="BN8" t="s">
        <v>74</v>
      </c>
      <c r="BO8" t="s">
        <v>181</v>
      </c>
      <c r="BP8" t="s">
        <v>74</v>
      </c>
      <c r="BQ8" t="s">
        <v>74</v>
      </c>
      <c r="BR8" t="s">
        <v>97</v>
      </c>
      <c r="BS8" t="s">
        <v>193</v>
      </c>
      <c r="BT8" t="str">
        <f>HYPERLINK("https%3A%2F%2Fwww.webofscience.com%2Fwos%2Fwoscc%2Ffull-record%2FWOS:A1995RV88700026","View Full Record in Web of Science")</f>
        <v>View Full Record in Web of Science</v>
      </c>
    </row>
    <row r="9" spans="1:72" x14ac:dyDescent="0.15">
      <c r="A9" t="s">
        <v>72</v>
      </c>
      <c r="B9" t="s">
        <v>194</v>
      </c>
      <c r="C9" t="s">
        <v>74</v>
      </c>
      <c r="D9" t="s">
        <v>74</v>
      </c>
      <c r="E9" t="s">
        <v>74</v>
      </c>
      <c r="F9" t="s">
        <v>194</v>
      </c>
      <c r="G9" t="s">
        <v>74</v>
      </c>
      <c r="H9" t="s">
        <v>74</v>
      </c>
      <c r="I9" t="s">
        <v>195</v>
      </c>
      <c r="J9" t="s">
        <v>196</v>
      </c>
      <c r="K9" t="s">
        <v>74</v>
      </c>
      <c r="L9" t="s">
        <v>74</v>
      </c>
      <c r="M9" t="s">
        <v>77</v>
      </c>
      <c r="N9" t="s">
        <v>78</v>
      </c>
      <c r="O9" t="s">
        <v>74</v>
      </c>
      <c r="P9" t="s">
        <v>74</v>
      </c>
      <c r="Q9" t="s">
        <v>74</v>
      </c>
      <c r="R9" t="s">
        <v>74</v>
      </c>
      <c r="S9" t="s">
        <v>74</v>
      </c>
      <c r="T9" t="s">
        <v>74</v>
      </c>
      <c r="U9" t="s">
        <v>74</v>
      </c>
      <c r="V9" t="s">
        <v>197</v>
      </c>
      <c r="W9" t="s">
        <v>74</v>
      </c>
      <c r="X9" t="s">
        <v>74</v>
      </c>
      <c r="Y9" t="s">
        <v>198</v>
      </c>
      <c r="Z9" t="s">
        <v>74</v>
      </c>
      <c r="AA9" t="s">
        <v>199</v>
      </c>
      <c r="AB9" t="s">
        <v>200</v>
      </c>
      <c r="AC9" t="s">
        <v>74</v>
      </c>
      <c r="AD9" t="s">
        <v>74</v>
      </c>
      <c r="AE9" t="s">
        <v>74</v>
      </c>
      <c r="AF9" t="s">
        <v>74</v>
      </c>
      <c r="AG9">
        <v>13</v>
      </c>
      <c r="AH9">
        <v>3</v>
      </c>
      <c r="AI9">
        <v>3</v>
      </c>
      <c r="AJ9">
        <v>0</v>
      </c>
      <c r="AK9">
        <v>3</v>
      </c>
      <c r="AL9" t="s">
        <v>201</v>
      </c>
      <c r="AM9" t="s">
        <v>161</v>
      </c>
      <c r="AN9" t="s">
        <v>202</v>
      </c>
      <c r="AO9" t="s">
        <v>203</v>
      </c>
      <c r="AP9" t="s">
        <v>74</v>
      </c>
      <c r="AQ9" t="s">
        <v>74</v>
      </c>
      <c r="AR9" t="s">
        <v>204</v>
      </c>
      <c r="AS9" t="s">
        <v>205</v>
      </c>
      <c r="AT9" t="s">
        <v>206</v>
      </c>
      <c r="AU9">
        <v>1995</v>
      </c>
      <c r="AV9">
        <v>108</v>
      </c>
      <c r="AW9">
        <v>3</v>
      </c>
      <c r="AX9" t="s">
        <v>74</v>
      </c>
      <c r="AY9" t="s">
        <v>74</v>
      </c>
      <c r="AZ9" t="s">
        <v>74</v>
      </c>
      <c r="BA9" t="s">
        <v>74</v>
      </c>
      <c r="BB9">
        <v>496</v>
      </c>
      <c r="BC9">
        <v>501</v>
      </c>
      <c r="BD9" t="s">
        <v>74</v>
      </c>
      <c r="BE9" t="s">
        <v>74</v>
      </c>
      <c r="BF9" t="s">
        <v>74</v>
      </c>
      <c r="BG9" t="s">
        <v>74</v>
      </c>
      <c r="BH9" t="s">
        <v>74</v>
      </c>
      <c r="BI9">
        <v>6</v>
      </c>
      <c r="BJ9" t="s">
        <v>207</v>
      </c>
      <c r="BK9" t="s">
        <v>94</v>
      </c>
      <c r="BL9" t="s">
        <v>208</v>
      </c>
      <c r="BM9" t="s">
        <v>209</v>
      </c>
      <c r="BN9" t="s">
        <v>74</v>
      </c>
      <c r="BO9" t="s">
        <v>74</v>
      </c>
      <c r="BP9" t="s">
        <v>74</v>
      </c>
      <c r="BQ9" t="s">
        <v>74</v>
      </c>
      <c r="BR9" t="s">
        <v>97</v>
      </c>
      <c r="BS9" t="s">
        <v>210</v>
      </c>
      <c r="BT9" t="str">
        <f>HYPERLINK("https%3A%2F%2Fwww.webofscience.com%2Fwos%2Fwoscc%2Ffull-record%2FWOS:A1995RW56700012","View Full Record in Web of Science")</f>
        <v>View Full Record in Web of Science</v>
      </c>
    </row>
    <row r="10" spans="1:72" x14ac:dyDescent="0.15">
      <c r="A10" t="s">
        <v>72</v>
      </c>
      <c r="B10" t="s">
        <v>211</v>
      </c>
      <c r="C10" t="s">
        <v>74</v>
      </c>
      <c r="D10" t="s">
        <v>74</v>
      </c>
      <c r="E10" t="s">
        <v>74</v>
      </c>
      <c r="F10" t="s">
        <v>211</v>
      </c>
      <c r="G10" t="s">
        <v>74</v>
      </c>
      <c r="H10" t="s">
        <v>74</v>
      </c>
      <c r="I10" t="s">
        <v>212</v>
      </c>
      <c r="J10" t="s">
        <v>213</v>
      </c>
      <c r="K10" t="s">
        <v>74</v>
      </c>
      <c r="L10" t="s">
        <v>74</v>
      </c>
      <c r="M10" t="s">
        <v>77</v>
      </c>
      <c r="N10" t="s">
        <v>78</v>
      </c>
      <c r="O10" t="s">
        <v>74</v>
      </c>
      <c r="P10" t="s">
        <v>74</v>
      </c>
      <c r="Q10" t="s">
        <v>74</v>
      </c>
      <c r="R10" t="s">
        <v>74</v>
      </c>
      <c r="S10" t="s">
        <v>74</v>
      </c>
      <c r="T10" t="s">
        <v>74</v>
      </c>
      <c r="U10" t="s">
        <v>214</v>
      </c>
      <c r="V10" t="s">
        <v>215</v>
      </c>
      <c r="W10" t="s">
        <v>216</v>
      </c>
      <c r="X10" t="s">
        <v>217</v>
      </c>
      <c r="Y10" t="s">
        <v>218</v>
      </c>
      <c r="Z10" t="s">
        <v>74</v>
      </c>
      <c r="AA10" t="s">
        <v>219</v>
      </c>
      <c r="AB10" t="s">
        <v>74</v>
      </c>
      <c r="AC10" t="s">
        <v>74</v>
      </c>
      <c r="AD10" t="s">
        <v>74</v>
      </c>
      <c r="AE10" t="s">
        <v>74</v>
      </c>
      <c r="AF10" t="s">
        <v>74</v>
      </c>
      <c r="AG10">
        <v>15</v>
      </c>
      <c r="AH10">
        <v>11</v>
      </c>
      <c r="AI10">
        <v>11</v>
      </c>
      <c r="AJ10">
        <v>0</v>
      </c>
      <c r="AK10">
        <v>3</v>
      </c>
      <c r="AL10" t="s">
        <v>160</v>
      </c>
      <c r="AM10" t="s">
        <v>161</v>
      </c>
      <c r="AN10" t="s">
        <v>220</v>
      </c>
      <c r="AO10" t="s">
        <v>221</v>
      </c>
      <c r="AP10" t="s">
        <v>74</v>
      </c>
      <c r="AQ10" t="s">
        <v>74</v>
      </c>
      <c r="AR10" t="s">
        <v>222</v>
      </c>
      <c r="AS10" t="s">
        <v>223</v>
      </c>
      <c r="AT10" t="s">
        <v>224</v>
      </c>
      <c r="AU10">
        <v>1995</v>
      </c>
      <c r="AV10">
        <v>22</v>
      </c>
      <c r="AW10">
        <v>18</v>
      </c>
      <c r="AX10" t="s">
        <v>74</v>
      </c>
      <c r="AY10" t="s">
        <v>74</v>
      </c>
      <c r="AZ10" t="s">
        <v>74</v>
      </c>
      <c r="BA10" t="s">
        <v>74</v>
      </c>
      <c r="BB10">
        <v>2493</v>
      </c>
      <c r="BC10">
        <v>2496</v>
      </c>
      <c r="BD10" t="s">
        <v>74</v>
      </c>
      <c r="BE10" t="s">
        <v>225</v>
      </c>
      <c r="BF10" t="str">
        <f>HYPERLINK("http://dx.doi.org/10.1029/95GL02438","http://dx.doi.org/10.1029/95GL02438")</f>
        <v>http://dx.doi.org/10.1029/95GL02438</v>
      </c>
      <c r="BG10" t="s">
        <v>74</v>
      </c>
      <c r="BH10" t="s">
        <v>74</v>
      </c>
      <c r="BI10">
        <v>4</v>
      </c>
      <c r="BJ10" t="s">
        <v>226</v>
      </c>
      <c r="BK10" t="s">
        <v>94</v>
      </c>
      <c r="BL10" t="s">
        <v>227</v>
      </c>
      <c r="BM10" t="s">
        <v>228</v>
      </c>
      <c r="BN10" t="s">
        <v>74</v>
      </c>
      <c r="BO10" t="s">
        <v>229</v>
      </c>
      <c r="BP10" t="s">
        <v>74</v>
      </c>
      <c r="BQ10" t="s">
        <v>74</v>
      </c>
      <c r="BR10" t="s">
        <v>97</v>
      </c>
      <c r="BS10" t="s">
        <v>230</v>
      </c>
      <c r="BT10" t="str">
        <f>HYPERLINK("https%3A%2F%2Fwww.webofscience.com%2Fwos%2Fwoscc%2Ffull-record%2FWOS:A1995RW25100014","View Full Record in Web of Science")</f>
        <v>View Full Record in Web of Science</v>
      </c>
    </row>
    <row r="11" spans="1:72" x14ac:dyDescent="0.15">
      <c r="A11" t="s">
        <v>72</v>
      </c>
      <c r="B11" t="s">
        <v>231</v>
      </c>
      <c r="C11" t="s">
        <v>74</v>
      </c>
      <c r="D11" t="s">
        <v>74</v>
      </c>
      <c r="E11" t="s">
        <v>74</v>
      </c>
      <c r="F11" t="s">
        <v>231</v>
      </c>
      <c r="G11" t="s">
        <v>74</v>
      </c>
      <c r="H11" t="s">
        <v>74</v>
      </c>
      <c r="I11" t="s">
        <v>232</v>
      </c>
      <c r="J11" t="s">
        <v>233</v>
      </c>
      <c r="K11" t="s">
        <v>74</v>
      </c>
      <c r="L11" t="s">
        <v>74</v>
      </c>
      <c r="M11" t="s">
        <v>77</v>
      </c>
      <c r="N11" t="s">
        <v>78</v>
      </c>
      <c r="O11" t="s">
        <v>74</v>
      </c>
      <c r="P11" t="s">
        <v>74</v>
      </c>
      <c r="Q11" t="s">
        <v>74</v>
      </c>
      <c r="R11" t="s">
        <v>74</v>
      </c>
      <c r="S11" t="s">
        <v>74</v>
      </c>
      <c r="T11" t="s">
        <v>74</v>
      </c>
      <c r="U11" t="s">
        <v>234</v>
      </c>
      <c r="V11" t="s">
        <v>235</v>
      </c>
      <c r="W11" t="s">
        <v>236</v>
      </c>
      <c r="X11" t="s">
        <v>237</v>
      </c>
      <c r="Y11" t="s">
        <v>238</v>
      </c>
      <c r="Z11" t="s">
        <v>74</v>
      </c>
      <c r="AA11" t="s">
        <v>239</v>
      </c>
      <c r="AB11" t="s">
        <v>74</v>
      </c>
      <c r="AC11" t="s">
        <v>74</v>
      </c>
      <c r="AD11" t="s">
        <v>74</v>
      </c>
      <c r="AE11" t="s">
        <v>74</v>
      </c>
      <c r="AF11" t="s">
        <v>74</v>
      </c>
      <c r="AG11">
        <v>21</v>
      </c>
      <c r="AH11">
        <v>306</v>
      </c>
      <c r="AI11">
        <v>345</v>
      </c>
      <c r="AJ11">
        <v>1</v>
      </c>
      <c r="AK11">
        <v>39</v>
      </c>
      <c r="AL11" t="s">
        <v>160</v>
      </c>
      <c r="AM11" t="s">
        <v>161</v>
      </c>
      <c r="AN11" t="s">
        <v>162</v>
      </c>
      <c r="AO11" t="s">
        <v>240</v>
      </c>
      <c r="AP11" t="s">
        <v>241</v>
      </c>
      <c r="AQ11" t="s">
        <v>74</v>
      </c>
      <c r="AR11" t="s">
        <v>242</v>
      </c>
      <c r="AS11" t="s">
        <v>243</v>
      </c>
      <c r="AT11" t="s">
        <v>224</v>
      </c>
      <c r="AU11">
        <v>1995</v>
      </c>
      <c r="AV11">
        <v>100</v>
      </c>
      <c r="AW11" t="s">
        <v>244</v>
      </c>
      <c r="AX11" t="s">
        <v>74</v>
      </c>
      <c r="AY11" t="s">
        <v>74</v>
      </c>
      <c r="AZ11" t="s">
        <v>74</v>
      </c>
      <c r="BA11" t="s">
        <v>74</v>
      </c>
      <c r="BB11">
        <v>18443</v>
      </c>
      <c r="BC11">
        <v>18457</v>
      </c>
      <c r="BD11" t="s">
        <v>74</v>
      </c>
      <c r="BE11" t="s">
        <v>245</v>
      </c>
      <c r="BF11" t="str">
        <f>HYPERLINK("http://dx.doi.org/10.1029/95JC01673","http://dx.doi.org/10.1029/95JC01673")</f>
        <v>http://dx.doi.org/10.1029/95JC01673</v>
      </c>
      <c r="BG11" t="s">
        <v>74</v>
      </c>
      <c r="BH11" t="s">
        <v>74</v>
      </c>
      <c r="BI11">
        <v>15</v>
      </c>
      <c r="BJ11" t="s">
        <v>246</v>
      </c>
      <c r="BK11" t="s">
        <v>94</v>
      </c>
      <c r="BL11" t="s">
        <v>246</v>
      </c>
      <c r="BM11" t="s">
        <v>247</v>
      </c>
      <c r="BN11" t="s">
        <v>74</v>
      </c>
      <c r="BO11" t="s">
        <v>74</v>
      </c>
      <c r="BP11" t="s">
        <v>74</v>
      </c>
      <c r="BQ11" t="s">
        <v>74</v>
      </c>
      <c r="BR11" t="s">
        <v>97</v>
      </c>
      <c r="BS11" t="s">
        <v>248</v>
      </c>
      <c r="BT11" t="str">
        <f>HYPERLINK("https%3A%2F%2Fwww.webofscience.com%2Fwos%2Fwoscc%2Ffull-record%2FWOS:A1995RV57900014","View Full Record in Web of Science")</f>
        <v>View Full Record in Web of Science</v>
      </c>
    </row>
    <row r="12" spans="1:72" x14ac:dyDescent="0.15">
      <c r="A12" t="s">
        <v>72</v>
      </c>
      <c r="B12" t="s">
        <v>249</v>
      </c>
      <c r="C12" t="s">
        <v>74</v>
      </c>
      <c r="D12" t="s">
        <v>74</v>
      </c>
      <c r="E12" t="s">
        <v>74</v>
      </c>
      <c r="F12" t="s">
        <v>249</v>
      </c>
      <c r="G12" t="s">
        <v>74</v>
      </c>
      <c r="H12" t="s">
        <v>74</v>
      </c>
      <c r="I12" t="s">
        <v>250</v>
      </c>
      <c r="J12" t="s">
        <v>233</v>
      </c>
      <c r="K12" t="s">
        <v>74</v>
      </c>
      <c r="L12" t="s">
        <v>74</v>
      </c>
      <c r="M12" t="s">
        <v>77</v>
      </c>
      <c r="N12" t="s">
        <v>78</v>
      </c>
      <c r="O12" t="s">
        <v>74</v>
      </c>
      <c r="P12" t="s">
        <v>74</v>
      </c>
      <c r="Q12" t="s">
        <v>74</v>
      </c>
      <c r="R12" t="s">
        <v>74</v>
      </c>
      <c r="S12" t="s">
        <v>74</v>
      </c>
      <c r="T12" t="s">
        <v>74</v>
      </c>
      <c r="U12" t="s">
        <v>251</v>
      </c>
      <c r="V12" t="s">
        <v>252</v>
      </c>
      <c r="W12" t="s">
        <v>74</v>
      </c>
      <c r="X12" t="s">
        <v>74</v>
      </c>
      <c r="Y12" t="s">
        <v>253</v>
      </c>
      <c r="Z12" t="s">
        <v>74</v>
      </c>
      <c r="AA12" t="s">
        <v>254</v>
      </c>
      <c r="AB12" t="s">
        <v>255</v>
      </c>
      <c r="AC12" t="s">
        <v>74</v>
      </c>
      <c r="AD12" t="s">
        <v>74</v>
      </c>
      <c r="AE12" t="s">
        <v>74</v>
      </c>
      <c r="AF12" t="s">
        <v>74</v>
      </c>
      <c r="AG12">
        <v>24</v>
      </c>
      <c r="AH12">
        <v>127</v>
      </c>
      <c r="AI12">
        <v>131</v>
      </c>
      <c r="AJ12">
        <v>0</v>
      </c>
      <c r="AK12">
        <v>10</v>
      </c>
      <c r="AL12" t="s">
        <v>160</v>
      </c>
      <c r="AM12" t="s">
        <v>161</v>
      </c>
      <c r="AN12" t="s">
        <v>162</v>
      </c>
      <c r="AO12" t="s">
        <v>240</v>
      </c>
      <c r="AP12" t="s">
        <v>241</v>
      </c>
      <c r="AQ12" t="s">
        <v>74</v>
      </c>
      <c r="AR12" t="s">
        <v>242</v>
      </c>
      <c r="AS12" t="s">
        <v>243</v>
      </c>
      <c r="AT12" t="s">
        <v>224</v>
      </c>
      <c r="AU12">
        <v>1995</v>
      </c>
      <c r="AV12">
        <v>100</v>
      </c>
      <c r="AW12" t="s">
        <v>244</v>
      </c>
      <c r="AX12" t="s">
        <v>74</v>
      </c>
      <c r="AY12" t="s">
        <v>74</v>
      </c>
      <c r="AZ12" t="s">
        <v>74</v>
      </c>
      <c r="BA12" t="s">
        <v>74</v>
      </c>
      <c r="BB12">
        <v>18537</v>
      </c>
      <c r="BC12">
        <v>18550</v>
      </c>
      <c r="BD12" t="s">
        <v>74</v>
      </c>
      <c r="BE12" t="s">
        <v>256</v>
      </c>
      <c r="BF12" t="str">
        <f>HYPERLINK("http://dx.doi.org/10.1029/95JC01724","http://dx.doi.org/10.1029/95JC01724")</f>
        <v>http://dx.doi.org/10.1029/95JC01724</v>
      </c>
      <c r="BG12" t="s">
        <v>74</v>
      </c>
      <c r="BH12" t="s">
        <v>74</v>
      </c>
      <c r="BI12">
        <v>14</v>
      </c>
      <c r="BJ12" t="s">
        <v>246</v>
      </c>
      <c r="BK12" t="s">
        <v>94</v>
      </c>
      <c r="BL12" t="s">
        <v>246</v>
      </c>
      <c r="BM12" t="s">
        <v>247</v>
      </c>
      <c r="BN12" t="s">
        <v>74</v>
      </c>
      <c r="BO12" t="s">
        <v>74</v>
      </c>
      <c r="BP12" t="s">
        <v>74</v>
      </c>
      <c r="BQ12" t="s">
        <v>74</v>
      </c>
      <c r="BR12" t="s">
        <v>97</v>
      </c>
      <c r="BS12" t="s">
        <v>257</v>
      </c>
      <c r="BT12" t="str">
        <f>HYPERLINK("https%3A%2F%2Fwww.webofscience.com%2Fwos%2Fwoscc%2Ffull-record%2FWOS:A1995RV57900020","View Full Record in Web of Science")</f>
        <v>View Full Record in Web of Science</v>
      </c>
    </row>
    <row r="13" spans="1:72" x14ac:dyDescent="0.15">
      <c r="A13" t="s">
        <v>72</v>
      </c>
      <c r="B13" t="s">
        <v>258</v>
      </c>
      <c r="C13" t="s">
        <v>74</v>
      </c>
      <c r="D13" t="s">
        <v>74</v>
      </c>
      <c r="E13" t="s">
        <v>74</v>
      </c>
      <c r="F13" t="s">
        <v>258</v>
      </c>
      <c r="G13" t="s">
        <v>74</v>
      </c>
      <c r="H13" t="s">
        <v>74</v>
      </c>
      <c r="I13" t="s">
        <v>259</v>
      </c>
      <c r="J13" t="s">
        <v>260</v>
      </c>
      <c r="K13" t="s">
        <v>74</v>
      </c>
      <c r="L13" t="s">
        <v>74</v>
      </c>
      <c r="M13" t="s">
        <v>77</v>
      </c>
      <c r="N13" t="s">
        <v>78</v>
      </c>
      <c r="O13" t="s">
        <v>74</v>
      </c>
      <c r="P13" t="s">
        <v>74</v>
      </c>
      <c r="Q13" t="s">
        <v>74</v>
      </c>
      <c r="R13" t="s">
        <v>74</v>
      </c>
      <c r="S13" t="s">
        <v>74</v>
      </c>
      <c r="T13" t="s">
        <v>74</v>
      </c>
      <c r="U13" t="s">
        <v>261</v>
      </c>
      <c r="V13" t="s">
        <v>262</v>
      </c>
      <c r="W13" t="s">
        <v>263</v>
      </c>
      <c r="X13" t="s">
        <v>264</v>
      </c>
      <c r="Y13" t="s">
        <v>265</v>
      </c>
      <c r="Z13" t="s">
        <v>74</v>
      </c>
      <c r="AA13" t="s">
        <v>74</v>
      </c>
      <c r="AB13" t="s">
        <v>74</v>
      </c>
      <c r="AC13" t="s">
        <v>74</v>
      </c>
      <c r="AD13" t="s">
        <v>74</v>
      </c>
      <c r="AE13" t="s">
        <v>74</v>
      </c>
      <c r="AF13" t="s">
        <v>74</v>
      </c>
      <c r="AG13">
        <v>37</v>
      </c>
      <c r="AH13">
        <v>21</v>
      </c>
      <c r="AI13">
        <v>25</v>
      </c>
      <c r="AJ13">
        <v>0</v>
      </c>
      <c r="AK13">
        <v>5</v>
      </c>
      <c r="AL13" t="s">
        <v>85</v>
      </c>
      <c r="AM13" t="s">
        <v>86</v>
      </c>
      <c r="AN13" t="s">
        <v>87</v>
      </c>
      <c r="AO13" t="s">
        <v>266</v>
      </c>
      <c r="AP13" t="s">
        <v>74</v>
      </c>
      <c r="AQ13" t="s">
        <v>74</v>
      </c>
      <c r="AR13" t="s">
        <v>260</v>
      </c>
      <c r="AS13" t="s">
        <v>267</v>
      </c>
      <c r="AT13" t="s">
        <v>224</v>
      </c>
      <c r="AU13">
        <v>1995</v>
      </c>
      <c r="AV13">
        <v>249</v>
      </c>
      <c r="AW13" t="s">
        <v>268</v>
      </c>
      <c r="AX13" t="s">
        <v>74</v>
      </c>
      <c r="AY13" t="s">
        <v>74</v>
      </c>
      <c r="AZ13" t="s">
        <v>74</v>
      </c>
      <c r="BA13" t="s">
        <v>74</v>
      </c>
      <c r="BB13">
        <v>69</v>
      </c>
      <c r="BC13">
        <v>92</v>
      </c>
      <c r="BD13" t="s">
        <v>74</v>
      </c>
      <c r="BE13" t="s">
        <v>269</v>
      </c>
      <c r="BF13" t="str">
        <f>HYPERLINK("http://dx.doi.org/10.1016/0040-1951(95)00014-E","http://dx.doi.org/10.1016/0040-1951(95)00014-E")</f>
        <v>http://dx.doi.org/10.1016/0040-1951(95)00014-E</v>
      </c>
      <c r="BG13" t="s">
        <v>74</v>
      </c>
      <c r="BH13" t="s">
        <v>74</v>
      </c>
      <c r="BI13">
        <v>24</v>
      </c>
      <c r="BJ13" t="s">
        <v>270</v>
      </c>
      <c r="BK13" t="s">
        <v>94</v>
      </c>
      <c r="BL13" t="s">
        <v>270</v>
      </c>
      <c r="BM13" t="s">
        <v>271</v>
      </c>
      <c r="BN13" t="s">
        <v>74</v>
      </c>
      <c r="BO13" t="s">
        <v>74</v>
      </c>
      <c r="BP13" t="s">
        <v>74</v>
      </c>
      <c r="BQ13" t="s">
        <v>74</v>
      </c>
      <c r="BR13" t="s">
        <v>97</v>
      </c>
      <c r="BS13" t="s">
        <v>272</v>
      </c>
      <c r="BT13" t="str">
        <f>HYPERLINK("https%3A%2F%2Fwww.webofscience.com%2Fwos%2Fwoscc%2Ffull-record%2FWOS:A1995TB28600005","View Full Record in Web of Science")</f>
        <v>View Full Record in Web of Science</v>
      </c>
    </row>
    <row r="14" spans="1:72" x14ac:dyDescent="0.15">
      <c r="A14" t="s">
        <v>72</v>
      </c>
      <c r="B14" t="s">
        <v>273</v>
      </c>
      <c r="C14" t="s">
        <v>74</v>
      </c>
      <c r="D14" t="s">
        <v>74</v>
      </c>
      <c r="E14" t="s">
        <v>74</v>
      </c>
      <c r="F14" t="s">
        <v>273</v>
      </c>
      <c r="G14" t="s">
        <v>74</v>
      </c>
      <c r="H14" t="s">
        <v>74</v>
      </c>
      <c r="I14" t="s">
        <v>274</v>
      </c>
      <c r="J14" t="s">
        <v>275</v>
      </c>
      <c r="K14" t="s">
        <v>74</v>
      </c>
      <c r="L14" t="s">
        <v>74</v>
      </c>
      <c r="M14" t="s">
        <v>77</v>
      </c>
      <c r="N14" t="s">
        <v>78</v>
      </c>
      <c r="O14" t="s">
        <v>74</v>
      </c>
      <c r="P14" t="s">
        <v>74</v>
      </c>
      <c r="Q14" t="s">
        <v>74</v>
      </c>
      <c r="R14" t="s">
        <v>74</v>
      </c>
      <c r="S14" t="s">
        <v>74</v>
      </c>
      <c r="T14" t="s">
        <v>74</v>
      </c>
      <c r="U14" t="s">
        <v>276</v>
      </c>
      <c r="V14" t="s">
        <v>277</v>
      </c>
      <c r="W14" t="s">
        <v>74</v>
      </c>
      <c r="X14" t="s">
        <v>74</v>
      </c>
      <c r="Y14" t="s">
        <v>278</v>
      </c>
      <c r="Z14" t="s">
        <v>74</v>
      </c>
      <c r="AA14" t="s">
        <v>74</v>
      </c>
      <c r="AB14" t="s">
        <v>74</v>
      </c>
      <c r="AC14" t="s">
        <v>74</v>
      </c>
      <c r="AD14" t="s">
        <v>74</v>
      </c>
      <c r="AE14" t="s">
        <v>74</v>
      </c>
      <c r="AF14" t="s">
        <v>74</v>
      </c>
      <c r="AG14">
        <v>24</v>
      </c>
      <c r="AH14">
        <v>3</v>
      </c>
      <c r="AI14">
        <v>3</v>
      </c>
      <c r="AJ14">
        <v>0</v>
      </c>
      <c r="AK14">
        <v>1</v>
      </c>
      <c r="AL14" t="s">
        <v>160</v>
      </c>
      <c r="AM14" t="s">
        <v>161</v>
      </c>
      <c r="AN14" t="s">
        <v>162</v>
      </c>
      <c r="AO14" t="s">
        <v>279</v>
      </c>
      <c r="AP14" t="s">
        <v>280</v>
      </c>
      <c r="AQ14" t="s">
        <v>74</v>
      </c>
      <c r="AR14" t="s">
        <v>281</v>
      </c>
      <c r="AS14" t="s">
        <v>282</v>
      </c>
      <c r="AT14" t="s">
        <v>283</v>
      </c>
      <c r="AU14">
        <v>1995</v>
      </c>
      <c r="AV14">
        <v>100</v>
      </c>
      <c r="AW14" t="s">
        <v>284</v>
      </c>
      <c r="AX14" t="s">
        <v>74</v>
      </c>
      <c r="AY14" t="s">
        <v>74</v>
      </c>
      <c r="AZ14" t="s">
        <v>74</v>
      </c>
      <c r="BA14" t="s">
        <v>74</v>
      </c>
      <c r="BB14">
        <v>17813</v>
      </c>
      <c r="BC14">
        <v>17822</v>
      </c>
      <c r="BD14" t="s">
        <v>74</v>
      </c>
      <c r="BE14" t="s">
        <v>285</v>
      </c>
      <c r="BF14" t="str">
        <f>HYPERLINK("http://dx.doi.org/10.1029/95JB01056","http://dx.doi.org/10.1029/95JB01056")</f>
        <v>http://dx.doi.org/10.1029/95JB01056</v>
      </c>
      <c r="BG14" t="s">
        <v>74</v>
      </c>
      <c r="BH14" t="s">
        <v>74</v>
      </c>
      <c r="BI14">
        <v>10</v>
      </c>
      <c r="BJ14" t="s">
        <v>270</v>
      </c>
      <c r="BK14" t="s">
        <v>94</v>
      </c>
      <c r="BL14" t="s">
        <v>270</v>
      </c>
      <c r="BM14" t="s">
        <v>286</v>
      </c>
      <c r="BN14" t="s">
        <v>74</v>
      </c>
      <c r="BO14" t="s">
        <v>74</v>
      </c>
      <c r="BP14" t="s">
        <v>74</v>
      </c>
      <c r="BQ14" t="s">
        <v>74</v>
      </c>
      <c r="BR14" t="s">
        <v>97</v>
      </c>
      <c r="BS14" t="s">
        <v>287</v>
      </c>
      <c r="BT14" t="str">
        <f>HYPERLINK("https%3A%2F%2Fwww.webofscience.com%2Fwos%2Fwoscc%2Ffull-record%2FWOS:A1995RU40000017","View Full Record in Web of Science")</f>
        <v>View Full Record in Web of Science</v>
      </c>
    </row>
    <row r="15" spans="1:72" x14ac:dyDescent="0.15">
      <c r="A15" t="s">
        <v>72</v>
      </c>
      <c r="B15" t="s">
        <v>288</v>
      </c>
      <c r="C15" t="s">
        <v>74</v>
      </c>
      <c r="D15" t="s">
        <v>74</v>
      </c>
      <c r="E15" t="s">
        <v>74</v>
      </c>
      <c r="F15" t="s">
        <v>288</v>
      </c>
      <c r="G15" t="s">
        <v>74</v>
      </c>
      <c r="H15" t="s">
        <v>74</v>
      </c>
      <c r="I15" t="s">
        <v>289</v>
      </c>
      <c r="J15" t="s">
        <v>275</v>
      </c>
      <c r="K15" t="s">
        <v>74</v>
      </c>
      <c r="L15" t="s">
        <v>74</v>
      </c>
      <c r="M15" t="s">
        <v>77</v>
      </c>
      <c r="N15" t="s">
        <v>78</v>
      </c>
      <c r="O15" t="s">
        <v>74</v>
      </c>
      <c r="P15" t="s">
        <v>74</v>
      </c>
      <c r="Q15" t="s">
        <v>74</v>
      </c>
      <c r="R15" t="s">
        <v>74</v>
      </c>
      <c r="S15" t="s">
        <v>74</v>
      </c>
      <c r="T15" t="s">
        <v>74</v>
      </c>
      <c r="U15" t="s">
        <v>290</v>
      </c>
      <c r="V15" t="s">
        <v>291</v>
      </c>
      <c r="W15" t="s">
        <v>74</v>
      </c>
      <c r="X15" t="s">
        <v>74</v>
      </c>
      <c r="Y15" t="s">
        <v>292</v>
      </c>
      <c r="Z15" t="s">
        <v>74</v>
      </c>
      <c r="AA15" t="s">
        <v>293</v>
      </c>
      <c r="AB15" t="s">
        <v>74</v>
      </c>
      <c r="AC15" t="s">
        <v>74</v>
      </c>
      <c r="AD15" t="s">
        <v>74</v>
      </c>
      <c r="AE15" t="s">
        <v>74</v>
      </c>
      <c r="AF15" t="s">
        <v>74</v>
      </c>
      <c r="AG15">
        <v>78</v>
      </c>
      <c r="AH15">
        <v>130</v>
      </c>
      <c r="AI15">
        <v>138</v>
      </c>
      <c r="AJ15">
        <v>3</v>
      </c>
      <c r="AK15">
        <v>23</v>
      </c>
      <c r="AL15" t="s">
        <v>160</v>
      </c>
      <c r="AM15" t="s">
        <v>161</v>
      </c>
      <c r="AN15" t="s">
        <v>162</v>
      </c>
      <c r="AO15" t="s">
        <v>279</v>
      </c>
      <c r="AP15" t="s">
        <v>280</v>
      </c>
      <c r="AQ15" t="s">
        <v>74</v>
      </c>
      <c r="AR15" t="s">
        <v>281</v>
      </c>
      <c r="AS15" t="s">
        <v>282</v>
      </c>
      <c r="AT15" t="s">
        <v>283</v>
      </c>
      <c r="AU15">
        <v>1995</v>
      </c>
      <c r="AV15">
        <v>100</v>
      </c>
      <c r="AW15" t="s">
        <v>284</v>
      </c>
      <c r="AX15" t="s">
        <v>74</v>
      </c>
      <c r="AY15" t="s">
        <v>74</v>
      </c>
      <c r="AZ15" t="s">
        <v>74</v>
      </c>
      <c r="BA15" t="s">
        <v>74</v>
      </c>
      <c r="BB15">
        <v>17931</v>
      </c>
      <c r="BC15">
        <v>17946</v>
      </c>
      <c r="BD15" t="s">
        <v>74</v>
      </c>
      <c r="BE15" t="s">
        <v>294</v>
      </c>
      <c r="BF15" t="str">
        <f>HYPERLINK("http://dx.doi.org/10.1029/95JB01377","http://dx.doi.org/10.1029/95JB01377")</f>
        <v>http://dx.doi.org/10.1029/95JB01377</v>
      </c>
      <c r="BG15" t="s">
        <v>74</v>
      </c>
      <c r="BH15" t="s">
        <v>74</v>
      </c>
      <c r="BI15">
        <v>16</v>
      </c>
      <c r="BJ15" t="s">
        <v>270</v>
      </c>
      <c r="BK15" t="s">
        <v>94</v>
      </c>
      <c r="BL15" t="s">
        <v>270</v>
      </c>
      <c r="BM15" t="s">
        <v>286</v>
      </c>
      <c r="BN15" t="s">
        <v>74</v>
      </c>
      <c r="BO15" t="s">
        <v>74</v>
      </c>
      <c r="BP15" t="s">
        <v>74</v>
      </c>
      <c r="BQ15" t="s">
        <v>74</v>
      </c>
      <c r="BR15" t="s">
        <v>97</v>
      </c>
      <c r="BS15" t="s">
        <v>295</v>
      </c>
      <c r="BT15" t="str">
        <f>HYPERLINK("https%3A%2F%2Fwww.webofscience.com%2Fwos%2Fwoscc%2Ffull-record%2FWOS:A1995RU40000026","View Full Record in Web of Science")</f>
        <v>View Full Record in Web of Science</v>
      </c>
    </row>
    <row r="16" spans="1:72" x14ac:dyDescent="0.15">
      <c r="A16" t="s">
        <v>72</v>
      </c>
      <c r="B16" t="s">
        <v>296</v>
      </c>
      <c r="C16" t="s">
        <v>74</v>
      </c>
      <c r="D16" t="s">
        <v>74</v>
      </c>
      <c r="E16" t="s">
        <v>74</v>
      </c>
      <c r="F16" t="s">
        <v>296</v>
      </c>
      <c r="G16" t="s">
        <v>74</v>
      </c>
      <c r="H16" t="s">
        <v>74</v>
      </c>
      <c r="I16" t="s">
        <v>297</v>
      </c>
      <c r="J16" t="s">
        <v>298</v>
      </c>
      <c r="K16" t="s">
        <v>74</v>
      </c>
      <c r="L16" t="s">
        <v>74</v>
      </c>
      <c r="M16" t="s">
        <v>77</v>
      </c>
      <c r="N16" t="s">
        <v>78</v>
      </c>
      <c r="O16" t="s">
        <v>74</v>
      </c>
      <c r="P16" t="s">
        <v>74</v>
      </c>
      <c r="Q16" t="s">
        <v>74</v>
      </c>
      <c r="R16" t="s">
        <v>74</v>
      </c>
      <c r="S16" t="s">
        <v>74</v>
      </c>
      <c r="T16" t="s">
        <v>74</v>
      </c>
      <c r="U16" t="s">
        <v>299</v>
      </c>
      <c r="V16" t="s">
        <v>300</v>
      </c>
      <c r="W16" t="s">
        <v>301</v>
      </c>
      <c r="X16" t="s">
        <v>302</v>
      </c>
      <c r="Y16" t="s">
        <v>74</v>
      </c>
      <c r="Z16" t="s">
        <v>74</v>
      </c>
      <c r="AA16" t="s">
        <v>303</v>
      </c>
      <c r="AB16" t="s">
        <v>304</v>
      </c>
      <c r="AC16" t="s">
        <v>74</v>
      </c>
      <c r="AD16" t="s">
        <v>74</v>
      </c>
      <c r="AE16" t="s">
        <v>74</v>
      </c>
      <c r="AF16" t="s">
        <v>74</v>
      </c>
      <c r="AG16">
        <v>36</v>
      </c>
      <c r="AH16">
        <v>37</v>
      </c>
      <c r="AI16">
        <v>41</v>
      </c>
      <c r="AJ16">
        <v>0</v>
      </c>
      <c r="AK16">
        <v>141</v>
      </c>
      <c r="AL16" t="s">
        <v>305</v>
      </c>
      <c r="AM16" t="s">
        <v>306</v>
      </c>
      <c r="AN16" t="s">
        <v>307</v>
      </c>
      <c r="AO16" t="s">
        <v>308</v>
      </c>
      <c r="AP16" t="s">
        <v>74</v>
      </c>
      <c r="AQ16" t="s">
        <v>74</v>
      </c>
      <c r="AR16" t="s">
        <v>298</v>
      </c>
      <c r="AS16" t="s">
        <v>309</v>
      </c>
      <c r="AT16" t="s">
        <v>310</v>
      </c>
      <c r="AU16">
        <v>1995</v>
      </c>
      <c r="AV16">
        <v>24</v>
      </c>
      <c r="AW16">
        <v>6</v>
      </c>
      <c r="AX16" t="s">
        <v>74</v>
      </c>
      <c r="AY16" t="s">
        <v>74</v>
      </c>
      <c r="AZ16" t="s">
        <v>74</v>
      </c>
      <c r="BA16" t="s">
        <v>74</v>
      </c>
      <c r="BB16">
        <v>358</v>
      </c>
      <c r="BC16">
        <v>365</v>
      </c>
      <c r="BD16" t="s">
        <v>74</v>
      </c>
      <c r="BE16" t="s">
        <v>74</v>
      </c>
      <c r="BF16" t="s">
        <v>74</v>
      </c>
      <c r="BG16" t="s">
        <v>74</v>
      </c>
      <c r="BH16" t="s">
        <v>74</v>
      </c>
      <c r="BI16">
        <v>8</v>
      </c>
      <c r="BJ16" t="s">
        <v>311</v>
      </c>
      <c r="BK16" t="s">
        <v>94</v>
      </c>
      <c r="BL16" t="s">
        <v>312</v>
      </c>
      <c r="BM16" t="s">
        <v>313</v>
      </c>
      <c r="BN16" t="s">
        <v>74</v>
      </c>
      <c r="BO16" t="s">
        <v>74</v>
      </c>
      <c r="BP16" t="s">
        <v>74</v>
      </c>
      <c r="BQ16" t="s">
        <v>74</v>
      </c>
      <c r="BR16" t="s">
        <v>97</v>
      </c>
      <c r="BS16" t="s">
        <v>314</v>
      </c>
      <c r="BT16" t="str">
        <f>HYPERLINK("https%3A%2F%2Fwww.webofscience.com%2Fwos%2Fwoscc%2Ffull-record%2FWOS:A1995TC11000008","View Full Record in Web of Science")</f>
        <v>View Full Record in Web of Science</v>
      </c>
    </row>
    <row r="17" spans="1:72" x14ac:dyDescent="0.15">
      <c r="A17" t="s">
        <v>72</v>
      </c>
      <c r="B17" t="s">
        <v>315</v>
      </c>
      <c r="C17" t="s">
        <v>74</v>
      </c>
      <c r="D17" t="s">
        <v>74</v>
      </c>
      <c r="E17" t="s">
        <v>74</v>
      </c>
      <c r="F17" t="s">
        <v>315</v>
      </c>
      <c r="G17" t="s">
        <v>74</v>
      </c>
      <c r="H17" t="s">
        <v>74</v>
      </c>
      <c r="I17" t="s">
        <v>316</v>
      </c>
      <c r="J17" t="s">
        <v>317</v>
      </c>
      <c r="K17" t="s">
        <v>74</v>
      </c>
      <c r="L17" t="s">
        <v>74</v>
      </c>
      <c r="M17" t="s">
        <v>77</v>
      </c>
      <c r="N17" t="s">
        <v>78</v>
      </c>
      <c r="O17" t="s">
        <v>74</v>
      </c>
      <c r="P17" t="s">
        <v>74</v>
      </c>
      <c r="Q17" t="s">
        <v>74</v>
      </c>
      <c r="R17" t="s">
        <v>74</v>
      </c>
      <c r="S17" t="s">
        <v>74</v>
      </c>
      <c r="T17" t="s">
        <v>74</v>
      </c>
      <c r="U17" t="s">
        <v>318</v>
      </c>
      <c r="V17" t="s">
        <v>319</v>
      </c>
      <c r="W17" t="s">
        <v>320</v>
      </c>
      <c r="X17" t="s">
        <v>321</v>
      </c>
      <c r="Y17" t="s">
        <v>322</v>
      </c>
      <c r="Z17" t="s">
        <v>74</v>
      </c>
      <c r="AA17" t="s">
        <v>74</v>
      </c>
      <c r="AB17" t="s">
        <v>74</v>
      </c>
      <c r="AC17" t="s">
        <v>74</v>
      </c>
      <c r="AD17" t="s">
        <v>74</v>
      </c>
      <c r="AE17" t="s">
        <v>74</v>
      </c>
      <c r="AF17" t="s">
        <v>74</v>
      </c>
      <c r="AG17">
        <v>43</v>
      </c>
      <c r="AH17">
        <v>79</v>
      </c>
      <c r="AI17">
        <v>88</v>
      </c>
      <c r="AJ17">
        <v>2</v>
      </c>
      <c r="AK17">
        <v>32</v>
      </c>
      <c r="AL17" t="s">
        <v>323</v>
      </c>
      <c r="AM17" t="s">
        <v>107</v>
      </c>
      <c r="AN17" t="s">
        <v>324</v>
      </c>
      <c r="AO17" t="s">
        <v>325</v>
      </c>
      <c r="AP17" t="s">
        <v>326</v>
      </c>
      <c r="AQ17" t="s">
        <v>74</v>
      </c>
      <c r="AR17" t="s">
        <v>327</v>
      </c>
      <c r="AS17" t="s">
        <v>328</v>
      </c>
      <c r="AT17" t="s">
        <v>310</v>
      </c>
      <c r="AU17">
        <v>1995</v>
      </c>
      <c r="AV17">
        <v>50</v>
      </c>
      <c r="AW17" t="s">
        <v>74</v>
      </c>
      <c r="AX17">
        <v>3</v>
      </c>
      <c r="AY17" t="s">
        <v>74</v>
      </c>
      <c r="AZ17" t="s">
        <v>74</v>
      </c>
      <c r="BA17" t="s">
        <v>74</v>
      </c>
      <c r="BB17">
        <v>769</v>
      </c>
      <c r="BC17">
        <v>784</v>
      </c>
      <c r="BD17" t="s">
        <v>74</v>
      </c>
      <c r="BE17" t="s">
        <v>329</v>
      </c>
      <c r="BF17" t="str">
        <f>HYPERLINK("http://dx.doi.org/10.1016/0003-3472(95)80137-5","http://dx.doi.org/10.1016/0003-3472(95)80137-5")</f>
        <v>http://dx.doi.org/10.1016/0003-3472(95)80137-5</v>
      </c>
      <c r="BG17" t="s">
        <v>74</v>
      </c>
      <c r="BH17" t="s">
        <v>74</v>
      </c>
      <c r="BI17">
        <v>16</v>
      </c>
      <c r="BJ17" t="s">
        <v>330</v>
      </c>
      <c r="BK17" t="s">
        <v>331</v>
      </c>
      <c r="BL17" t="s">
        <v>330</v>
      </c>
      <c r="BM17" t="s">
        <v>332</v>
      </c>
      <c r="BN17" t="s">
        <v>74</v>
      </c>
      <c r="BO17" t="s">
        <v>74</v>
      </c>
      <c r="BP17" t="s">
        <v>74</v>
      </c>
      <c r="BQ17" t="s">
        <v>74</v>
      </c>
      <c r="BR17" t="s">
        <v>97</v>
      </c>
      <c r="BS17" t="s">
        <v>333</v>
      </c>
      <c r="BT17" t="str">
        <f>HYPERLINK("https%3A%2F%2Fwww.webofscience.com%2Fwos%2Fwoscc%2Ffull-record%2FWOS:A1995RV28100018","View Full Record in Web of Science")</f>
        <v>View Full Record in Web of Science</v>
      </c>
    </row>
    <row r="18" spans="1:72" x14ac:dyDescent="0.15">
      <c r="A18" t="s">
        <v>72</v>
      </c>
      <c r="B18" t="s">
        <v>334</v>
      </c>
      <c r="C18" t="s">
        <v>74</v>
      </c>
      <c r="D18" t="s">
        <v>74</v>
      </c>
      <c r="E18" t="s">
        <v>74</v>
      </c>
      <c r="F18" t="s">
        <v>334</v>
      </c>
      <c r="G18" t="s">
        <v>74</v>
      </c>
      <c r="H18" t="s">
        <v>74</v>
      </c>
      <c r="I18" t="s">
        <v>335</v>
      </c>
      <c r="J18" t="s">
        <v>336</v>
      </c>
      <c r="K18" t="s">
        <v>74</v>
      </c>
      <c r="L18" t="s">
        <v>74</v>
      </c>
      <c r="M18" t="s">
        <v>77</v>
      </c>
      <c r="N18" t="s">
        <v>78</v>
      </c>
      <c r="O18" t="s">
        <v>74</v>
      </c>
      <c r="P18" t="s">
        <v>74</v>
      </c>
      <c r="Q18" t="s">
        <v>74</v>
      </c>
      <c r="R18" t="s">
        <v>74</v>
      </c>
      <c r="S18" t="s">
        <v>74</v>
      </c>
      <c r="T18" t="s">
        <v>74</v>
      </c>
      <c r="U18" t="s">
        <v>337</v>
      </c>
      <c r="V18" t="s">
        <v>338</v>
      </c>
      <c r="W18" t="s">
        <v>339</v>
      </c>
      <c r="X18" t="s">
        <v>340</v>
      </c>
      <c r="Y18" t="s">
        <v>341</v>
      </c>
      <c r="Z18" t="s">
        <v>74</v>
      </c>
      <c r="AA18" t="s">
        <v>342</v>
      </c>
      <c r="AB18" t="s">
        <v>343</v>
      </c>
      <c r="AC18" t="s">
        <v>74</v>
      </c>
      <c r="AD18" t="s">
        <v>74</v>
      </c>
      <c r="AE18" t="s">
        <v>74</v>
      </c>
      <c r="AF18" t="s">
        <v>74</v>
      </c>
      <c r="AG18">
        <v>20</v>
      </c>
      <c r="AH18">
        <v>24</v>
      </c>
      <c r="AI18">
        <v>24</v>
      </c>
      <c r="AJ18">
        <v>0</v>
      </c>
      <c r="AK18">
        <v>15</v>
      </c>
      <c r="AL18" t="s">
        <v>344</v>
      </c>
      <c r="AM18" t="s">
        <v>345</v>
      </c>
      <c r="AN18" t="s">
        <v>346</v>
      </c>
      <c r="AO18" t="s">
        <v>347</v>
      </c>
      <c r="AP18" t="s">
        <v>74</v>
      </c>
      <c r="AQ18" t="s">
        <v>74</v>
      </c>
      <c r="AR18" t="s">
        <v>348</v>
      </c>
      <c r="AS18" t="s">
        <v>349</v>
      </c>
      <c r="AT18" t="s">
        <v>310</v>
      </c>
      <c r="AU18">
        <v>1995</v>
      </c>
      <c r="AV18">
        <v>13</v>
      </c>
      <c r="AW18">
        <v>9</v>
      </c>
      <c r="AX18" t="s">
        <v>74</v>
      </c>
      <c r="AY18" t="s">
        <v>74</v>
      </c>
      <c r="AZ18" t="s">
        <v>74</v>
      </c>
      <c r="BA18" t="s">
        <v>74</v>
      </c>
      <c r="BB18">
        <v>907</v>
      </c>
      <c r="BC18">
        <v>918</v>
      </c>
      <c r="BD18" t="s">
        <v>74</v>
      </c>
      <c r="BE18" t="s">
        <v>350</v>
      </c>
      <c r="BF18" t="str">
        <f>HYPERLINK("http://dx.doi.org/10.1007/s005850050230","http://dx.doi.org/10.1007/s005850050230")</f>
        <v>http://dx.doi.org/10.1007/s005850050230</v>
      </c>
      <c r="BG18" t="s">
        <v>74</v>
      </c>
      <c r="BH18" t="s">
        <v>74</v>
      </c>
      <c r="BI18">
        <v>12</v>
      </c>
      <c r="BJ18" t="s">
        <v>351</v>
      </c>
      <c r="BK18" t="s">
        <v>94</v>
      </c>
      <c r="BL18" t="s">
        <v>352</v>
      </c>
      <c r="BM18" t="s">
        <v>353</v>
      </c>
      <c r="BN18" t="s">
        <v>74</v>
      </c>
      <c r="BO18" t="s">
        <v>354</v>
      </c>
      <c r="BP18" t="s">
        <v>74</v>
      </c>
      <c r="BQ18" t="s">
        <v>74</v>
      </c>
      <c r="BR18" t="s">
        <v>97</v>
      </c>
      <c r="BS18" t="s">
        <v>355</v>
      </c>
      <c r="BT18" t="str">
        <f>HYPERLINK("https%3A%2F%2Fwww.webofscience.com%2Fwos%2Fwoscc%2Ffull-record%2FWOS:A1995RY28300001","View Full Record in Web of Science")</f>
        <v>View Full Record in Web of Science</v>
      </c>
    </row>
    <row r="19" spans="1:72" x14ac:dyDescent="0.15">
      <c r="A19" t="s">
        <v>72</v>
      </c>
      <c r="B19" t="s">
        <v>356</v>
      </c>
      <c r="C19" t="s">
        <v>74</v>
      </c>
      <c r="D19" t="s">
        <v>74</v>
      </c>
      <c r="E19" t="s">
        <v>74</v>
      </c>
      <c r="F19" t="s">
        <v>356</v>
      </c>
      <c r="G19" t="s">
        <v>74</v>
      </c>
      <c r="H19" t="s">
        <v>74</v>
      </c>
      <c r="I19" t="s">
        <v>357</v>
      </c>
      <c r="J19" t="s">
        <v>336</v>
      </c>
      <c r="K19" t="s">
        <v>74</v>
      </c>
      <c r="L19" t="s">
        <v>74</v>
      </c>
      <c r="M19" t="s">
        <v>77</v>
      </c>
      <c r="N19" t="s">
        <v>78</v>
      </c>
      <c r="O19" t="s">
        <v>74</v>
      </c>
      <c r="P19" t="s">
        <v>74</v>
      </c>
      <c r="Q19" t="s">
        <v>74</v>
      </c>
      <c r="R19" t="s">
        <v>74</v>
      </c>
      <c r="S19" t="s">
        <v>74</v>
      </c>
      <c r="T19" t="s">
        <v>74</v>
      </c>
      <c r="U19" t="s">
        <v>358</v>
      </c>
      <c r="V19" t="s">
        <v>359</v>
      </c>
      <c r="W19" t="s">
        <v>360</v>
      </c>
      <c r="X19" t="s">
        <v>361</v>
      </c>
      <c r="Y19" t="s">
        <v>362</v>
      </c>
      <c r="Z19" t="s">
        <v>74</v>
      </c>
      <c r="AA19" t="s">
        <v>74</v>
      </c>
      <c r="AB19" t="s">
        <v>74</v>
      </c>
      <c r="AC19" t="s">
        <v>74</v>
      </c>
      <c r="AD19" t="s">
        <v>74</v>
      </c>
      <c r="AE19" t="s">
        <v>74</v>
      </c>
      <c r="AF19" t="s">
        <v>74</v>
      </c>
      <c r="AG19">
        <v>29</v>
      </c>
      <c r="AH19">
        <v>127</v>
      </c>
      <c r="AI19">
        <v>135</v>
      </c>
      <c r="AJ19">
        <v>0</v>
      </c>
      <c r="AK19">
        <v>1</v>
      </c>
      <c r="AL19" t="s">
        <v>344</v>
      </c>
      <c r="AM19" t="s">
        <v>345</v>
      </c>
      <c r="AN19" t="s">
        <v>346</v>
      </c>
      <c r="AO19" t="s">
        <v>347</v>
      </c>
      <c r="AP19" t="s">
        <v>74</v>
      </c>
      <c r="AQ19" t="s">
        <v>74</v>
      </c>
      <c r="AR19" t="s">
        <v>348</v>
      </c>
      <c r="AS19" t="s">
        <v>349</v>
      </c>
      <c r="AT19" t="s">
        <v>310</v>
      </c>
      <c r="AU19">
        <v>1995</v>
      </c>
      <c r="AV19">
        <v>13</v>
      </c>
      <c r="AW19">
        <v>9</v>
      </c>
      <c r="AX19" t="s">
        <v>74</v>
      </c>
      <c r="AY19" t="s">
        <v>74</v>
      </c>
      <c r="AZ19" t="s">
        <v>74</v>
      </c>
      <c r="BA19" t="s">
        <v>74</v>
      </c>
      <c r="BB19">
        <v>919</v>
      </c>
      <c r="BC19">
        <v>925</v>
      </c>
      <c r="BD19" t="s">
        <v>74</v>
      </c>
      <c r="BE19" t="s">
        <v>363</v>
      </c>
      <c r="BF19" t="str">
        <f>HYPERLINK("http://dx.doi.org/10.1007/s005850050231","http://dx.doi.org/10.1007/s005850050231")</f>
        <v>http://dx.doi.org/10.1007/s005850050231</v>
      </c>
      <c r="BG19" t="s">
        <v>74</v>
      </c>
      <c r="BH19" t="s">
        <v>74</v>
      </c>
      <c r="BI19">
        <v>7</v>
      </c>
      <c r="BJ19" t="s">
        <v>351</v>
      </c>
      <c r="BK19" t="s">
        <v>94</v>
      </c>
      <c r="BL19" t="s">
        <v>352</v>
      </c>
      <c r="BM19" t="s">
        <v>353</v>
      </c>
      <c r="BN19" t="s">
        <v>74</v>
      </c>
      <c r="BO19" t="s">
        <v>354</v>
      </c>
      <c r="BP19" t="s">
        <v>74</v>
      </c>
      <c r="BQ19" t="s">
        <v>74</v>
      </c>
      <c r="BR19" t="s">
        <v>97</v>
      </c>
      <c r="BS19" t="s">
        <v>364</v>
      </c>
      <c r="BT19" t="str">
        <f>HYPERLINK("https%3A%2F%2Fwww.webofscience.com%2Fwos%2Fwoscc%2Ffull-record%2FWOS:A1995RY28300002","View Full Record in Web of Science")</f>
        <v>View Full Record in Web of Science</v>
      </c>
    </row>
    <row r="20" spans="1:72" x14ac:dyDescent="0.15">
      <c r="A20" t="s">
        <v>72</v>
      </c>
      <c r="B20" t="s">
        <v>365</v>
      </c>
      <c r="C20" t="s">
        <v>74</v>
      </c>
      <c r="D20" t="s">
        <v>74</v>
      </c>
      <c r="E20" t="s">
        <v>74</v>
      </c>
      <c r="F20" t="s">
        <v>365</v>
      </c>
      <c r="G20" t="s">
        <v>74</v>
      </c>
      <c r="H20" t="s">
        <v>74</v>
      </c>
      <c r="I20" t="s">
        <v>366</v>
      </c>
      <c r="J20" t="s">
        <v>367</v>
      </c>
      <c r="K20" t="s">
        <v>74</v>
      </c>
      <c r="L20" t="s">
        <v>74</v>
      </c>
      <c r="M20" t="s">
        <v>77</v>
      </c>
      <c r="N20" t="s">
        <v>120</v>
      </c>
      <c r="O20" t="s">
        <v>74</v>
      </c>
      <c r="P20" t="s">
        <v>74</v>
      </c>
      <c r="Q20" t="s">
        <v>74</v>
      </c>
      <c r="R20" t="s">
        <v>74</v>
      </c>
      <c r="S20" t="s">
        <v>74</v>
      </c>
      <c r="T20" t="s">
        <v>74</v>
      </c>
      <c r="U20" t="s">
        <v>74</v>
      </c>
      <c r="V20" t="s">
        <v>74</v>
      </c>
      <c r="W20" t="s">
        <v>368</v>
      </c>
      <c r="X20" t="s">
        <v>369</v>
      </c>
      <c r="Y20" t="s">
        <v>370</v>
      </c>
      <c r="Z20" t="s">
        <v>74</v>
      </c>
      <c r="AA20" t="s">
        <v>74</v>
      </c>
      <c r="AB20" t="s">
        <v>74</v>
      </c>
      <c r="AC20" t="s">
        <v>74</v>
      </c>
      <c r="AD20" t="s">
        <v>74</v>
      </c>
      <c r="AE20" t="s">
        <v>74</v>
      </c>
      <c r="AF20" t="s">
        <v>74</v>
      </c>
      <c r="AG20">
        <v>0</v>
      </c>
      <c r="AH20">
        <v>0</v>
      </c>
      <c r="AI20">
        <v>0</v>
      </c>
      <c r="AJ20">
        <v>0</v>
      </c>
      <c r="AK20">
        <v>0</v>
      </c>
      <c r="AL20" t="s">
        <v>371</v>
      </c>
      <c r="AM20" t="s">
        <v>372</v>
      </c>
      <c r="AN20" t="s">
        <v>373</v>
      </c>
      <c r="AO20" t="s">
        <v>374</v>
      </c>
      <c r="AP20" t="s">
        <v>74</v>
      </c>
      <c r="AQ20" t="s">
        <v>74</v>
      </c>
      <c r="AR20" t="s">
        <v>375</v>
      </c>
      <c r="AS20" t="s">
        <v>376</v>
      </c>
      <c r="AT20" t="s">
        <v>310</v>
      </c>
      <c r="AU20">
        <v>1995</v>
      </c>
      <c r="AV20">
        <v>7</v>
      </c>
      <c r="AW20">
        <v>3</v>
      </c>
      <c r="AX20" t="s">
        <v>74</v>
      </c>
      <c r="AY20" t="s">
        <v>74</v>
      </c>
      <c r="AZ20" t="s">
        <v>74</v>
      </c>
      <c r="BA20" t="s">
        <v>74</v>
      </c>
      <c r="BB20">
        <v>219</v>
      </c>
      <c r="BC20">
        <v>219</v>
      </c>
      <c r="BD20" t="s">
        <v>74</v>
      </c>
      <c r="BE20" t="s">
        <v>377</v>
      </c>
      <c r="BF20" t="str">
        <f>HYPERLINK("http://dx.doi.org/10.1017/S0954102095000307","http://dx.doi.org/10.1017/S0954102095000307")</f>
        <v>http://dx.doi.org/10.1017/S0954102095000307</v>
      </c>
      <c r="BG20" t="s">
        <v>74</v>
      </c>
      <c r="BH20" t="s">
        <v>74</v>
      </c>
      <c r="BI20">
        <v>1</v>
      </c>
      <c r="BJ20" t="s">
        <v>378</v>
      </c>
      <c r="BK20" t="s">
        <v>94</v>
      </c>
      <c r="BL20" t="s">
        <v>379</v>
      </c>
      <c r="BM20" t="s">
        <v>380</v>
      </c>
      <c r="BN20" t="s">
        <v>74</v>
      </c>
      <c r="BO20" t="s">
        <v>229</v>
      </c>
      <c r="BP20" t="s">
        <v>74</v>
      </c>
      <c r="BQ20" t="s">
        <v>74</v>
      </c>
      <c r="BR20" t="s">
        <v>97</v>
      </c>
      <c r="BS20" t="s">
        <v>381</v>
      </c>
      <c r="BT20" t="str">
        <f>HYPERLINK("https%3A%2F%2Fwww.webofscience.com%2Fwos%2Fwoscc%2Ffull-record%2FWOS:A1995RT41400001","View Full Record in Web of Science")</f>
        <v>View Full Record in Web of Science</v>
      </c>
    </row>
    <row r="21" spans="1:72" x14ac:dyDescent="0.15">
      <c r="A21" t="s">
        <v>72</v>
      </c>
      <c r="B21" t="s">
        <v>382</v>
      </c>
      <c r="C21" t="s">
        <v>74</v>
      </c>
      <c r="D21" t="s">
        <v>74</v>
      </c>
      <c r="E21" t="s">
        <v>74</v>
      </c>
      <c r="F21" t="s">
        <v>382</v>
      </c>
      <c r="G21" t="s">
        <v>74</v>
      </c>
      <c r="H21" t="s">
        <v>74</v>
      </c>
      <c r="I21" t="s">
        <v>383</v>
      </c>
      <c r="J21" t="s">
        <v>367</v>
      </c>
      <c r="K21" t="s">
        <v>74</v>
      </c>
      <c r="L21" t="s">
        <v>74</v>
      </c>
      <c r="M21" t="s">
        <v>77</v>
      </c>
      <c r="N21" t="s">
        <v>78</v>
      </c>
      <c r="O21" t="s">
        <v>74</v>
      </c>
      <c r="P21" t="s">
        <v>74</v>
      </c>
      <c r="Q21" t="s">
        <v>74</v>
      </c>
      <c r="R21" t="s">
        <v>74</v>
      </c>
      <c r="S21" t="s">
        <v>74</v>
      </c>
      <c r="T21" t="s">
        <v>384</v>
      </c>
      <c r="U21" t="s">
        <v>74</v>
      </c>
      <c r="V21" t="s">
        <v>385</v>
      </c>
      <c r="W21" t="s">
        <v>386</v>
      </c>
      <c r="X21" t="s">
        <v>74</v>
      </c>
      <c r="Y21" t="s">
        <v>387</v>
      </c>
      <c r="Z21" t="s">
        <v>74</v>
      </c>
      <c r="AA21" t="s">
        <v>388</v>
      </c>
      <c r="AB21" t="s">
        <v>74</v>
      </c>
      <c r="AC21" t="s">
        <v>74</v>
      </c>
      <c r="AD21" t="s">
        <v>74</v>
      </c>
      <c r="AE21" t="s">
        <v>74</v>
      </c>
      <c r="AF21" t="s">
        <v>74</v>
      </c>
      <c r="AG21">
        <v>25</v>
      </c>
      <c r="AH21">
        <v>46</v>
      </c>
      <c r="AI21">
        <v>48</v>
      </c>
      <c r="AJ21">
        <v>0</v>
      </c>
      <c r="AK21">
        <v>11</v>
      </c>
      <c r="AL21" t="s">
        <v>371</v>
      </c>
      <c r="AM21" t="s">
        <v>372</v>
      </c>
      <c r="AN21" t="s">
        <v>373</v>
      </c>
      <c r="AO21" t="s">
        <v>374</v>
      </c>
      <c r="AP21" t="s">
        <v>74</v>
      </c>
      <c r="AQ21" t="s">
        <v>74</v>
      </c>
      <c r="AR21" t="s">
        <v>375</v>
      </c>
      <c r="AS21" t="s">
        <v>376</v>
      </c>
      <c r="AT21" t="s">
        <v>310</v>
      </c>
      <c r="AU21">
        <v>1995</v>
      </c>
      <c r="AV21">
        <v>7</v>
      </c>
      <c r="AW21">
        <v>3</v>
      </c>
      <c r="AX21" t="s">
        <v>74</v>
      </c>
      <c r="AY21" t="s">
        <v>74</v>
      </c>
      <c r="AZ21" t="s">
        <v>74</v>
      </c>
      <c r="BA21" t="s">
        <v>74</v>
      </c>
      <c r="BB21">
        <v>221</v>
      </c>
      <c r="BC21">
        <v>226</v>
      </c>
      <c r="BD21" t="s">
        <v>74</v>
      </c>
      <c r="BE21" t="s">
        <v>389</v>
      </c>
      <c r="BF21" t="str">
        <f>HYPERLINK("http://dx.doi.org/10.1017/S0954102095000319","http://dx.doi.org/10.1017/S0954102095000319")</f>
        <v>http://dx.doi.org/10.1017/S0954102095000319</v>
      </c>
      <c r="BG21" t="s">
        <v>74</v>
      </c>
      <c r="BH21" t="s">
        <v>74</v>
      </c>
      <c r="BI21">
        <v>6</v>
      </c>
      <c r="BJ21" t="s">
        <v>378</v>
      </c>
      <c r="BK21" t="s">
        <v>94</v>
      </c>
      <c r="BL21" t="s">
        <v>379</v>
      </c>
      <c r="BM21" t="s">
        <v>380</v>
      </c>
      <c r="BN21" t="s">
        <v>74</v>
      </c>
      <c r="BO21" t="s">
        <v>74</v>
      </c>
      <c r="BP21" t="s">
        <v>74</v>
      </c>
      <c r="BQ21" t="s">
        <v>74</v>
      </c>
      <c r="BR21" t="s">
        <v>97</v>
      </c>
      <c r="BS21" t="s">
        <v>390</v>
      </c>
      <c r="BT21" t="str">
        <f>HYPERLINK("https%3A%2F%2Fwww.webofscience.com%2Fwos%2Fwoscc%2Ffull-record%2FWOS:A1995RT41400002","View Full Record in Web of Science")</f>
        <v>View Full Record in Web of Science</v>
      </c>
    </row>
    <row r="22" spans="1:72" x14ac:dyDescent="0.15">
      <c r="A22" t="s">
        <v>72</v>
      </c>
      <c r="B22" t="s">
        <v>391</v>
      </c>
      <c r="C22" t="s">
        <v>74</v>
      </c>
      <c r="D22" t="s">
        <v>74</v>
      </c>
      <c r="E22" t="s">
        <v>74</v>
      </c>
      <c r="F22" t="s">
        <v>391</v>
      </c>
      <c r="G22" t="s">
        <v>74</v>
      </c>
      <c r="H22" t="s">
        <v>74</v>
      </c>
      <c r="I22" t="s">
        <v>392</v>
      </c>
      <c r="J22" t="s">
        <v>367</v>
      </c>
      <c r="K22" t="s">
        <v>74</v>
      </c>
      <c r="L22" t="s">
        <v>74</v>
      </c>
      <c r="M22" t="s">
        <v>77</v>
      </c>
      <c r="N22" t="s">
        <v>78</v>
      </c>
      <c r="O22" t="s">
        <v>74</v>
      </c>
      <c r="P22" t="s">
        <v>74</v>
      </c>
      <c r="Q22" t="s">
        <v>74</v>
      </c>
      <c r="R22" t="s">
        <v>74</v>
      </c>
      <c r="S22" t="s">
        <v>74</v>
      </c>
      <c r="T22" t="s">
        <v>393</v>
      </c>
      <c r="U22" t="s">
        <v>394</v>
      </c>
      <c r="V22" t="s">
        <v>395</v>
      </c>
      <c r="W22" t="s">
        <v>396</v>
      </c>
      <c r="X22" t="s">
        <v>397</v>
      </c>
      <c r="Y22" t="s">
        <v>398</v>
      </c>
      <c r="Z22" t="s">
        <v>74</v>
      </c>
      <c r="AA22" t="s">
        <v>74</v>
      </c>
      <c r="AB22" t="s">
        <v>399</v>
      </c>
      <c r="AC22" t="s">
        <v>74</v>
      </c>
      <c r="AD22" t="s">
        <v>74</v>
      </c>
      <c r="AE22" t="s">
        <v>74</v>
      </c>
      <c r="AF22" t="s">
        <v>74</v>
      </c>
      <c r="AG22">
        <v>34</v>
      </c>
      <c r="AH22">
        <v>50</v>
      </c>
      <c r="AI22">
        <v>52</v>
      </c>
      <c r="AJ22">
        <v>1</v>
      </c>
      <c r="AK22">
        <v>10</v>
      </c>
      <c r="AL22" t="s">
        <v>371</v>
      </c>
      <c r="AM22" t="s">
        <v>372</v>
      </c>
      <c r="AN22" t="s">
        <v>373</v>
      </c>
      <c r="AO22" t="s">
        <v>374</v>
      </c>
      <c r="AP22" t="s">
        <v>74</v>
      </c>
      <c r="AQ22" t="s">
        <v>74</v>
      </c>
      <c r="AR22" t="s">
        <v>375</v>
      </c>
      <c r="AS22" t="s">
        <v>376</v>
      </c>
      <c r="AT22" t="s">
        <v>310</v>
      </c>
      <c r="AU22">
        <v>1995</v>
      </c>
      <c r="AV22">
        <v>7</v>
      </c>
      <c r="AW22">
        <v>3</v>
      </c>
      <c r="AX22" t="s">
        <v>74</v>
      </c>
      <c r="AY22" t="s">
        <v>74</v>
      </c>
      <c r="AZ22" t="s">
        <v>74</v>
      </c>
      <c r="BA22" t="s">
        <v>74</v>
      </c>
      <c r="BB22">
        <v>227</v>
      </c>
      <c r="BC22">
        <v>234</v>
      </c>
      <c r="BD22" t="s">
        <v>74</v>
      </c>
      <c r="BE22" t="s">
        <v>400</v>
      </c>
      <c r="BF22" t="str">
        <f>HYPERLINK("http://dx.doi.org/10.1017/S0954102095000320","http://dx.doi.org/10.1017/S0954102095000320")</f>
        <v>http://dx.doi.org/10.1017/S0954102095000320</v>
      </c>
      <c r="BG22" t="s">
        <v>74</v>
      </c>
      <c r="BH22" t="s">
        <v>74</v>
      </c>
      <c r="BI22">
        <v>8</v>
      </c>
      <c r="BJ22" t="s">
        <v>378</v>
      </c>
      <c r="BK22" t="s">
        <v>94</v>
      </c>
      <c r="BL22" t="s">
        <v>379</v>
      </c>
      <c r="BM22" t="s">
        <v>380</v>
      </c>
      <c r="BN22" t="s">
        <v>74</v>
      </c>
      <c r="BO22" t="s">
        <v>74</v>
      </c>
      <c r="BP22" t="s">
        <v>74</v>
      </c>
      <c r="BQ22" t="s">
        <v>74</v>
      </c>
      <c r="BR22" t="s">
        <v>97</v>
      </c>
      <c r="BS22" t="s">
        <v>401</v>
      </c>
      <c r="BT22" t="str">
        <f>HYPERLINK("https%3A%2F%2Fwww.webofscience.com%2Fwos%2Fwoscc%2Ffull-record%2FWOS:A1995RT41400003","View Full Record in Web of Science")</f>
        <v>View Full Record in Web of Science</v>
      </c>
    </row>
    <row r="23" spans="1:72" x14ac:dyDescent="0.15">
      <c r="A23" t="s">
        <v>72</v>
      </c>
      <c r="B23" t="s">
        <v>402</v>
      </c>
      <c r="C23" t="s">
        <v>74</v>
      </c>
      <c r="D23" t="s">
        <v>74</v>
      </c>
      <c r="E23" t="s">
        <v>74</v>
      </c>
      <c r="F23" t="s">
        <v>402</v>
      </c>
      <c r="G23" t="s">
        <v>74</v>
      </c>
      <c r="H23" t="s">
        <v>74</v>
      </c>
      <c r="I23" t="s">
        <v>403</v>
      </c>
      <c r="J23" t="s">
        <v>367</v>
      </c>
      <c r="K23" t="s">
        <v>74</v>
      </c>
      <c r="L23" t="s">
        <v>74</v>
      </c>
      <c r="M23" t="s">
        <v>77</v>
      </c>
      <c r="N23" t="s">
        <v>78</v>
      </c>
      <c r="O23" t="s">
        <v>74</v>
      </c>
      <c r="P23" t="s">
        <v>74</v>
      </c>
      <c r="Q23" t="s">
        <v>74</v>
      </c>
      <c r="R23" t="s">
        <v>74</v>
      </c>
      <c r="S23" t="s">
        <v>74</v>
      </c>
      <c r="T23" t="s">
        <v>404</v>
      </c>
      <c r="U23" t="s">
        <v>405</v>
      </c>
      <c r="V23" t="s">
        <v>406</v>
      </c>
      <c r="W23" t="s">
        <v>74</v>
      </c>
      <c r="X23" t="s">
        <v>74</v>
      </c>
      <c r="Y23" t="s">
        <v>407</v>
      </c>
      <c r="Z23" t="s">
        <v>74</v>
      </c>
      <c r="AA23" t="s">
        <v>74</v>
      </c>
      <c r="AB23" t="s">
        <v>74</v>
      </c>
      <c r="AC23" t="s">
        <v>74</v>
      </c>
      <c r="AD23" t="s">
        <v>74</v>
      </c>
      <c r="AE23" t="s">
        <v>74</v>
      </c>
      <c r="AF23" t="s">
        <v>74</v>
      </c>
      <c r="AG23">
        <v>34</v>
      </c>
      <c r="AH23">
        <v>34</v>
      </c>
      <c r="AI23">
        <v>34</v>
      </c>
      <c r="AJ23">
        <v>0</v>
      </c>
      <c r="AK23">
        <v>4</v>
      </c>
      <c r="AL23" t="s">
        <v>371</v>
      </c>
      <c r="AM23" t="s">
        <v>372</v>
      </c>
      <c r="AN23" t="s">
        <v>373</v>
      </c>
      <c r="AO23" t="s">
        <v>374</v>
      </c>
      <c r="AP23" t="s">
        <v>74</v>
      </c>
      <c r="AQ23" t="s">
        <v>74</v>
      </c>
      <c r="AR23" t="s">
        <v>375</v>
      </c>
      <c r="AS23" t="s">
        <v>376</v>
      </c>
      <c r="AT23" t="s">
        <v>310</v>
      </c>
      <c r="AU23">
        <v>1995</v>
      </c>
      <c r="AV23">
        <v>7</v>
      </c>
      <c r="AW23">
        <v>3</v>
      </c>
      <c r="AX23" t="s">
        <v>74</v>
      </c>
      <c r="AY23" t="s">
        <v>74</v>
      </c>
      <c r="AZ23" t="s">
        <v>74</v>
      </c>
      <c r="BA23" t="s">
        <v>74</v>
      </c>
      <c r="BB23">
        <v>235</v>
      </c>
      <c r="BC23">
        <v>240</v>
      </c>
      <c r="BD23" t="s">
        <v>74</v>
      </c>
      <c r="BE23" t="s">
        <v>408</v>
      </c>
      <c r="BF23" t="str">
        <f>HYPERLINK("http://dx.doi.org/10.1017/S0954102095000332","http://dx.doi.org/10.1017/S0954102095000332")</f>
        <v>http://dx.doi.org/10.1017/S0954102095000332</v>
      </c>
      <c r="BG23" t="s">
        <v>74</v>
      </c>
      <c r="BH23" t="s">
        <v>74</v>
      </c>
      <c r="BI23">
        <v>6</v>
      </c>
      <c r="BJ23" t="s">
        <v>378</v>
      </c>
      <c r="BK23" t="s">
        <v>94</v>
      </c>
      <c r="BL23" t="s">
        <v>379</v>
      </c>
      <c r="BM23" t="s">
        <v>380</v>
      </c>
      <c r="BN23" t="s">
        <v>74</v>
      </c>
      <c r="BO23" t="s">
        <v>74</v>
      </c>
      <c r="BP23" t="s">
        <v>74</v>
      </c>
      <c r="BQ23" t="s">
        <v>74</v>
      </c>
      <c r="BR23" t="s">
        <v>97</v>
      </c>
      <c r="BS23" t="s">
        <v>409</v>
      </c>
      <c r="BT23" t="str">
        <f>HYPERLINK("https%3A%2F%2Fwww.webofscience.com%2Fwos%2Fwoscc%2Ffull-record%2FWOS:A1995RT41400004","View Full Record in Web of Science")</f>
        <v>View Full Record in Web of Science</v>
      </c>
    </row>
    <row r="24" spans="1:72" x14ac:dyDescent="0.15">
      <c r="A24" t="s">
        <v>72</v>
      </c>
      <c r="B24" t="s">
        <v>410</v>
      </c>
      <c r="C24" t="s">
        <v>74</v>
      </c>
      <c r="D24" t="s">
        <v>74</v>
      </c>
      <c r="E24" t="s">
        <v>74</v>
      </c>
      <c r="F24" t="s">
        <v>410</v>
      </c>
      <c r="G24" t="s">
        <v>74</v>
      </c>
      <c r="H24" t="s">
        <v>74</v>
      </c>
      <c r="I24" t="s">
        <v>411</v>
      </c>
      <c r="J24" t="s">
        <v>367</v>
      </c>
      <c r="K24" t="s">
        <v>74</v>
      </c>
      <c r="L24" t="s">
        <v>74</v>
      </c>
      <c r="M24" t="s">
        <v>77</v>
      </c>
      <c r="N24" t="s">
        <v>78</v>
      </c>
      <c r="O24" t="s">
        <v>74</v>
      </c>
      <c r="P24" t="s">
        <v>74</v>
      </c>
      <c r="Q24" t="s">
        <v>74</v>
      </c>
      <c r="R24" t="s">
        <v>74</v>
      </c>
      <c r="S24" t="s">
        <v>74</v>
      </c>
      <c r="T24" t="s">
        <v>412</v>
      </c>
      <c r="U24" t="s">
        <v>413</v>
      </c>
      <c r="V24" t="s">
        <v>414</v>
      </c>
      <c r="W24" t="s">
        <v>74</v>
      </c>
      <c r="X24" t="s">
        <v>74</v>
      </c>
      <c r="Y24" t="s">
        <v>415</v>
      </c>
      <c r="Z24" t="s">
        <v>74</v>
      </c>
      <c r="AA24" t="s">
        <v>74</v>
      </c>
      <c r="AB24" t="s">
        <v>74</v>
      </c>
      <c r="AC24" t="s">
        <v>74</v>
      </c>
      <c r="AD24" t="s">
        <v>74</v>
      </c>
      <c r="AE24" t="s">
        <v>74</v>
      </c>
      <c r="AF24" t="s">
        <v>74</v>
      </c>
      <c r="AG24">
        <v>38</v>
      </c>
      <c r="AH24">
        <v>106</v>
      </c>
      <c r="AI24">
        <v>111</v>
      </c>
      <c r="AJ24">
        <v>0</v>
      </c>
      <c r="AK24">
        <v>11</v>
      </c>
      <c r="AL24" t="s">
        <v>371</v>
      </c>
      <c r="AM24" t="s">
        <v>372</v>
      </c>
      <c r="AN24" t="s">
        <v>373</v>
      </c>
      <c r="AO24" t="s">
        <v>374</v>
      </c>
      <c r="AP24" t="s">
        <v>74</v>
      </c>
      <c r="AQ24" t="s">
        <v>74</v>
      </c>
      <c r="AR24" t="s">
        <v>375</v>
      </c>
      <c r="AS24" t="s">
        <v>376</v>
      </c>
      <c r="AT24" t="s">
        <v>310</v>
      </c>
      <c r="AU24">
        <v>1995</v>
      </c>
      <c r="AV24">
        <v>7</v>
      </c>
      <c r="AW24">
        <v>3</v>
      </c>
      <c r="AX24" t="s">
        <v>74</v>
      </c>
      <c r="AY24" t="s">
        <v>74</v>
      </c>
      <c r="AZ24" t="s">
        <v>74</v>
      </c>
      <c r="BA24" t="s">
        <v>74</v>
      </c>
      <c r="BB24">
        <v>241</v>
      </c>
      <c r="BC24">
        <v>249</v>
      </c>
      <c r="BD24" t="s">
        <v>74</v>
      </c>
      <c r="BE24" t="s">
        <v>416</v>
      </c>
      <c r="BF24" t="str">
        <f>HYPERLINK("http://dx.doi.org/10.1017/S0954102095000344","http://dx.doi.org/10.1017/S0954102095000344")</f>
        <v>http://dx.doi.org/10.1017/S0954102095000344</v>
      </c>
      <c r="BG24" t="s">
        <v>74</v>
      </c>
      <c r="BH24" t="s">
        <v>74</v>
      </c>
      <c r="BI24">
        <v>9</v>
      </c>
      <c r="BJ24" t="s">
        <v>378</v>
      </c>
      <c r="BK24" t="s">
        <v>94</v>
      </c>
      <c r="BL24" t="s">
        <v>379</v>
      </c>
      <c r="BM24" t="s">
        <v>380</v>
      </c>
      <c r="BN24" t="s">
        <v>74</v>
      </c>
      <c r="BO24" t="s">
        <v>74</v>
      </c>
      <c r="BP24" t="s">
        <v>74</v>
      </c>
      <c r="BQ24" t="s">
        <v>74</v>
      </c>
      <c r="BR24" t="s">
        <v>97</v>
      </c>
      <c r="BS24" t="s">
        <v>417</v>
      </c>
      <c r="BT24" t="str">
        <f>HYPERLINK("https%3A%2F%2Fwww.webofscience.com%2Fwos%2Fwoscc%2Ffull-record%2FWOS:A1995RT41400005","View Full Record in Web of Science")</f>
        <v>View Full Record in Web of Science</v>
      </c>
    </row>
    <row r="25" spans="1:72" x14ac:dyDescent="0.15">
      <c r="A25" t="s">
        <v>72</v>
      </c>
      <c r="B25" t="s">
        <v>418</v>
      </c>
      <c r="C25" t="s">
        <v>74</v>
      </c>
      <c r="D25" t="s">
        <v>74</v>
      </c>
      <c r="E25" t="s">
        <v>74</v>
      </c>
      <c r="F25" t="s">
        <v>418</v>
      </c>
      <c r="G25" t="s">
        <v>74</v>
      </c>
      <c r="H25" t="s">
        <v>74</v>
      </c>
      <c r="I25" t="s">
        <v>419</v>
      </c>
      <c r="J25" t="s">
        <v>367</v>
      </c>
      <c r="K25" t="s">
        <v>74</v>
      </c>
      <c r="L25" t="s">
        <v>74</v>
      </c>
      <c r="M25" t="s">
        <v>77</v>
      </c>
      <c r="N25" t="s">
        <v>78</v>
      </c>
      <c r="O25" t="s">
        <v>74</v>
      </c>
      <c r="P25" t="s">
        <v>74</v>
      </c>
      <c r="Q25" t="s">
        <v>74</v>
      </c>
      <c r="R25" t="s">
        <v>74</v>
      </c>
      <c r="S25" t="s">
        <v>74</v>
      </c>
      <c r="T25" t="s">
        <v>420</v>
      </c>
      <c r="U25" t="s">
        <v>421</v>
      </c>
      <c r="V25" t="s">
        <v>422</v>
      </c>
      <c r="W25" t="s">
        <v>423</v>
      </c>
      <c r="X25" t="s">
        <v>424</v>
      </c>
      <c r="Y25" t="s">
        <v>425</v>
      </c>
      <c r="Z25" t="s">
        <v>74</v>
      </c>
      <c r="AA25" t="s">
        <v>74</v>
      </c>
      <c r="AB25" t="s">
        <v>74</v>
      </c>
      <c r="AC25" t="s">
        <v>74</v>
      </c>
      <c r="AD25" t="s">
        <v>74</v>
      </c>
      <c r="AE25" t="s">
        <v>74</v>
      </c>
      <c r="AF25" t="s">
        <v>74</v>
      </c>
      <c r="AG25">
        <v>44</v>
      </c>
      <c r="AH25">
        <v>54</v>
      </c>
      <c r="AI25">
        <v>57</v>
      </c>
      <c r="AJ25">
        <v>2</v>
      </c>
      <c r="AK25">
        <v>5</v>
      </c>
      <c r="AL25" t="s">
        <v>371</v>
      </c>
      <c r="AM25" t="s">
        <v>372</v>
      </c>
      <c r="AN25" t="s">
        <v>373</v>
      </c>
      <c r="AO25" t="s">
        <v>374</v>
      </c>
      <c r="AP25" t="s">
        <v>74</v>
      </c>
      <c r="AQ25" t="s">
        <v>74</v>
      </c>
      <c r="AR25" t="s">
        <v>375</v>
      </c>
      <c r="AS25" t="s">
        <v>376</v>
      </c>
      <c r="AT25" t="s">
        <v>310</v>
      </c>
      <c r="AU25">
        <v>1995</v>
      </c>
      <c r="AV25">
        <v>7</v>
      </c>
      <c r="AW25">
        <v>3</v>
      </c>
      <c r="AX25" t="s">
        <v>74</v>
      </c>
      <c r="AY25" t="s">
        <v>74</v>
      </c>
      <c r="AZ25" t="s">
        <v>74</v>
      </c>
      <c r="BA25" t="s">
        <v>74</v>
      </c>
      <c r="BB25">
        <v>251</v>
      </c>
      <c r="BC25">
        <v>260</v>
      </c>
      <c r="BD25" t="s">
        <v>74</v>
      </c>
      <c r="BE25" t="s">
        <v>426</v>
      </c>
      <c r="BF25" t="str">
        <f>HYPERLINK("http://dx.doi.org/10.1017/S0954102095000356","http://dx.doi.org/10.1017/S0954102095000356")</f>
        <v>http://dx.doi.org/10.1017/S0954102095000356</v>
      </c>
      <c r="BG25" t="s">
        <v>74</v>
      </c>
      <c r="BH25" t="s">
        <v>74</v>
      </c>
      <c r="BI25">
        <v>10</v>
      </c>
      <c r="BJ25" t="s">
        <v>378</v>
      </c>
      <c r="BK25" t="s">
        <v>94</v>
      </c>
      <c r="BL25" t="s">
        <v>379</v>
      </c>
      <c r="BM25" t="s">
        <v>380</v>
      </c>
      <c r="BN25" t="s">
        <v>74</v>
      </c>
      <c r="BO25" t="s">
        <v>74</v>
      </c>
      <c r="BP25" t="s">
        <v>74</v>
      </c>
      <c r="BQ25" t="s">
        <v>74</v>
      </c>
      <c r="BR25" t="s">
        <v>97</v>
      </c>
      <c r="BS25" t="s">
        <v>427</v>
      </c>
      <c r="BT25" t="str">
        <f>HYPERLINK("https%3A%2F%2Fwww.webofscience.com%2Fwos%2Fwoscc%2Ffull-record%2FWOS:A1995RT41400006","View Full Record in Web of Science")</f>
        <v>View Full Record in Web of Science</v>
      </c>
    </row>
    <row r="26" spans="1:72" x14ac:dyDescent="0.15">
      <c r="A26" t="s">
        <v>72</v>
      </c>
      <c r="B26" t="s">
        <v>428</v>
      </c>
      <c r="C26" t="s">
        <v>74</v>
      </c>
      <c r="D26" t="s">
        <v>74</v>
      </c>
      <c r="E26" t="s">
        <v>74</v>
      </c>
      <c r="F26" t="s">
        <v>428</v>
      </c>
      <c r="G26" t="s">
        <v>74</v>
      </c>
      <c r="H26" t="s">
        <v>74</v>
      </c>
      <c r="I26" t="s">
        <v>429</v>
      </c>
      <c r="J26" t="s">
        <v>367</v>
      </c>
      <c r="K26" t="s">
        <v>74</v>
      </c>
      <c r="L26" t="s">
        <v>74</v>
      </c>
      <c r="M26" t="s">
        <v>77</v>
      </c>
      <c r="N26" t="s">
        <v>78</v>
      </c>
      <c r="O26" t="s">
        <v>74</v>
      </c>
      <c r="P26" t="s">
        <v>74</v>
      </c>
      <c r="Q26" t="s">
        <v>74</v>
      </c>
      <c r="R26" t="s">
        <v>74</v>
      </c>
      <c r="S26" t="s">
        <v>74</v>
      </c>
      <c r="T26" t="s">
        <v>430</v>
      </c>
      <c r="U26" t="s">
        <v>74</v>
      </c>
      <c r="V26" t="s">
        <v>431</v>
      </c>
      <c r="W26" t="s">
        <v>432</v>
      </c>
      <c r="X26" t="s">
        <v>433</v>
      </c>
      <c r="Y26" t="s">
        <v>74</v>
      </c>
      <c r="Z26" t="s">
        <v>74</v>
      </c>
      <c r="AA26" t="s">
        <v>74</v>
      </c>
      <c r="AB26" t="s">
        <v>74</v>
      </c>
      <c r="AC26" t="s">
        <v>74</v>
      </c>
      <c r="AD26" t="s">
        <v>74</v>
      </c>
      <c r="AE26" t="s">
        <v>74</v>
      </c>
      <c r="AF26" t="s">
        <v>74</v>
      </c>
      <c r="AG26">
        <v>12</v>
      </c>
      <c r="AH26">
        <v>3</v>
      </c>
      <c r="AI26">
        <v>3</v>
      </c>
      <c r="AJ26">
        <v>0</v>
      </c>
      <c r="AK26">
        <v>0</v>
      </c>
      <c r="AL26" t="s">
        <v>371</v>
      </c>
      <c r="AM26" t="s">
        <v>372</v>
      </c>
      <c r="AN26" t="s">
        <v>373</v>
      </c>
      <c r="AO26" t="s">
        <v>374</v>
      </c>
      <c r="AP26" t="s">
        <v>74</v>
      </c>
      <c r="AQ26" t="s">
        <v>74</v>
      </c>
      <c r="AR26" t="s">
        <v>375</v>
      </c>
      <c r="AS26" t="s">
        <v>376</v>
      </c>
      <c r="AT26" t="s">
        <v>310</v>
      </c>
      <c r="AU26">
        <v>1995</v>
      </c>
      <c r="AV26">
        <v>7</v>
      </c>
      <c r="AW26">
        <v>3</v>
      </c>
      <c r="AX26" t="s">
        <v>74</v>
      </c>
      <c r="AY26" t="s">
        <v>74</v>
      </c>
      <c r="AZ26" t="s">
        <v>74</v>
      </c>
      <c r="BA26" t="s">
        <v>74</v>
      </c>
      <c r="BB26">
        <v>261</v>
      </c>
      <c r="BC26">
        <v>264</v>
      </c>
      <c r="BD26" t="s">
        <v>74</v>
      </c>
      <c r="BE26" t="s">
        <v>434</v>
      </c>
      <c r="BF26" t="str">
        <f>HYPERLINK("http://dx.doi.org/10.1017/S0954102095000368","http://dx.doi.org/10.1017/S0954102095000368")</f>
        <v>http://dx.doi.org/10.1017/S0954102095000368</v>
      </c>
      <c r="BG26" t="s">
        <v>74</v>
      </c>
      <c r="BH26" t="s">
        <v>74</v>
      </c>
      <c r="BI26">
        <v>4</v>
      </c>
      <c r="BJ26" t="s">
        <v>378</v>
      </c>
      <c r="BK26" t="s">
        <v>94</v>
      </c>
      <c r="BL26" t="s">
        <v>379</v>
      </c>
      <c r="BM26" t="s">
        <v>380</v>
      </c>
      <c r="BN26" t="s">
        <v>74</v>
      </c>
      <c r="BO26" t="s">
        <v>74</v>
      </c>
      <c r="BP26" t="s">
        <v>74</v>
      </c>
      <c r="BQ26" t="s">
        <v>74</v>
      </c>
      <c r="BR26" t="s">
        <v>97</v>
      </c>
      <c r="BS26" t="s">
        <v>435</v>
      </c>
      <c r="BT26" t="str">
        <f>HYPERLINK("https%3A%2F%2Fwww.webofscience.com%2Fwos%2Fwoscc%2Ffull-record%2FWOS:A1995RT41400007","View Full Record in Web of Science")</f>
        <v>View Full Record in Web of Science</v>
      </c>
    </row>
    <row r="27" spans="1:72" x14ac:dyDescent="0.15">
      <c r="A27" t="s">
        <v>72</v>
      </c>
      <c r="B27" t="s">
        <v>436</v>
      </c>
      <c r="C27" t="s">
        <v>74</v>
      </c>
      <c r="D27" t="s">
        <v>74</v>
      </c>
      <c r="E27" t="s">
        <v>74</v>
      </c>
      <c r="F27" t="s">
        <v>436</v>
      </c>
      <c r="G27" t="s">
        <v>74</v>
      </c>
      <c r="H27" t="s">
        <v>74</v>
      </c>
      <c r="I27" t="s">
        <v>437</v>
      </c>
      <c r="J27" t="s">
        <v>367</v>
      </c>
      <c r="K27" t="s">
        <v>74</v>
      </c>
      <c r="L27" t="s">
        <v>74</v>
      </c>
      <c r="M27" t="s">
        <v>77</v>
      </c>
      <c r="N27" t="s">
        <v>78</v>
      </c>
      <c r="O27" t="s">
        <v>74</v>
      </c>
      <c r="P27" t="s">
        <v>74</v>
      </c>
      <c r="Q27" t="s">
        <v>74</v>
      </c>
      <c r="R27" t="s">
        <v>74</v>
      </c>
      <c r="S27" t="s">
        <v>74</v>
      </c>
      <c r="T27" t="s">
        <v>438</v>
      </c>
      <c r="U27" t="s">
        <v>439</v>
      </c>
      <c r="V27" t="s">
        <v>440</v>
      </c>
      <c r="W27" t="s">
        <v>441</v>
      </c>
      <c r="X27" t="s">
        <v>442</v>
      </c>
      <c r="Y27" t="s">
        <v>443</v>
      </c>
      <c r="Z27" t="s">
        <v>74</v>
      </c>
      <c r="AA27" t="s">
        <v>444</v>
      </c>
      <c r="AB27" t="s">
        <v>74</v>
      </c>
      <c r="AC27" t="s">
        <v>74</v>
      </c>
      <c r="AD27" t="s">
        <v>74</v>
      </c>
      <c r="AE27" t="s">
        <v>74</v>
      </c>
      <c r="AF27" t="s">
        <v>74</v>
      </c>
      <c r="AG27">
        <v>32</v>
      </c>
      <c r="AH27">
        <v>32</v>
      </c>
      <c r="AI27">
        <v>34</v>
      </c>
      <c r="AJ27">
        <v>0</v>
      </c>
      <c r="AK27">
        <v>5</v>
      </c>
      <c r="AL27" t="s">
        <v>371</v>
      </c>
      <c r="AM27" t="s">
        <v>372</v>
      </c>
      <c r="AN27" t="s">
        <v>373</v>
      </c>
      <c r="AO27" t="s">
        <v>374</v>
      </c>
      <c r="AP27" t="s">
        <v>74</v>
      </c>
      <c r="AQ27" t="s">
        <v>74</v>
      </c>
      <c r="AR27" t="s">
        <v>375</v>
      </c>
      <c r="AS27" t="s">
        <v>376</v>
      </c>
      <c r="AT27" t="s">
        <v>310</v>
      </c>
      <c r="AU27">
        <v>1995</v>
      </c>
      <c r="AV27">
        <v>7</v>
      </c>
      <c r="AW27">
        <v>3</v>
      </c>
      <c r="AX27" t="s">
        <v>74</v>
      </c>
      <c r="AY27" t="s">
        <v>74</v>
      </c>
      <c r="AZ27" t="s">
        <v>74</v>
      </c>
      <c r="BA27" t="s">
        <v>74</v>
      </c>
      <c r="BB27">
        <v>265</v>
      </c>
      <c r="BC27">
        <v>276</v>
      </c>
      <c r="BD27" t="s">
        <v>74</v>
      </c>
      <c r="BE27" t="s">
        <v>445</v>
      </c>
      <c r="BF27" t="str">
        <f>HYPERLINK("http://dx.doi.org/10.1017/S095410209500037X","http://dx.doi.org/10.1017/S095410209500037X")</f>
        <v>http://dx.doi.org/10.1017/S095410209500037X</v>
      </c>
      <c r="BG27" t="s">
        <v>74</v>
      </c>
      <c r="BH27" t="s">
        <v>74</v>
      </c>
      <c r="BI27">
        <v>12</v>
      </c>
      <c r="BJ27" t="s">
        <v>378</v>
      </c>
      <c r="BK27" t="s">
        <v>94</v>
      </c>
      <c r="BL27" t="s">
        <v>379</v>
      </c>
      <c r="BM27" t="s">
        <v>380</v>
      </c>
      <c r="BN27" t="s">
        <v>74</v>
      </c>
      <c r="BO27" t="s">
        <v>74</v>
      </c>
      <c r="BP27" t="s">
        <v>74</v>
      </c>
      <c r="BQ27" t="s">
        <v>74</v>
      </c>
      <c r="BR27" t="s">
        <v>97</v>
      </c>
      <c r="BS27" t="s">
        <v>446</v>
      </c>
      <c r="BT27" t="str">
        <f>HYPERLINK("https%3A%2F%2Fwww.webofscience.com%2Fwos%2Fwoscc%2Ffull-record%2FWOS:A1995RT41400008","View Full Record in Web of Science")</f>
        <v>View Full Record in Web of Science</v>
      </c>
    </row>
    <row r="28" spans="1:72" x14ac:dyDescent="0.15">
      <c r="A28" t="s">
        <v>72</v>
      </c>
      <c r="B28" t="s">
        <v>447</v>
      </c>
      <c r="C28" t="s">
        <v>74</v>
      </c>
      <c r="D28" t="s">
        <v>74</v>
      </c>
      <c r="E28" t="s">
        <v>74</v>
      </c>
      <c r="F28" t="s">
        <v>447</v>
      </c>
      <c r="G28" t="s">
        <v>74</v>
      </c>
      <c r="H28" t="s">
        <v>74</v>
      </c>
      <c r="I28" t="s">
        <v>448</v>
      </c>
      <c r="J28" t="s">
        <v>367</v>
      </c>
      <c r="K28" t="s">
        <v>74</v>
      </c>
      <c r="L28" t="s">
        <v>74</v>
      </c>
      <c r="M28" t="s">
        <v>77</v>
      </c>
      <c r="N28" t="s">
        <v>78</v>
      </c>
      <c r="O28" t="s">
        <v>74</v>
      </c>
      <c r="P28" t="s">
        <v>74</v>
      </c>
      <c r="Q28" t="s">
        <v>74</v>
      </c>
      <c r="R28" t="s">
        <v>74</v>
      </c>
      <c r="S28" t="s">
        <v>74</v>
      </c>
      <c r="T28" t="s">
        <v>449</v>
      </c>
      <c r="U28" t="s">
        <v>450</v>
      </c>
      <c r="V28" t="s">
        <v>451</v>
      </c>
      <c r="W28" t="s">
        <v>452</v>
      </c>
      <c r="X28" t="s">
        <v>453</v>
      </c>
      <c r="Y28" t="s">
        <v>454</v>
      </c>
      <c r="Z28" t="s">
        <v>74</v>
      </c>
      <c r="AA28" t="s">
        <v>74</v>
      </c>
      <c r="AB28" t="s">
        <v>74</v>
      </c>
      <c r="AC28" t="s">
        <v>74</v>
      </c>
      <c r="AD28" t="s">
        <v>74</v>
      </c>
      <c r="AE28" t="s">
        <v>74</v>
      </c>
      <c r="AF28" t="s">
        <v>74</v>
      </c>
      <c r="AG28">
        <v>23</v>
      </c>
      <c r="AH28">
        <v>8</v>
      </c>
      <c r="AI28">
        <v>9</v>
      </c>
      <c r="AJ28">
        <v>0</v>
      </c>
      <c r="AK28">
        <v>0</v>
      </c>
      <c r="AL28" t="s">
        <v>371</v>
      </c>
      <c r="AM28" t="s">
        <v>372</v>
      </c>
      <c r="AN28" t="s">
        <v>373</v>
      </c>
      <c r="AO28" t="s">
        <v>374</v>
      </c>
      <c r="AP28" t="s">
        <v>74</v>
      </c>
      <c r="AQ28" t="s">
        <v>74</v>
      </c>
      <c r="AR28" t="s">
        <v>375</v>
      </c>
      <c r="AS28" t="s">
        <v>376</v>
      </c>
      <c r="AT28" t="s">
        <v>310</v>
      </c>
      <c r="AU28">
        <v>1995</v>
      </c>
      <c r="AV28">
        <v>7</v>
      </c>
      <c r="AW28">
        <v>3</v>
      </c>
      <c r="AX28" t="s">
        <v>74</v>
      </c>
      <c r="AY28" t="s">
        <v>74</v>
      </c>
      <c r="AZ28" t="s">
        <v>74</v>
      </c>
      <c r="BA28" t="s">
        <v>74</v>
      </c>
      <c r="BB28">
        <v>277</v>
      </c>
      <c r="BC28">
        <v>281</v>
      </c>
      <c r="BD28" t="s">
        <v>74</v>
      </c>
      <c r="BE28" t="s">
        <v>455</v>
      </c>
      <c r="BF28" t="str">
        <f>HYPERLINK("http://dx.doi.org/10.1017/S0954102095000381","http://dx.doi.org/10.1017/S0954102095000381")</f>
        <v>http://dx.doi.org/10.1017/S0954102095000381</v>
      </c>
      <c r="BG28" t="s">
        <v>74</v>
      </c>
      <c r="BH28" t="s">
        <v>74</v>
      </c>
      <c r="BI28">
        <v>5</v>
      </c>
      <c r="BJ28" t="s">
        <v>378</v>
      </c>
      <c r="BK28" t="s">
        <v>94</v>
      </c>
      <c r="BL28" t="s">
        <v>379</v>
      </c>
      <c r="BM28" t="s">
        <v>380</v>
      </c>
      <c r="BN28" t="s">
        <v>74</v>
      </c>
      <c r="BO28" t="s">
        <v>74</v>
      </c>
      <c r="BP28" t="s">
        <v>74</v>
      </c>
      <c r="BQ28" t="s">
        <v>74</v>
      </c>
      <c r="BR28" t="s">
        <v>97</v>
      </c>
      <c r="BS28" t="s">
        <v>456</v>
      </c>
      <c r="BT28" t="str">
        <f>HYPERLINK("https%3A%2F%2Fwww.webofscience.com%2Fwos%2Fwoscc%2Ffull-record%2FWOS:A1995RT41400009","View Full Record in Web of Science")</f>
        <v>View Full Record in Web of Science</v>
      </c>
    </row>
    <row r="29" spans="1:72" x14ac:dyDescent="0.15">
      <c r="A29" t="s">
        <v>72</v>
      </c>
      <c r="B29" t="s">
        <v>457</v>
      </c>
      <c r="C29" t="s">
        <v>74</v>
      </c>
      <c r="D29" t="s">
        <v>74</v>
      </c>
      <c r="E29" t="s">
        <v>74</v>
      </c>
      <c r="F29" t="s">
        <v>457</v>
      </c>
      <c r="G29" t="s">
        <v>74</v>
      </c>
      <c r="H29" t="s">
        <v>74</v>
      </c>
      <c r="I29" t="s">
        <v>458</v>
      </c>
      <c r="J29" t="s">
        <v>367</v>
      </c>
      <c r="K29" t="s">
        <v>74</v>
      </c>
      <c r="L29" t="s">
        <v>74</v>
      </c>
      <c r="M29" t="s">
        <v>77</v>
      </c>
      <c r="N29" t="s">
        <v>78</v>
      </c>
      <c r="O29" t="s">
        <v>74</v>
      </c>
      <c r="P29" t="s">
        <v>74</v>
      </c>
      <c r="Q29" t="s">
        <v>74</v>
      </c>
      <c r="R29" t="s">
        <v>74</v>
      </c>
      <c r="S29" t="s">
        <v>74</v>
      </c>
      <c r="T29" t="s">
        <v>459</v>
      </c>
      <c r="U29" t="s">
        <v>460</v>
      </c>
      <c r="V29" t="s">
        <v>461</v>
      </c>
      <c r="W29" t="s">
        <v>74</v>
      </c>
      <c r="X29" t="s">
        <v>74</v>
      </c>
      <c r="Y29" t="s">
        <v>462</v>
      </c>
      <c r="Z29" t="s">
        <v>74</v>
      </c>
      <c r="AA29" t="s">
        <v>74</v>
      </c>
      <c r="AB29" t="s">
        <v>74</v>
      </c>
      <c r="AC29" t="s">
        <v>74</v>
      </c>
      <c r="AD29" t="s">
        <v>74</v>
      </c>
      <c r="AE29" t="s">
        <v>74</v>
      </c>
      <c r="AF29" t="s">
        <v>74</v>
      </c>
      <c r="AG29">
        <v>42</v>
      </c>
      <c r="AH29">
        <v>3</v>
      </c>
      <c r="AI29">
        <v>3</v>
      </c>
      <c r="AJ29">
        <v>0</v>
      </c>
      <c r="AK29">
        <v>1</v>
      </c>
      <c r="AL29" t="s">
        <v>371</v>
      </c>
      <c r="AM29" t="s">
        <v>372</v>
      </c>
      <c r="AN29" t="s">
        <v>373</v>
      </c>
      <c r="AO29" t="s">
        <v>374</v>
      </c>
      <c r="AP29" t="s">
        <v>74</v>
      </c>
      <c r="AQ29" t="s">
        <v>74</v>
      </c>
      <c r="AR29" t="s">
        <v>375</v>
      </c>
      <c r="AS29" t="s">
        <v>376</v>
      </c>
      <c r="AT29" t="s">
        <v>310</v>
      </c>
      <c r="AU29">
        <v>1995</v>
      </c>
      <c r="AV29">
        <v>7</v>
      </c>
      <c r="AW29">
        <v>3</v>
      </c>
      <c r="AX29" t="s">
        <v>74</v>
      </c>
      <c r="AY29" t="s">
        <v>74</v>
      </c>
      <c r="AZ29" t="s">
        <v>74</v>
      </c>
      <c r="BA29" t="s">
        <v>74</v>
      </c>
      <c r="BB29">
        <v>283</v>
      </c>
      <c r="BC29">
        <v>291</v>
      </c>
      <c r="BD29" t="s">
        <v>74</v>
      </c>
      <c r="BE29" t="s">
        <v>463</v>
      </c>
      <c r="BF29" t="str">
        <f>HYPERLINK("http://dx.doi.org/10.1017/S0954102095000393","http://dx.doi.org/10.1017/S0954102095000393")</f>
        <v>http://dx.doi.org/10.1017/S0954102095000393</v>
      </c>
      <c r="BG29" t="s">
        <v>74</v>
      </c>
      <c r="BH29" t="s">
        <v>74</v>
      </c>
      <c r="BI29">
        <v>9</v>
      </c>
      <c r="BJ29" t="s">
        <v>378</v>
      </c>
      <c r="BK29" t="s">
        <v>94</v>
      </c>
      <c r="BL29" t="s">
        <v>379</v>
      </c>
      <c r="BM29" t="s">
        <v>380</v>
      </c>
      <c r="BN29" t="s">
        <v>74</v>
      </c>
      <c r="BO29" t="s">
        <v>74</v>
      </c>
      <c r="BP29" t="s">
        <v>74</v>
      </c>
      <c r="BQ29" t="s">
        <v>74</v>
      </c>
      <c r="BR29" t="s">
        <v>97</v>
      </c>
      <c r="BS29" t="s">
        <v>464</v>
      </c>
      <c r="BT29" t="str">
        <f>HYPERLINK("https%3A%2F%2Fwww.webofscience.com%2Fwos%2Fwoscc%2Ffull-record%2FWOS:A1995RT41400010","View Full Record in Web of Science")</f>
        <v>View Full Record in Web of Science</v>
      </c>
    </row>
    <row r="30" spans="1:72" x14ac:dyDescent="0.15">
      <c r="A30" t="s">
        <v>72</v>
      </c>
      <c r="B30" t="s">
        <v>465</v>
      </c>
      <c r="C30" t="s">
        <v>74</v>
      </c>
      <c r="D30" t="s">
        <v>74</v>
      </c>
      <c r="E30" t="s">
        <v>74</v>
      </c>
      <c r="F30" t="s">
        <v>465</v>
      </c>
      <c r="G30" t="s">
        <v>74</v>
      </c>
      <c r="H30" t="s">
        <v>74</v>
      </c>
      <c r="I30" t="s">
        <v>466</v>
      </c>
      <c r="J30" t="s">
        <v>367</v>
      </c>
      <c r="K30" t="s">
        <v>74</v>
      </c>
      <c r="L30" t="s">
        <v>74</v>
      </c>
      <c r="M30" t="s">
        <v>77</v>
      </c>
      <c r="N30" t="s">
        <v>78</v>
      </c>
      <c r="O30" t="s">
        <v>74</v>
      </c>
      <c r="P30" t="s">
        <v>74</v>
      </c>
      <c r="Q30" t="s">
        <v>74</v>
      </c>
      <c r="R30" t="s">
        <v>74</v>
      </c>
      <c r="S30" t="s">
        <v>74</v>
      </c>
      <c r="T30" t="s">
        <v>467</v>
      </c>
      <c r="U30" t="s">
        <v>468</v>
      </c>
      <c r="V30" t="s">
        <v>469</v>
      </c>
      <c r="W30" t="s">
        <v>470</v>
      </c>
      <c r="X30" t="s">
        <v>471</v>
      </c>
      <c r="Y30" t="s">
        <v>472</v>
      </c>
      <c r="Z30" t="s">
        <v>74</v>
      </c>
      <c r="AA30" t="s">
        <v>74</v>
      </c>
      <c r="AB30" t="s">
        <v>74</v>
      </c>
      <c r="AC30" t="s">
        <v>74</v>
      </c>
      <c r="AD30" t="s">
        <v>74</v>
      </c>
      <c r="AE30" t="s">
        <v>74</v>
      </c>
      <c r="AF30" t="s">
        <v>74</v>
      </c>
      <c r="AG30">
        <v>41</v>
      </c>
      <c r="AH30">
        <v>2</v>
      </c>
      <c r="AI30">
        <v>2</v>
      </c>
      <c r="AJ30">
        <v>0</v>
      </c>
      <c r="AK30">
        <v>0</v>
      </c>
      <c r="AL30" t="s">
        <v>371</v>
      </c>
      <c r="AM30" t="s">
        <v>372</v>
      </c>
      <c r="AN30" t="s">
        <v>373</v>
      </c>
      <c r="AO30" t="s">
        <v>374</v>
      </c>
      <c r="AP30" t="s">
        <v>74</v>
      </c>
      <c r="AQ30" t="s">
        <v>74</v>
      </c>
      <c r="AR30" t="s">
        <v>375</v>
      </c>
      <c r="AS30" t="s">
        <v>376</v>
      </c>
      <c r="AT30" t="s">
        <v>310</v>
      </c>
      <c r="AU30">
        <v>1995</v>
      </c>
      <c r="AV30">
        <v>7</v>
      </c>
      <c r="AW30">
        <v>3</v>
      </c>
      <c r="AX30" t="s">
        <v>74</v>
      </c>
      <c r="AY30" t="s">
        <v>74</v>
      </c>
      <c r="AZ30" t="s">
        <v>74</v>
      </c>
      <c r="BA30" t="s">
        <v>74</v>
      </c>
      <c r="BB30">
        <v>293</v>
      </c>
      <c r="BC30">
        <v>301</v>
      </c>
      <c r="BD30" t="s">
        <v>74</v>
      </c>
      <c r="BE30" t="s">
        <v>473</v>
      </c>
      <c r="BF30" t="str">
        <f>HYPERLINK("http://dx.doi.org/10.1017/S095410209500040X","http://dx.doi.org/10.1017/S095410209500040X")</f>
        <v>http://dx.doi.org/10.1017/S095410209500040X</v>
      </c>
      <c r="BG30" t="s">
        <v>74</v>
      </c>
      <c r="BH30" t="s">
        <v>74</v>
      </c>
      <c r="BI30">
        <v>9</v>
      </c>
      <c r="BJ30" t="s">
        <v>378</v>
      </c>
      <c r="BK30" t="s">
        <v>94</v>
      </c>
      <c r="BL30" t="s">
        <v>379</v>
      </c>
      <c r="BM30" t="s">
        <v>380</v>
      </c>
      <c r="BN30" t="s">
        <v>74</v>
      </c>
      <c r="BO30" t="s">
        <v>229</v>
      </c>
      <c r="BP30" t="s">
        <v>74</v>
      </c>
      <c r="BQ30" t="s">
        <v>74</v>
      </c>
      <c r="BR30" t="s">
        <v>97</v>
      </c>
      <c r="BS30" t="s">
        <v>474</v>
      </c>
      <c r="BT30" t="str">
        <f>HYPERLINK("https%3A%2F%2Fwww.webofscience.com%2Fwos%2Fwoscc%2Ffull-record%2FWOS:A1995RT41400011","View Full Record in Web of Science")</f>
        <v>View Full Record in Web of Science</v>
      </c>
    </row>
    <row r="31" spans="1:72" x14ac:dyDescent="0.15">
      <c r="A31" t="s">
        <v>72</v>
      </c>
      <c r="B31" t="s">
        <v>475</v>
      </c>
      <c r="C31" t="s">
        <v>74</v>
      </c>
      <c r="D31" t="s">
        <v>74</v>
      </c>
      <c r="E31" t="s">
        <v>74</v>
      </c>
      <c r="F31" t="s">
        <v>475</v>
      </c>
      <c r="G31" t="s">
        <v>74</v>
      </c>
      <c r="H31" t="s">
        <v>74</v>
      </c>
      <c r="I31" t="s">
        <v>476</v>
      </c>
      <c r="J31" t="s">
        <v>367</v>
      </c>
      <c r="K31" t="s">
        <v>74</v>
      </c>
      <c r="L31" t="s">
        <v>74</v>
      </c>
      <c r="M31" t="s">
        <v>77</v>
      </c>
      <c r="N31" t="s">
        <v>477</v>
      </c>
      <c r="O31" t="s">
        <v>74</v>
      </c>
      <c r="P31" t="s">
        <v>74</v>
      </c>
      <c r="Q31" t="s">
        <v>74</v>
      </c>
      <c r="R31" t="s">
        <v>74</v>
      </c>
      <c r="S31" t="s">
        <v>74</v>
      </c>
      <c r="T31" t="s">
        <v>74</v>
      </c>
      <c r="U31" t="s">
        <v>74</v>
      </c>
      <c r="V31" t="s">
        <v>74</v>
      </c>
      <c r="W31" t="s">
        <v>478</v>
      </c>
      <c r="X31" t="s">
        <v>74</v>
      </c>
      <c r="Y31" t="s">
        <v>479</v>
      </c>
      <c r="Z31" t="s">
        <v>74</v>
      </c>
      <c r="AA31" t="s">
        <v>74</v>
      </c>
      <c r="AB31" t="s">
        <v>74</v>
      </c>
      <c r="AC31" t="s">
        <v>74</v>
      </c>
      <c r="AD31" t="s">
        <v>74</v>
      </c>
      <c r="AE31" t="s">
        <v>74</v>
      </c>
      <c r="AF31" t="s">
        <v>74</v>
      </c>
      <c r="AG31">
        <v>0</v>
      </c>
      <c r="AH31">
        <v>3</v>
      </c>
      <c r="AI31">
        <v>3</v>
      </c>
      <c r="AJ31">
        <v>0</v>
      </c>
      <c r="AK31">
        <v>1</v>
      </c>
      <c r="AL31" t="s">
        <v>371</v>
      </c>
      <c r="AM31" t="s">
        <v>372</v>
      </c>
      <c r="AN31" t="s">
        <v>373</v>
      </c>
      <c r="AO31" t="s">
        <v>374</v>
      </c>
      <c r="AP31" t="s">
        <v>74</v>
      </c>
      <c r="AQ31" t="s">
        <v>74</v>
      </c>
      <c r="AR31" t="s">
        <v>375</v>
      </c>
      <c r="AS31" t="s">
        <v>376</v>
      </c>
      <c r="AT31" t="s">
        <v>310</v>
      </c>
      <c r="AU31">
        <v>1995</v>
      </c>
      <c r="AV31">
        <v>7</v>
      </c>
      <c r="AW31">
        <v>3</v>
      </c>
      <c r="AX31" t="s">
        <v>74</v>
      </c>
      <c r="AY31" t="s">
        <v>74</v>
      </c>
      <c r="AZ31" t="s">
        <v>74</v>
      </c>
      <c r="BA31" t="s">
        <v>74</v>
      </c>
      <c r="BB31">
        <v>303</v>
      </c>
      <c r="BC31">
        <v>304</v>
      </c>
      <c r="BD31" t="s">
        <v>74</v>
      </c>
      <c r="BE31" t="s">
        <v>480</v>
      </c>
      <c r="BF31" t="str">
        <f>HYPERLINK("http://dx.doi.org/10.1017/S0954102095000411","http://dx.doi.org/10.1017/S0954102095000411")</f>
        <v>http://dx.doi.org/10.1017/S0954102095000411</v>
      </c>
      <c r="BG31" t="s">
        <v>74</v>
      </c>
      <c r="BH31" t="s">
        <v>74</v>
      </c>
      <c r="BI31">
        <v>2</v>
      </c>
      <c r="BJ31" t="s">
        <v>378</v>
      </c>
      <c r="BK31" t="s">
        <v>94</v>
      </c>
      <c r="BL31" t="s">
        <v>379</v>
      </c>
      <c r="BM31" t="s">
        <v>380</v>
      </c>
      <c r="BN31" t="s">
        <v>74</v>
      </c>
      <c r="BO31" t="s">
        <v>74</v>
      </c>
      <c r="BP31" t="s">
        <v>74</v>
      </c>
      <c r="BQ31" t="s">
        <v>74</v>
      </c>
      <c r="BR31" t="s">
        <v>97</v>
      </c>
      <c r="BS31" t="s">
        <v>481</v>
      </c>
      <c r="BT31" t="str">
        <f>HYPERLINK("https%3A%2F%2Fwww.webofscience.com%2Fwos%2Fwoscc%2Ffull-record%2FWOS:A1995RT41400012","View Full Record in Web of Science")</f>
        <v>View Full Record in Web of Science</v>
      </c>
    </row>
    <row r="32" spans="1:72" x14ac:dyDescent="0.15">
      <c r="A32" t="s">
        <v>72</v>
      </c>
      <c r="B32" t="s">
        <v>482</v>
      </c>
      <c r="C32" t="s">
        <v>74</v>
      </c>
      <c r="D32" t="s">
        <v>74</v>
      </c>
      <c r="E32" t="s">
        <v>74</v>
      </c>
      <c r="F32" t="s">
        <v>482</v>
      </c>
      <c r="G32" t="s">
        <v>74</v>
      </c>
      <c r="H32" t="s">
        <v>74</v>
      </c>
      <c r="I32" t="s">
        <v>483</v>
      </c>
      <c r="J32" t="s">
        <v>367</v>
      </c>
      <c r="K32" t="s">
        <v>74</v>
      </c>
      <c r="L32" t="s">
        <v>74</v>
      </c>
      <c r="M32" t="s">
        <v>77</v>
      </c>
      <c r="N32" t="s">
        <v>477</v>
      </c>
      <c r="O32" t="s">
        <v>74</v>
      </c>
      <c r="P32" t="s">
        <v>74</v>
      </c>
      <c r="Q32" t="s">
        <v>74</v>
      </c>
      <c r="R32" t="s">
        <v>74</v>
      </c>
      <c r="S32" t="s">
        <v>74</v>
      </c>
      <c r="T32" t="s">
        <v>74</v>
      </c>
      <c r="U32" t="s">
        <v>484</v>
      </c>
      <c r="V32" t="s">
        <v>74</v>
      </c>
      <c r="W32" t="s">
        <v>485</v>
      </c>
      <c r="X32" t="s">
        <v>486</v>
      </c>
      <c r="Y32" t="s">
        <v>487</v>
      </c>
      <c r="Z32" t="s">
        <v>74</v>
      </c>
      <c r="AA32" t="s">
        <v>488</v>
      </c>
      <c r="AB32" t="s">
        <v>74</v>
      </c>
      <c r="AC32" t="s">
        <v>74</v>
      </c>
      <c r="AD32" t="s">
        <v>74</v>
      </c>
      <c r="AE32" t="s">
        <v>74</v>
      </c>
      <c r="AF32" t="s">
        <v>74</v>
      </c>
      <c r="AG32">
        <v>28</v>
      </c>
      <c r="AH32">
        <v>0</v>
      </c>
      <c r="AI32">
        <v>0</v>
      </c>
      <c r="AJ32">
        <v>0</v>
      </c>
      <c r="AK32">
        <v>1</v>
      </c>
      <c r="AL32" t="s">
        <v>371</v>
      </c>
      <c r="AM32" t="s">
        <v>372</v>
      </c>
      <c r="AN32" t="s">
        <v>373</v>
      </c>
      <c r="AO32" t="s">
        <v>374</v>
      </c>
      <c r="AP32" t="s">
        <v>74</v>
      </c>
      <c r="AQ32" t="s">
        <v>74</v>
      </c>
      <c r="AR32" t="s">
        <v>375</v>
      </c>
      <c r="AS32" t="s">
        <v>376</v>
      </c>
      <c r="AT32" t="s">
        <v>310</v>
      </c>
      <c r="AU32">
        <v>1995</v>
      </c>
      <c r="AV32">
        <v>7</v>
      </c>
      <c r="AW32">
        <v>3</v>
      </c>
      <c r="AX32" t="s">
        <v>74</v>
      </c>
      <c r="AY32" t="s">
        <v>74</v>
      </c>
      <c r="AZ32" t="s">
        <v>74</v>
      </c>
      <c r="BA32" t="s">
        <v>74</v>
      </c>
      <c r="BB32">
        <v>304</v>
      </c>
      <c r="BC32">
        <v>306</v>
      </c>
      <c r="BD32" t="s">
        <v>74</v>
      </c>
      <c r="BE32" t="s">
        <v>74</v>
      </c>
      <c r="BF32" t="s">
        <v>74</v>
      </c>
      <c r="BG32" t="s">
        <v>74</v>
      </c>
      <c r="BH32" t="s">
        <v>74</v>
      </c>
      <c r="BI32">
        <v>3</v>
      </c>
      <c r="BJ32" t="s">
        <v>378</v>
      </c>
      <c r="BK32" t="s">
        <v>94</v>
      </c>
      <c r="BL32" t="s">
        <v>379</v>
      </c>
      <c r="BM32" t="s">
        <v>380</v>
      </c>
      <c r="BN32" t="s">
        <v>74</v>
      </c>
      <c r="BO32" t="s">
        <v>74</v>
      </c>
      <c r="BP32" t="s">
        <v>74</v>
      </c>
      <c r="BQ32" t="s">
        <v>74</v>
      </c>
      <c r="BR32" t="s">
        <v>97</v>
      </c>
      <c r="BS32" t="s">
        <v>489</v>
      </c>
      <c r="BT32" t="str">
        <f>HYPERLINK("https%3A%2F%2Fwww.webofscience.com%2Fwos%2Fwoscc%2Ffull-record%2FWOS:A1995RT41400013","View Full Record in Web of Science")</f>
        <v>View Full Record in Web of Science</v>
      </c>
    </row>
    <row r="33" spans="1:72" x14ac:dyDescent="0.15">
      <c r="A33" t="s">
        <v>72</v>
      </c>
      <c r="B33" t="s">
        <v>490</v>
      </c>
      <c r="C33" t="s">
        <v>74</v>
      </c>
      <c r="D33" t="s">
        <v>74</v>
      </c>
      <c r="E33" t="s">
        <v>74</v>
      </c>
      <c r="F33" t="s">
        <v>490</v>
      </c>
      <c r="G33" t="s">
        <v>74</v>
      </c>
      <c r="H33" t="s">
        <v>74</v>
      </c>
      <c r="I33" t="s">
        <v>491</v>
      </c>
      <c r="J33" t="s">
        <v>367</v>
      </c>
      <c r="K33" t="s">
        <v>74</v>
      </c>
      <c r="L33" t="s">
        <v>74</v>
      </c>
      <c r="M33" t="s">
        <v>77</v>
      </c>
      <c r="N33" t="s">
        <v>78</v>
      </c>
      <c r="O33" t="s">
        <v>74</v>
      </c>
      <c r="P33" t="s">
        <v>74</v>
      </c>
      <c r="Q33" t="s">
        <v>74</v>
      </c>
      <c r="R33" t="s">
        <v>74</v>
      </c>
      <c r="S33" t="s">
        <v>74</v>
      </c>
      <c r="T33" t="s">
        <v>492</v>
      </c>
      <c r="U33" t="s">
        <v>493</v>
      </c>
      <c r="V33" t="s">
        <v>494</v>
      </c>
      <c r="W33" t="s">
        <v>74</v>
      </c>
      <c r="X33" t="s">
        <v>74</v>
      </c>
      <c r="Y33" t="s">
        <v>495</v>
      </c>
      <c r="Z33" t="s">
        <v>74</v>
      </c>
      <c r="AA33" t="s">
        <v>74</v>
      </c>
      <c r="AB33" t="s">
        <v>74</v>
      </c>
      <c r="AC33" t="s">
        <v>74</v>
      </c>
      <c r="AD33" t="s">
        <v>74</v>
      </c>
      <c r="AE33" t="s">
        <v>74</v>
      </c>
      <c r="AF33" t="s">
        <v>74</v>
      </c>
      <c r="AG33">
        <v>29</v>
      </c>
      <c r="AH33">
        <v>40</v>
      </c>
      <c r="AI33">
        <v>44</v>
      </c>
      <c r="AJ33">
        <v>0</v>
      </c>
      <c r="AK33">
        <v>3</v>
      </c>
      <c r="AL33" t="s">
        <v>371</v>
      </c>
      <c r="AM33" t="s">
        <v>372</v>
      </c>
      <c r="AN33" t="s">
        <v>373</v>
      </c>
      <c r="AO33" t="s">
        <v>374</v>
      </c>
      <c r="AP33" t="s">
        <v>74</v>
      </c>
      <c r="AQ33" t="s">
        <v>74</v>
      </c>
      <c r="AR33" t="s">
        <v>375</v>
      </c>
      <c r="AS33" t="s">
        <v>376</v>
      </c>
      <c r="AT33" t="s">
        <v>310</v>
      </c>
      <c r="AU33">
        <v>1995</v>
      </c>
      <c r="AV33">
        <v>7</v>
      </c>
      <c r="AW33">
        <v>3</v>
      </c>
      <c r="AX33" t="s">
        <v>74</v>
      </c>
      <c r="AY33" t="s">
        <v>74</v>
      </c>
      <c r="AZ33" t="s">
        <v>74</v>
      </c>
      <c r="BA33" t="s">
        <v>74</v>
      </c>
      <c r="BB33">
        <v>307</v>
      </c>
      <c r="BC33">
        <v>314</v>
      </c>
      <c r="BD33" t="s">
        <v>74</v>
      </c>
      <c r="BE33" t="s">
        <v>496</v>
      </c>
      <c r="BF33" t="str">
        <f>HYPERLINK("http://dx.doi.org/10.1017/S0954102095000423","http://dx.doi.org/10.1017/S0954102095000423")</f>
        <v>http://dx.doi.org/10.1017/S0954102095000423</v>
      </c>
      <c r="BG33" t="s">
        <v>74</v>
      </c>
      <c r="BH33" t="s">
        <v>74</v>
      </c>
      <c r="BI33">
        <v>8</v>
      </c>
      <c r="BJ33" t="s">
        <v>378</v>
      </c>
      <c r="BK33" t="s">
        <v>94</v>
      </c>
      <c r="BL33" t="s">
        <v>379</v>
      </c>
      <c r="BM33" t="s">
        <v>380</v>
      </c>
      <c r="BN33" t="s">
        <v>74</v>
      </c>
      <c r="BO33" t="s">
        <v>74</v>
      </c>
      <c r="BP33" t="s">
        <v>74</v>
      </c>
      <c r="BQ33" t="s">
        <v>74</v>
      </c>
      <c r="BR33" t="s">
        <v>97</v>
      </c>
      <c r="BS33" t="s">
        <v>497</v>
      </c>
      <c r="BT33" t="str">
        <f>HYPERLINK("https%3A%2F%2Fwww.webofscience.com%2Fwos%2Fwoscc%2Ffull-record%2FWOS:A1995RT41400014","View Full Record in Web of Science")</f>
        <v>View Full Record in Web of Science</v>
      </c>
    </row>
    <row r="34" spans="1:72" x14ac:dyDescent="0.15">
      <c r="A34" t="s">
        <v>72</v>
      </c>
      <c r="B34" t="s">
        <v>498</v>
      </c>
      <c r="C34" t="s">
        <v>74</v>
      </c>
      <c r="D34" t="s">
        <v>74</v>
      </c>
      <c r="E34" t="s">
        <v>74</v>
      </c>
      <c r="F34" t="s">
        <v>498</v>
      </c>
      <c r="G34" t="s">
        <v>74</v>
      </c>
      <c r="H34" t="s">
        <v>74</v>
      </c>
      <c r="I34" t="s">
        <v>499</v>
      </c>
      <c r="J34" t="s">
        <v>367</v>
      </c>
      <c r="K34" t="s">
        <v>74</v>
      </c>
      <c r="L34" t="s">
        <v>74</v>
      </c>
      <c r="M34" t="s">
        <v>77</v>
      </c>
      <c r="N34" t="s">
        <v>78</v>
      </c>
      <c r="O34" t="s">
        <v>74</v>
      </c>
      <c r="P34" t="s">
        <v>74</v>
      </c>
      <c r="Q34" t="s">
        <v>74</v>
      </c>
      <c r="R34" t="s">
        <v>74</v>
      </c>
      <c r="S34" t="s">
        <v>74</v>
      </c>
      <c r="T34" t="s">
        <v>500</v>
      </c>
      <c r="U34" t="s">
        <v>501</v>
      </c>
      <c r="V34" t="s">
        <v>502</v>
      </c>
      <c r="W34" t="s">
        <v>74</v>
      </c>
      <c r="X34" t="s">
        <v>74</v>
      </c>
      <c r="Y34" t="s">
        <v>503</v>
      </c>
      <c r="Z34" t="s">
        <v>74</v>
      </c>
      <c r="AA34" t="s">
        <v>74</v>
      </c>
      <c r="AB34" t="s">
        <v>504</v>
      </c>
      <c r="AC34" t="s">
        <v>74</v>
      </c>
      <c r="AD34" t="s">
        <v>74</v>
      </c>
      <c r="AE34" t="s">
        <v>74</v>
      </c>
      <c r="AF34" t="s">
        <v>74</v>
      </c>
      <c r="AG34">
        <v>24</v>
      </c>
      <c r="AH34">
        <v>67</v>
      </c>
      <c r="AI34">
        <v>69</v>
      </c>
      <c r="AJ34">
        <v>0</v>
      </c>
      <c r="AK34">
        <v>4</v>
      </c>
      <c r="AL34" t="s">
        <v>371</v>
      </c>
      <c r="AM34" t="s">
        <v>372</v>
      </c>
      <c r="AN34" t="s">
        <v>373</v>
      </c>
      <c r="AO34" t="s">
        <v>374</v>
      </c>
      <c r="AP34" t="s">
        <v>74</v>
      </c>
      <c r="AQ34" t="s">
        <v>74</v>
      </c>
      <c r="AR34" t="s">
        <v>375</v>
      </c>
      <c r="AS34" t="s">
        <v>376</v>
      </c>
      <c r="AT34" t="s">
        <v>310</v>
      </c>
      <c r="AU34">
        <v>1995</v>
      </c>
      <c r="AV34">
        <v>7</v>
      </c>
      <c r="AW34">
        <v>3</v>
      </c>
      <c r="AX34" t="s">
        <v>74</v>
      </c>
      <c r="AY34" t="s">
        <v>74</v>
      </c>
      <c r="AZ34" t="s">
        <v>74</v>
      </c>
      <c r="BA34" t="s">
        <v>74</v>
      </c>
      <c r="BB34">
        <v>315</v>
      </c>
      <c r="BC34">
        <v>325</v>
      </c>
      <c r="BD34" t="s">
        <v>74</v>
      </c>
      <c r="BE34" t="s">
        <v>505</v>
      </c>
      <c r="BF34" t="str">
        <f>HYPERLINK("http://dx.doi.org/10.1017/S0954102095000435","http://dx.doi.org/10.1017/S0954102095000435")</f>
        <v>http://dx.doi.org/10.1017/S0954102095000435</v>
      </c>
      <c r="BG34" t="s">
        <v>74</v>
      </c>
      <c r="BH34" t="s">
        <v>74</v>
      </c>
      <c r="BI34">
        <v>11</v>
      </c>
      <c r="BJ34" t="s">
        <v>378</v>
      </c>
      <c r="BK34" t="s">
        <v>94</v>
      </c>
      <c r="BL34" t="s">
        <v>379</v>
      </c>
      <c r="BM34" t="s">
        <v>380</v>
      </c>
      <c r="BN34" t="s">
        <v>74</v>
      </c>
      <c r="BO34" t="s">
        <v>74</v>
      </c>
      <c r="BP34" t="s">
        <v>74</v>
      </c>
      <c r="BQ34" t="s">
        <v>74</v>
      </c>
      <c r="BR34" t="s">
        <v>97</v>
      </c>
      <c r="BS34" t="s">
        <v>506</v>
      </c>
      <c r="BT34" t="str">
        <f>HYPERLINK("https%3A%2F%2Fwww.webofscience.com%2Fwos%2Fwoscc%2Ffull-record%2FWOS:A1995RT41400015","View Full Record in Web of Science")</f>
        <v>View Full Record in Web of Science</v>
      </c>
    </row>
    <row r="35" spans="1:72" x14ac:dyDescent="0.15">
      <c r="A35" t="s">
        <v>72</v>
      </c>
      <c r="B35" t="s">
        <v>507</v>
      </c>
      <c r="C35" t="s">
        <v>74</v>
      </c>
      <c r="D35" t="s">
        <v>74</v>
      </c>
      <c r="E35" t="s">
        <v>74</v>
      </c>
      <c r="F35" t="s">
        <v>507</v>
      </c>
      <c r="G35" t="s">
        <v>74</v>
      </c>
      <c r="H35" t="s">
        <v>74</v>
      </c>
      <c r="I35" t="s">
        <v>508</v>
      </c>
      <c r="J35" t="s">
        <v>367</v>
      </c>
      <c r="K35" t="s">
        <v>74</v>
      </c>
      <c r="L35" t="s">
        <v>74</v>
      </c>
      <c r="M35" t="s">
        <v>77</v>
      </c>
      <c r="N35" t="s">
        <v>78</v>
      </c>
      <c r="O35" t="s">
        <v>74</v>
      </c>
      <c r="P35" t="s">
        <v>74</v>
      </c>
      <c r="Q35" t="s">
        <v>74</v>
      </c>
      <c r="R35" t="s">
        <v>74</v>
      </c>
      <c r="S35" t="s">
        <v>74</v>
      </c>
      <c r="T35" t="s">
        <v>509</v>
      </c>
      <c r="U35" t="s">
        <v>510</v>
      </c>
      <c r="V35" t="s">
        <v>511</v>
      </c>
      <c r="W35" t="s">
        <v>74</v>
      </c>
      <c r="X35" t="s">
        <v>74</v>
      </c>
      <c r="Y35" t="s">
        <v>512</v>
      </c>
      <c r="Z35" t="s">
        <v>74</v>
      </c>
      <c r="AA35" t="s">
        <v>74</v>
      </c>
      <c r="AB35" t="s">
        <v>513</v>
      </c>
      <c r="AC35" t="s">
        <v>74</v>
      </c>
      <c r="AD35" t="s">
        <v>74</v>
      </c>
      <c r="AE35" t="s">
        <v>74</v>
      </c>
      <c r="AF35" t="s">
        <v>74</v>
      </c>
      <c r="AG35">
        <v>16</v>
      </c>
      <c r="AH35">
        <v>50</v>
      </c>
      <c r="AI35">
        <v>51</v>
      </c>
      <c r="AJ35">
        <v>0</v>
      </c>
      <c r="AK35">
        <v>7</v>
      </c>
      <c r="AL35" t="s">
        <v>371</v>
      </c>
      <c r="AM35" t="s">
        <v>372</v>
      </c>
      <c r="AN35" t="s">
        <v>373</v>
      </c>
      <c r="AO35" t="s">
        <v>374</v>
      </c>
      <c r="AP35" t="s">
        <v>74</v>
      </c>
      <c r="AQ35" t="s">
        <v>74</v>
      </c>
      <c r="AR35" t="s">
        <v>375</v>
      </c>
      <c r="AS35" t="s">
        <v>376</v>
      </c>
      <c r="AT35" t="s">
        <v>310</v>
      </c>
      <c r="AU35">
        <v>1995</v>
      </c>
      <c r="AV35">
        <v>7</v>
      </c>
      <c r="AW35">
        <v>3</v>
      </c>
      <c r="AX35" t="s">
        <v>74</v>
      </c>
      <c r="AY35" t="s">
        <v>74</v>
      </c>
      <c r="AZ35" t="s">
        <v>74</v>
      </c>
      <c r="BA35" t="s">
        <v>74</v>
      </c>
      <c r="BB35">
        <v>327</v>
      </c>
      <c r="BC35">
        <v>337</v>
      </c>
      <c r="BD35" t="s">
        <v>74</v>
      </c>
      <c r="BE35" t="s">
        <v>514</v>
      </c>
      <c r="BF35" t="str">
        <f>HYPERLINK("http://dx.doi.org/10.1017/S0954102095000447","http://dx.doi.org/10.1017/S0954102095000447")</f>
        <v>http://dx.doi.org/10.1017/S0954102095000447</v>
      </c>
      <c r="BG35" t="s">
        <v>74</v>
      </c>
      <c r="BH35" t="s">
        <v>74</v>
      </c>
      <c r="BI35">
        <v>11</v>
      </c>
      <c r="BJ35" t="s">
        <v>378</v>
      </c>
      <c r="BK35" t="s">
        <v>94</v>
      </c>
      <c r="BL35" t="s">
        <v>379</v>
      </c>
      <c r="BM35" t="s">
        <v>380</v>
      </c>
      <c r="BN35" t="s">
        <v>74</v>
      </c>
      <c r="BO35" t="s">
        <v>74</v>
      </c>
      <c r="BP35" t="s">
        <v>74</v>
      </c>
      <c r="BQ35" t="s">
        <v>74</v>
      </c>
      <c r="BR35" t="s">
        <v>97</v>
      </c>
      <c r="BS35" t="s">
        <v>515</v>
      </c>
      <c r="BT35" t="str">
        <f>HYPERLINK("https%3A%2F%2Fwww.webofscience.com%2Fwos%2Fwoscc%2Ffull-record%2FWOS:A1995RT41400016","View Full Record in Web of Science")</f>
        <v>View Full Record in Web of Science</v>
      </c>
    </row>
    <row r="36" spans="1:72" x14ac:dyDescent="0.15">
      <c r="A36" t="s">
        <v>72</v>
      </c>
      <c r="B36" t="s">
        <v>516</v>
      </c>
      <c r="C36" t="s">
        <v>74</v>
      </c>
      <c r="D36" t="s">
        <v>74</v>
      </c>
      <c r="E36" t="s">
        <v>74</v>
      </c>
      <c r="F36" t="s">
        <v>516</v>
      </c>
      <c r="G36" t="s">
        <v>74</v>
      </c>
      <c r="H36" t="s">
        <v>74</v>
      </c>
      <c r="I36" t="s">
        <v>517</v>
      </c>
      <c r="J36" t="s">
        <v>518</v>
      </c>
      <c r="K36" t="s">
        <v>74</v>
      </c>
      <c r="L36" t="s">
        <v>74</v>
      </c>
      <c r="M36" t="s">
        <v>77</v>
      </c>
      <c r="N36" t="s">
        <v>519</v>
      </c>
      <c r="O36" t="s">
        <v>74</v>
      </c>
      <c r="P36" t="s">
        <v>74</v>
      </c>
      <c r="Q36" t="s">
        <v>74</v>
      </c>
      <c r="R36" t="s">
        <v>74</v>
      </c>
      <c r="S36" t="s">
        <v>74</v>
      </c>
      <c r="T36" t="s">
        <v>74</v>
      </c>
      <c r="U36" t="s">
        <v>74</v>
      </c>
      <c r="V36" t="s">
        <v>520</v>
      </c>
      <c r="W36" t="s">
        <v>74</v>
      </c>
      <c r="X36" t="s">
        <v>74</v>
      </c>
      <c r="Y36" t="s">
        <v>521</v>
      </c>
      <c r="Z36" t="s">
        <v>74</v>
      </c>
      <c r="AA36" t="s">
        <v>74</v>
      </c>
      <c r="AB36" t="s">
        <v>74</v>
      </c>
      <c r="AC36" t="s">
        <v>74</v>
      </c>
      <c r="AD36" t="s">
        <v>74</v>
      </c>
      <c r="AE36" t="s">
        <v>74</v>
      </c>
      <c r="AF36" t="s">
        <v>74</v>
      </c>
      <c r="AG36">
        <v>19</v>
      </c>
      <c r="AH36">
        <v>70</v>
      </c>
      <c r="AI36">
        <v>75</v>
      </c>
      <c r="AJ36">
        <v>0</v>
      </c>
      <c r="AK36">
        <v>3</v>
      </c>
      <c r="AL36" t="s">
        <v>522</v>
      </c>
      <c r="AM36" t="s">
        <v>161</v>
      </c>
      <c r="AN36" t="s">
        <v>523</v>
      </c>
      <c r="AO36" t="s">
        <v>524</v>
      </c>
      <c r="AP36" t="s">
        <v>74</v>
      </c>
      <c r="AQ36" t="s">
        <v>74</v>
      </c>
      <c r="AR36" t="s">
        <v>525</v>
      </c>
      <c r="AS36" t="s">
        <v>526</v>
      </c>
      <c r="AT36" t="s">
        <v>310</v>
      </c>
      <c r="AU36">
        <v>1995</v>
      </c>
      <c r="AV36">
        <v>61</v>
      </c>
      <c r="AW36">
        <v>9</v>
      </c>
      <c r="AX36" t="s">
        <v>74</v>
      </c>
      <c r="AY36" t="s">
        <v>74</v>
      </c>
      <c r="AZ36" t="s">
        <v>74</v>
      </c>
      <c r="BA36" t="s">
        <v>74</v>
      </c>
      <c r="BB36">
        <v>3486</v>
      </c>
      <c r="BC36">
        <v>3489</v>
      </c>
      <c r="BD36" t="s">
        <v>74</v>
      </c>
      <c r="BE36" t="s">
        <v>527</v>
      </c>
      <c r="BF36" t="str">
        <f>HYPERLINK("http://dx.doi.org/10.1128/AEM.61.9.3486-3489.1995","http://dx.doi.org/10.1128/AEM.61.9.3486-3489.1995")</f>
        <v>http://dx.doi.org/10.1128/AEM.61.9.3486-3489.1995</v>
      </c>
      <c r="BG36" t="s">
        <v>74</v>
      </c>
      <c r="BH36" t="s">
        <v>74</v>
      </c>
      <c r="BI36">
        <v>4</v>
      </c>
      <c r="BJ36" t="s">
        <v>528</v>
      </c>
      <c r="BK36" t="s">
        <v>94</v>
      </c>
      <c r="BL36" t="s">
        <v>528</v>
      </c>
      <c r="BM36" t="s">
        <v>529</v>
      </c>
      <c r="BN36">
        <v>7574660</v>
      </c>
      <c r="BO36" t="s">
        <v>530</v>
      </c>
      <c r="BP36" t="s">
        <v>74</v>
      </c>
      <c r="BQ36" t="s">
        <v>74</v>
      </c>
      <c r="BR36" t="s">
        <v>97</v>
      </c>
      <c r="BS36" t="s">
        <v>531</v>
      </c>
      <c r="BT36" t="str">
        <f>HYPERLINK("https%3A%2F%2Fwww.webofscience.com%2Fwos%2Fwoscc%2Ffull-record%2FWOS:A1995RT79800050","View Full Record in Web of Science")</f>
        <v>View Full Record in Web of Science</v>
      </c>
    </row>
    <row r="37" spans="1:72" x14ac:dyDescent="0.15">
      <c r="A37" t="s">
        <v>72</v>
      </c>
      <c r="B37" t="s">
        <v>532</v>
      </c>
      <c r="C37" t="s">
        <v>74</v>
      </c>
      <c r="D37" t="s">
        <v>74</v>
      </c>
      <c r="E37" t="s">
        <v>74</v>
      </c>
      <c r="F37" t="s">
        <v>532</v>
      </c>
      <c r="G37" t="s">
        <v>74</v>
      </c>
      <c r="H37" t="s">
        <v>74</v>
      </c>
      <c r="I37" t="s">
        <v>533</v>
      </c>
      <c r="J37" t="s">
        <v>534</v>
      </c>
      <c r="K37" t="s">
        <v>74</v>
      </c>
      <c r="L37" t="s">
        <v>74</v>
      </c>
      <c r="M37" t="s">
        <v>77</v>
      </c>
      <c r="N37" t="s">
        <v>78</v>
      </c>
      <c r="O37" t="s">
        <v>74</v>
      </c>
      <c r="P37" t="s">
        <v>74</v>
      </c>
      <c r="Q37" t="s">
        <v>74</v>
      </c>
      <c r="R37" t="s">
        <v>74</v>
      </c>
      <c r="S37" t="s">
        <v>74</v>
      </c>
      <c r="T37" t="s">
        <v>74</v>
      </c>
      <c r="U37" t="s">
        <v>535</v>
      </c>
      <c r="V37" t="s">
        <v>536</v>
      </c>
      <c r="W37" t="s">
        <v>537</v>
      </c>
      <c r="X37" t="s">
        <v>538</v>
      </c>
      <c r="Y37" t="s">
        <v>539</v>
      </c>
      <c r="Z37" t="s">
        <v>74</v>
      </c>
      <c r="AA37" t="s">
        <v>540</v>
      </c>
      <c r="AB37" t="s">
        <v>541</v>
      </c>
      <c r="AC37" t="s">
        <v>74</v>
      </c>
      <c r="AD37" t="s">
        <v>74</v>
      </c>
      <c r="AE37" t="s">
        <v>74</v>
      </c>
      <c r="AF37" t="s">
        <v>74</v>
      </c>
      <c r="AG37">
        <v>12</v>
      </c>
      <c r="AH37">
        <v>13</v>
      </c>
      <c r="AI37">
        <v>15</v>
      </c>
      <c r="AJ37">
        <v>0</v>
      </c>
      <c r="AK37">
        <v>10</v>
      </c>
      <c r="AL37" t="s">
        <v>542</v>
      </c>
      <c r="AM37" t="s">
        <v>161</v>
      </c>
      <c r="AN37" t="s">
        <v>543</v>
      </c>
      <c r="AO37" t="s">
        <v>544</v>
      </c>
      <c r="AP37" t="s">
        <v>74</v>
      </c>
      <c r="AQ37" t="s">
        <v>74</v>
      </c>
      <c r="AR37" t="s">
        <v>545</v>
      </c>
      <c r="AS37" t="s">
        <v>546</v>
      </c>
      <c r="AT37" t="s">
        <v>547</v>
      </c>
      <c r="AU37">
        <v>1995</v>
      </c>
      <c r="AV37">
        <v>34</v>
      </c>
      <c r="AW37">
        <v>25</v>
      </c>
      <c r="AX37" t="s">
        <v>74</v>
      </c>
      <c r="AY37" t="s">
        <v>74</v>
      </c>
      <c r="AZ37" t="s">
        <v>74</v>
      </c>
      <c r="BA37" t="s">
        <v>74</v>
      </c>
      <c r="BB37">
        <v>5746</v>
      </c>
      <c r="BC37">
        <v>5749</v>
      </c>
      <c r="BD37" t="s">
        <v>74</v>
      </c>
      <c r="BE37" t="s">
        <v>548</v>
      </c>
      <c r="BF37" t="str">
        <f>HYPERLINK("http://dx.doi.org/10.1364/AO.34.005746","http://dx.doi.org/10.1364/AO.34.005746")</f>
        <v>http://dx.doi.org/10.1364/AO.34.005746</v>
      </c>
      <c r="BG37" t="s">
        <v>74</v>
      </c>
      <c r="BH37" t="s">
        <v>74</v>
      </c>
      <c r="BI37">
        <v>4</v>
      </c>
      <c r="BJ37" t="s">
        <v>549</v>
      </c>
      <c r="BK37" t="s">
        <v>94</v>
      </c>
      <c r="BL37" t="s">
        <v>549</v>
      </c>
      <c r="BM37" t="s">
        <v>550</v>
      </c>
      <c r="BN37">
        <v>21060407</v>
      </c>
      <c r="BO37" t="s">
        <v>74</v>
      </c>
      <c r="BP37" t="s">
        <v>74</v>
      </c>
      <c r="BQ37" t="s">
        <v>74</v>
      </c>
      <c r="BR37" t="s">
        <v>97</v>
      </c>
      <c r="BS37" t="s">
        <v>551</v>
      </c>
      <c r="BT37" t="str">
        <f>HYPERLINK("https%3A%2F%2Fwww.webofscience.com%2Fwos%2Fwoscc%2Ffull-record%2FWOS:A1995RR04400027","View Full Record in Web of Science")</f>
        <v>View Full Record in Web of Science</v>
      </c>
    </row>
    <row r="38" spans="1:72" x14ac:dyDescent="0.15">
      <c r="A38" t="s">
        <v>72</v>
      </c>
      <c r="B38" t="s">
        <v>552</v>
      </c>
      <c r="C38" t="s">
        <v>74</v>
      </c>
      <c r="D38" t="s">
        <v>74</v>
      </c>
      <c r="E38" t="s">
        <v>74</v>
      </c>
      <c r="F38" t="s">
        <v>552</v>
      </c>
      <c r="G38" t="s">
        <v>74</v>
      </c>
      <c r="H38" t="s">
        <v>74</v>
      </c>
      <c r="I38" t="s">
        <v>553</v>
      </c>
      <c r="J38" t="s">
        <v>554</v>
      </c>
      <c r="K38" t="s">
        <v>74</v>
      </c>
      <c r="L38" t="s">
        <v>74</v>
      </c>
      <c r="M38" t="s">
        <v>77</v>
      </c>
      <c r="N38" t="s">
        <v>78</v>
      </c>
      <c r="O38" t="s">
        <v>74</v>
      </c>
      <c r="P38" t="s">
        <v>74</v>
      </c>
      <c r="Q38" t="s">
        <v>74</v>
      </c>
      <c r="R38" t="s">
        <v>74</v>
      </c>
      <c r="S38" t="s">
        <v>74</v>
      </c>
      <c r="T38" t="s">
        <v>555</v>
      </c>
      <c r="U38" t="s">
        <v>74</v>
      </c>
      <c r="V38" t="s">
        <v>556</v>
      </c>
      <c r="W38" t="s">
        <v>557</v>
      </c>
      <c r="X38" t="s">
        <v>558</v>
      </c>
      <c r="Y38" t="s">
        <v>559</v>
      </c>
      <c r="Z38" t="s">
        <v>74</v>
      </c>
      <c r="AA38" t="s">
        <v>560</v>
      </c>
      <c r="AB38" t="s">
        <v>561</v>
      </c>
      <c r="AC38" t="s">
        <v>74</v>
      </c>
      <c r="AD38" t="s">
        <v>74</v>
      </c>
      <c r="AE38" t="s">
        <v>74</v>
      </c>
      <c r="AF38" t="s">
        <v>74</v>
      </c>
      <c r="AG38">
        <v>42</v>
      </c>
      <c r="AH38">
        <v>12</v>
      </c>
      <c r="AI38">
        <v>12</v>
      </c>
      <c r="AJ38">
        <v>0</v>
      </c>
      <c r="AK38">
        <v>9</v>
      </c>
      <c r="AL38" t="s">
        <v>562</v>
      </c>
      <c r="AM38" t="s">
        <v>563</v>
      </c>
      <c r="AN38" t="s">
        <v>564</v>
      </c>
      <c r="AO38" t="s">
        <v>565</v>
      </c>
      <c r="AP38" t="s">
        <v>74</v>
      </c>
      <c r="AQ38" t="s">
        <v>74</v>
      </c>
      <c r="AR38" t="s">
        <v>554</v>
      </c>
      <c r="AS38" t="s">
        <v>566</v>
      </c>
      <c r="AT38" t="s">
        <v>310</v>
      </c>
      <c r="AU38">
        <v>1995</v>
      </c>
      <c r="AV38">
        <v>48</v>
      </c>
      <c r="AW38">
        <v>3</v>
      </c>
      <c r="AX38" t="s">
        <v>74</v>
      </c>
      <c r="AY38" t="s">
        <v>74</v>
      </c>
      <c r="AZ38" t="s">
        <v>74</v>
      </c>
      <c r="BA38" t="s">
        <v>74</v>
      </c>
      <c r="BB38">
        <v>222</v>
      </c>
      <c r="BC38">
        <v>234</v>
      </c>
      <c r="BD38" t="s">
        <v>74</v>
      </c>
      <c r="BE38" t="s">
        <v>74</v>
      </c>
      <c r="BF38" t="s">
        <v>74</v>
      </c>
      <c r="BG38" t="s">
        <v>74</v>
      </c>
      <c r="BH38" t="s">
        <v>74</v>
      </c>
      <c r="BI38">
        <v>13</v>
      </c>
      <c r="BJ38" t="s">
        <v>567</v>
      </c>
      <c r="BK38" t="s">
        <v>94</v>
      </c>
      <c r="BL38" t="s">
        <v>568</v>
      </c>
      <c r="BM38" t="s">
        <v>569</v>
      </c>
      <c r="BN38" t="s">
        <v>74</v>
      </c>
      <c r="BO38" t="s">
        <v>74</v>
      </c>
      <c r="BP38" t="s">
        <v>74</v>
      </c>
      <c r="BQ38" t="s">
        <v>74</v>
      </c>
      <c r="BR38" t="s">
        <v>97</v>
      </c>
      <c r="BS38" t="s">
        <v>570</v>
      </c>
      <c r="BT38" t="str">
        <f>HYPERLINK("https%3A%2F%2Fwww.webofscience.com%2Fwos%2Fwoscc%2Ffull-record%2FWOS:A1995RW96700003","View Full Record in Web of Science")</f>
        <v>View Full Record in Web of Science</v>
      </c>
    </row>
    <row r="39" spans="1:72" x14ac:dyDescent="0.15">
      <c r="A39" t="s">
        <v>72</v>
      </c>
      <c r="B39" t="s">
        <v>571</v>
      </c>
      <c r="C39" t="s">
        <v>74</v>
      </c>
      <c r="D39" t="s">
        <v>74</v>
      </c>
      <c r="E39" t="s">
        <v>74</v>
      </c>
      <c r="F39" t="s">
        <v>571</v>
      </c>
      <c r="G39" t="s">
        <v>74</v>
      </c>
      <c r="H39" t="s">
        <v>74</v>
      </c>
      <c r="I39" t="s">
        <v>572</v>
      </c>
      <c r="J39" t="s">
        <v>554</v>
      </c>
      <c r="K39" t="s">
        <v>74</v>
      </c>
      <c r="L39" t="s">
        <v>74</v>
      </c>
      <c r="M39" t="s">
        <v>77</v>
      </c>
      <c r="N39" t="s">
        <v>78</v>
      </c>
      <c r="O39" t="s">
        <v>74</v>
      </c>
      <c r="P39" t="s">
        <v>74</v>
      </c>
      <c r="Q39" t="s">
        <v>74</v>
      </c>
      <c r="R39" t="s">
        <v>74</v>
      </c>
      <c r="S39" t="s">
        <v>74</v>
      </c>
      <c r="T39" t="s">
        <v>573</v>
      </c>
      <c r="U39" t="s">
        <v>74</v>
      </c>
      <c r="V39" t="s">
        <v>574</v>
      </c>
      <c r="W39" t="s">
        <v>74</v>
      </c>
      <c r="X39" t="s">
        <v>74</v>
      </c>
      <c r="Y39" t="s">
        <v>575</v>
      </c>
      <c r="Z39" t="s">
        <v>74</v>
      </c>
      <c r="AA39" t="s">
        <v>74</v>
      </c>
      <c r="AB39" t="s">
        <v>74</v>
      </c>
      <c r="AC39" t="s">
        <v>74</v>
      </c>
      <c r="AD39" t="s">
        <v>74</v>
      </c>
      <c r="AE39" t="s">
        <v>74</v>
      </c>
      <c r="AF39" t="s">
        <v>74</v>
      </c>
      <c r="AG39">
        <v>24</v>
      </c>
      <c r="AH39">
        <v>6</v>
      </c>
      <c r="AI39">
        <v>6</v>
      </c>
      <c r="AJ39">
        <v>0</v>
      </c>
      <c r="AK39">
        <v>3</v>
      </c>
      <c r="AL39" t="s">
        <v>562</v>
      </c>
      <c r="AM39" t="s">
        <v>563</v>
      </c>
      <c r="AN39" t="s">
        <v>564</v>
      </c>
      <c r="AO39" t="s">
        <v>565</v>
      </c>
      <c r="AP39" t="s">
        <v>74</v>
      </c>
      <c r="AQ39" t="s">
        <v>74</v>
      </c>
      <c r="AR39" t="s">
        <v>554</v>
      </c>
      <c r="AS39" t="s">
        <v>566</v>
      </c>
      <c r="AT39" t="s">
        <v>310</v>
      </c>
      <c r="AU39">
        <v>1995</v>
      </c>
      <c r="AV39">
        <v>48</v>
      </c>
      <c r="AW39">
        <v>3</v>
      </c>
      <c r="AX39" t="s">
        <v>74</v>
      </c>
      <c r="AY39" t="s">
        <v>74</v>
      </c>
      <c r="AZ39" t="s">
        <v>74</v>
      </c>
      <c r="BA39" t="s">
        <v>74</v>
      </c>
      <c r="BB39">
        <v>248</v>
      </c>
      <c r="BC39">
        <v>256</v>
      </c>
      <c r="BD39" t="s">
        <v>74</v>
      </c>
      <c r="BE39" t="s">
        <v>74</v>
      </c>
      <c r="BF39" t="s">
        <v>74</v>
      </c>
      <c r="BG39" t="s">
        <v>74</v>
      </c>
      <c r="BH39" t="s">
        <v>74</v>
      </c>
      <c r="BI39">
        <v>9</v>
      </c>
      <c r="BJ39" t="s">
        <v>567</v>
      </c>
      <c r="BK39" t="s">
        <v>94</v>
      </c>
      <c r="BL39" t="s">
        <v>568</v>
      </c>
      <c r="BM39" t="s">
        <v>569</v>
      </c>
      <c r="BN39" t="s">
        <v>74</v>
      </c>
      <c r="BO39" t="s">
        <v>576</v>
      </c>
      <c r="BP39" t="s">
        <v>74</v>
      </c>
      <c r="BQ39" t="s">
        <v>74</v>
      </c>
      <c r="BR39" t="s">
        <v>97</v>
      </c>
      <c r="BS39" t="s">
        <v>577</v>
      </c>
      <c r="BT39" t="str">
        <f>HYPERLINK("https%3A%2F%2Fwww.webofscience.com%2Fwos%2Fwoscc%2Ffull-record%2FWOS:A1995RW96700005","View Full Record in Web of Science")</f>
        <v>View Full Record in Web of Science</v>
      </c>
    </row>
    <row r="40" spans="1:72" x14ac:dyDescent="0.15">
      <c r="A40" t="s">
        <v>72</v>
      </c>
      <c r="B40" t="s">
        <v>578</v>
      </c>
      <c r="C40" t="s">
        <v>74</v>
      </c>
      <c r="D40" t="s">
        <v>74</v>
      </c>
      <c r="E40" t="s">
        <v>74</v>
      </c>
      <c r="F40" t="s">
        <v>578</v>
      </c>
      <c r="G40" t="s">
        <v>74</v>
      </c>
      <c r="H40" t="s">
        <v>74</v>
      </c>
      <c r="I40" t="s">
        <v>579</v>
      </c>
      <c r="J40" t="s">
        <v>580</v>
      </c>
      <c r="K40" t="s">
        <v>74</v>
      </c>
      <c r="L40" t="s">
        <v>74</v>
      </c>
      <c r="M40" t="s">
        <v>77</v>
      </c>
      <c r="N40" t="s">
        <v>78</v>
      </c>
      <c r="O40" t="s">
        <v>74</v>
      </c>
      <c r="P40" t="s">
        <v>74</v>
      </c>
      <c r="Q40" t="s">
        <v>74</v>
      </c>
      <c r="R40" t="s">
        <v>74</v>
      </c>
      <c r="S40" t="s">
        <v>74</v>
      </c>
      <c r="T40" t="s">
        <v>74</v>
      </c>
      <c r="U40" t="s">
        <v>74</v>
      </c>
      <c r="V40" t="s">
        <v>581</v>
      </c>
      <c r="W40" t="s">
        <v>582</v>
      </c>
      <c r="X40" t="s">
        <v>583</v>
      </c>
      <c r="Y40" t="s">
        <v>584</v>
      </c>
      <c r="Z40" t="s">
        <v>74</v>
      </c>
      <c r="AA40" t="s">
        <v>585</v>
      </c>
      <c r="AB40" t="s">
        <v>586</v>
      </c>
      <c r="AC40" t="s">
        <v>74</v>
      </c>
      <c r="AD40" t="s">
        <v>74</v>
      </c>
      <c r="AE40" t="s">
        <v>74</v>
      </c>
      <c r="AF40" t="s">
        <v>74</v>
      </c>
      <c r="AG40">
        <v>15</v>
      </c>
      <c r="AH40">
        <v>3</v>
      </c>
      <c r="AI40">
        <v>3</v>
      </c>
      <c r="AJ40">
        <v>0</v>
      </c>
      <c r="AK40">
        <v>2</v>
      </c>
      <c r="AL40" t="s">
        <v>587</v>
      </c>
      <c r="AM40" t="s">
        <v>588</v>
      </c>
      <c r="AN40" t="s">
        <v>589</v>
      </c>
      <c r="AO40" t="s">
        <v>590</v>
      </c>
      <c r="AP40" t="s">
        <v>74</v>
      </c>
      <c r="AQ40" t="s">
        <v>74</v>
      </c>
      <c r="AR40" t="s">
        <v>580</v>
      </c>
      <c r="AS40" t="s">
        <v>591</v>
      </c>
      <c r="AT40" t="s">
        <v>592</v>
      </c>
      <c r="AU40">
        <v>1995</v>
      </c>
      <c r="AV40">
        <v>98</v>
      </c>
      <c r="AW40">
        <v>3</v>
      </c>
      <c r="AX40" t="s">
        <v>74</v>
      </c>
      <c r="AY40" t="s">
        <v>74</v>
      </c>
      <c r="AZ40" t="s">
        <v>74</v>
      </c>
      <c r="BA40" t="s">
        <v>74</v>
      </c>
      <c r="BB40">
        <v>359</v>
      </c>
      <c r="BC40">
        <v>362</v>
      </c>
      <c r="BD40" t="s">
        <v>74</v>
      </c>
      <c r="BE40" t="s">
        <v>593</v>
      </c>
      <c r="BF40" t="str">
        <f>HYPERLINK("http://dx.doi.org/10.2307/3243373","http://dx.doi.org/10.2307/3243373")</f>
        <v>http://dx.doi.org/10.2307/3243373</v>
      </c>
      <c r="BG40" t="s">
        <v>74</v>
      </c>
      <c r="BH40" t="s">
        <v>74</v>
      </c>
      <c r="BI40">
        <v>4</v>
      </c>
      <c r="BJ40" t="s">
        <v>594</v>
      </c>
      <c r="BK40" t="s">
        <v>94</v>
      </c>
      <c r="BL40" t="s">
        <v>594</v>
      </c>
      <c r="BM40" t="s">
        <v>595</v>
      </c>
      <c r="BN40" t="s">
        <v>74</v>
      </c>
      <c r="BO40" t="s">
        <v>74</v>
      </c>
      <c r="BP40" t="s">
        <v>74</v>
      </c>
      <c r="BQ40" t="s">
        <v>74</v>
      </c>
      <c r="BR40" t="s">
        <v>97</v>
      </c>
      <c r="BS40" t="s">
        <v>596</v>
      </c>
      <c r="BT40" t="str">
        <f>HYPERLINK("https%3A%2F%2Fwww.webofscience.com%2Fwos%2Fwoscc%2Ffull-record%2FWOS:A1995RZ77500004","View Full Record in Web of Science")</f>
        <v>View Full Record in Web of Science</v>
      </c>
    </row>
    <row r="41" spans="1:72" x14ac:dyDescent="0.15">
      <c r="A41" t="s">
        <v>72</v>
      </c>
      <c r="B41" t="s">
        <v>597</v>
      </c>
      <c r="C41" t="s">
        <v>74</v>
      </c>
      <c r="D41" t="s">
        <v>74</v>
      </c>
      <c r="E41" t="s">
        <v>74</v>
      </c>
      <c r="F41" t="s">
        <v>597</v>
      </c>
      <c r="G41" t="s">
        <v>74</v>
      </c>
      <c r="H41" t="s">
        <v>74</v>
      </c>
      <c r="I41" t="s">
        <v>598</v>
      </c>
      <c r="J41" t="s">
        <v>599</v>
      </c>
      <c r="K41" t="s">
        <v>74</v>
      </c>
      <c r="L41" t="s">
        <v>74</v>
      </c>
      <c r="M41" t="s">
        <v>77</v>
      </c>
      <c r="N41" t="s">
        <v>78</v>
      </c>
      <c r="O41" t="s">
        <v>74</v>
      </c>
      <c r="P41" t="s">
        <v>74</v>
      </c>
      <c r="Q41" t="s">
        <v>74</v>
      </c>
      <c r="R41" t="s">
        <v>74</v>
      </c>
      <c r="S41" t="s">
        <v>74</v>
      </c>
      <c r="T41" t="s">
        <v>74</v>
      </c>
      <c r="U41" t="s">
        <v>600</v>
      </c>
      <c r="V41" t="s">
        <v>601</v>
      </c>
      <c r="W41" t="s">
        <v>74</v>
      </c>
      <c r="X41" t="s">
        <v>74</v>
      </c>
      <c r="Y41" t="s">
        <v>602</v>
      </c>
      <c r="Z41" t="s">
        <v>74</v>
      </c>
      <c r="AA41" t="s">
        <v>603</v>
      </c>
      <c r="AB41" t="s">
        <v>74</v>
      </c>
      <c r="AC41" t="s">
        <v>74</v>
      </c>
      <c r="AD41" t="s">
        <v>74</v>
      </c>
      <c r="AE41" t="s">
        <v>74</v>
      </c>
      <c r="AF41" t="s">
        <v>74</v>
      </c>
      <c r="AG41">
        <v>33</v>
      </c>
      <c r="AH41">
        <v>79</v>
      </c>
      <c r="AI41">
        <v>85</v>
      </c>
      <c r="AJ41">
        <v>1</v>
      </c>
      <c r="AK41">
        <v>3</v>
      </c>
      <c r="AL41" t="s">
        <v>604</v>
      </c>
      <c r="AM41" t="s">
        <v>605</v>
      </c>
      <c r="AN41" t="s">
        <v>606</v>
      </c>
      <c r="AO41" t="s">
        <v>607</v>
      </c>
      <c r="AP41" t="s">
        <v>74</v>
      </c>
      <c r="AQ41" t="s">
        <v>74</v>
      </c>
      <c r="AR41" t="s">
        <v>608</v>
      </c>
      <c r="AS41" t="s">
        <v>609</v>
      </c>
      <c r="AT41" t="s">
        <v>310</v>
      </c>
      <c r="AU41">
        <v>1995</v>
      </c>
      <c r="AV41">
        <v>76</v>
      </c>
      <c r="AW41">
        <v>9</v>
      </c>
      <c r="AX41" t="s">
        <v>74</v>
      </c>
      <c r="AY41" t="s">
        <v>74</v>
      </c>
      <c r="AZ41" t="s">
        <v>74</v>
      </c>
      <c r="BA41" t="s">
        <v>74</v>
      </c>
      <c r="BB41">
        <v>1593</v>
      </c>
      <c r="BC41">
        <v>1616</v>
      </c>
      <c r="BD41" t="s">
        <v>74</v>
      </c>
      <c r="BE41" t="s">
        <v>610</v>
      </c>
      <c r="BF41" t="str">
        <f>HYPERLINK("http://dx.doi.org/10.1175/1520-0477(1995)076&lt;1593:FACOGO&gt;2.0.CO;2","http://dx.doi.org/10.1175/1520-0477(1995)076&lt;1593:FACOGO&gt;2.0.CO;2")</f>
        <v>http://dx.doi.org/10.1175/1520-0477(1995)076&lt;1593:FACOGO&gt;2.0.CO;2</v>
      </c>
      <c r="BG41" t="s">
        <v>74</v>
      </c>
      <c r="BH41" t="s">
        <v>74</v>
      </c>
      <c r="BI41">
        <v>24</v>
      </c>
      <c r="BJ41" t="s">
        <v>169</v>
      </c>
      <c r="BK41" t="s">
        <v>94</v>
      </c>
      <c r="BL41" t="s">
        <v>169</v>
      </c>
      <c r="BM41" t="s">
        <v>611</v>
      </c>
      <c r="BN41" t="s">
        <v>74</v>
      </c>
      <c r="BO41" t="s">
        <v>612</v>
      </c>
      <c r="BP41" t="s">
        <v>74</v>
      </c>
      <c r="BQ41" t="s">
        <v>74</v>
      </c>
      <c r="BR41" t="s">
        <v>97</v>
      </c>
      <c r="BS41" t="s">
        <v>613</v>
      </c>
      <c r="BT41" t="str">
        <f>HYPERLINK("https%3A%2F%2Fwww.webofscience.com%2Fwos%2Fwoscc%2Ffull-record%2FWOS:A1995RZ29900004","View Full Record in Web of Science")</f>
        <v>View Full Record in Web of Science</v>
      </c>
    </row>
    <row r="42" spans="1:72" x14ac:dyDescent="0.15">
      <c r="A42" t="s">
        <v>72</v>
      </c>
      <c r="B42" t="s">
        <v>614</v>
      </c>
      <c r="C42" t="s">
        <v>74</v>
      </c>
      <c r="D42" t="s">
        <v>74</v>
      </c>
      <c r="E42" t="s">
        <v>74</v>
      </c>
      <c r="F42" t="s">
        <v>614</v>
      </c>
      <c r="G42" t="s">
        <v>74</v>
      </c>
      <c r="H42" t="s">
        <v>74</v>
      </c>
      <c r="I42" t="s">
        <v>615</v>
      </c>
      <c r="J42" t="s">
        <v>616</v>
      </c>
      <c r="K42" t="s">
        <v>74</v>
      </c>
      <c r="L42" t="s">
        <v>74</v>
      </c>
      <c r="M42" t="s">
        <v>77</v>
      </c>
      <c r="N42" t="s">
        <v>78</v>
      </c>
      <c r="O42" t="s">
        <v>74</v>
      </c>
      <c r="P42" t="s">
        <v>74</v>
      </c>
      <c r="Q42" t="s">
        <v>74</v>
      </c>
      <c r="R42" t="s">
        <v>74</v>
      </c>
      <c r="S42" t="s">
        <v>74</v>
      </c>
      <c r="T42" t="s">
        <v>74</v>
      </c>
      <c r="U42" t="s">
        <v>617</v>
      </c>
      <c r="V42" t="s">
        <v>618</v>
      </c>
      <c r="W42" t="s">
        <v>619</v>
      </c>
      <c r="X42" t="s">
        <v>620</v>
      </c>
      <c r="Y42" t="s">
        <v>74</v>
      </c>
      <c r="Z42" t="s">
        <v>74</v>
      </c>
      <c r="AA42" t="s">
        <v>621</v>
      </c>
      <c r="AB42" t="s">
        <v>74</v>
      </c>
      <c r="AC42" t="s">
        <v>74</v>
      </c>
      <c r="AD42" t="s">
        <v>74</v>
      </c>
      <c r="AE42" t="s">
        <v>74</v>
      </c>
      <c r="AF42" t="s">
        <v>74</v>
      </c>
      <c r="AG42">
        <v>36</v>
      </c>
      <c r="AH42">
        <v>30</v>
      </c>
      <c r="AI42">
        <v>33</v>
      </c>
      <c r="AJ42">
        <v>0</v>
      </c>
      <c r="AK42">
        <v>12</v>
      </c>
      <c r="AL42" t="s">
        <v>622</v>
      </c>
      <c r="AM42" t="s">
        <v>372</v>
      </c>
      <c r="AN42" t="s">
        <v>623</v>
      </c>
      <c r="AO42" t="s">
        <v>624</v>
      </c>
      <c r="AP42" t="s">
        <v>74</v>
      </c>
      <c r="AQ42" t="s">
        <v>74</v>
      </c>
      <c r="AR42" t="s">
        <v>616</v>
      </c>
      <c r="AS42" t="s">
        <v>625</v>
      </c>
      <c r="AT42" t="s">
        <v>310</v>
      </c>
      <c r="AU42">
        <v>1995</v>
      </c>
      <c r="AV42">
        <v>31</v>
      </c>
      <c r="AW42">
        <v>6</v>
      </c>
      <c r="AX42" t="s">
        <v>74</v>
      </c>
      <c r="AY42" t="s">
        <v>74</v>
      </c>
      <c r="AZ42" t="s">
        <v>74</v>
      </c>
      <c r="BA42" t="s">
        <v>74</v>
      </c>
      <c r="BB42">
        <v>3387</v>
      </c>
      <c r="BC42">
        <v>3395</v>
      </c>
      <c r="BD42" t="s">
        <v>74</v>
      </c>
      <c r="BE42" t="s">
        <v>626</v>
      </c>
      <c r="BF42" t="str">
        <f>HYPERLINK("http://dx.doi.org/10.1016/0045-6535(95)00190-J","http://dx.doi.org/10.1016/0045-6535(95)00190-J")</f>
        <v>http://dx.doi.org/10.1016/0045-6535(95)00190-J</v>
      </c>
      <c r="BG42" t="s">
        <v>74</v>
      </c>
      <c r="BH42" t="s">
        <v>74</v>
      </c>
      <c r="BI42">
        <v>9</v>
      </c>
      <c r="BJ42" t="s">
        <v>93</v>
      </c>
      <c r="BK42" t="s">
        <v>94</v>
      </c>
      <c r="BL42" t="s">
        <v>95</v>
      </c>
      <c r="BM42" t="s">
        <v>627</v>
      </c>
      <c r="BN42" t="s">
        <v>74</v>
      </c>
      <c r="BO42" t="s">
        <v>74</v>
      </c>
      <c r="BP42" t="s">
        <v>74</v>
      </c>
      <c r="BQ42" t="s">
        <v>74</v>
      </c>
      <c r="BR42" t="s">
        <v>97</v>
      </c>
      <c r="BS42" t="s">
        <v>628</v>
      </c>
      <c r="BT42" t="str">
        <f>HYPERLINK("https%3A%2F%2Fwww.webofscience.com%2Fwos%2Fwoscc%2Ffull-record%2FWOS:A1995RX18200003","View Full Record in Web of Science")</f>
        <v>View Full Record in Web of Science</v>
      </c>
    </row>
    <row r="43" spans="1:72" x14ac:dyDescent="0.15">
      <c r="A43" t="s">
        <v>72</v>
      </c>
      <c r="B43" t="s">
        <v>629</v>
      </c>
      <c r="C43" t="s">
        <v>74</v>
      </c>
      <c r="D43" t="s">
        <v>74</v>
      </c>
      <c r="E43" t="s">
        <v>74</v>
      </c>
      <c r="F43" t="s">
        <v>629</v>
      </c>
      <c r="G43" t="s">
        <v>74</v>
      </c>
      <c r="H43" t="s">
        <v>74</v>
      </c>
      <c r="I43" t="s">
        <v>630</v>
      </c>
      <c r="J43" t="s">
        <v>631</v>
      </c>
      <c r="K43" t="s">
        <v>74</v>
      </c>
      <c r="L43" t="s">
        <v>74</v>
      </c>
      <c r="M43" t="s">
        <v>77</v>
      </c>
      <c r="N43" t="s">
        <v>78</v>
      </c>
      <c r="O43" t="s">
        <v>74</v>
      </c>
      <c r="P43" t="s">
        <v>74</v>
      </c>
      <c r="Q43" t="s">
        <v>74</v>
      </c>
      <c r="R43" t="s">
        <v>74</v>
      </c>
      <c r="S43" t="s">
        <v>74</v>
      </c>
      <c r="T43" t="s">
        <v>74</v>
      </c>
      <c r="U43" t="s">
        <v>632</v>
      </c>
      <c r="V43" t="s">
        <v>633</v>
      </c>
      <c r="W43" t="s">
        <v>634</v>
      </c>
      <c r="X43" t="s">
        <v>635</v>
      </c>
      <c r="Y43" t="s">
        <v>636</v>
      </c>
      <c r="Z43" t="s">
        <v>74</v>
      </c>
      <c r="AA43" t="s">
        <v>637</v>
      </c>
      <c r="AB43" t="s">
        <v>638</v>
      </c>
      <c r="AC43" t="s">
        <v>74</v>
      </c>
      <c r="AD43" t="s">
        <v>74</v>
      </c>
      <c r="AE43" t="s">
        <v>74</v>
      </c>
      <c r="AF43" t="s">
        <v>74</v>
      </c>
      <c r="AG43">
        <v>41</v>
      </c>
      <c r="AH43">
        <v>44</v>
      </c>
      <c r="AI43">
        <v>48</v>
      </c>
      <c r="AJ43">
        <v>1</v>
      </c>
      <c r="AK43">
        <v>16</v>
      </c>
      <c r="AL43" t="s">
        <v>622</v>
      </c>
      <c r="AM43" t="s">
        <v>372</v>
      </c>
      <c r="AN43" t="s">
        <v>623</v>
      </c>
      <c r="AO43" t="s">
        <v>639</v>
      </c>
      <c r="AP43" t="s">
        <v>74</v>
      </c>
      <c r="AQ43" t="s">
        <v>74</v>
      </c>
      <c r="AR43" t="s">
        <v>640</v>
      </c>
      <c r="AS43" t="s">
        <v>641</v>
      </c>
      <c r="AT43" t="s">
        <v>310</v>
      </c>
      <c r="AU43">
        <v>1995</v>
      </c>
      <c r="AV43">
        <v>42</v>
      </c>
      <c r="AW43">
        <v>9</v>
      </c>
      <c r="AX43" t="s">
        <v>74</v>
      </c>
      <c r="AY43" t="s">
        <v>74</v>
      </c>
      <c r="AZ43" t="s">
        <v>74</v>
      </c>
      <c r="BA43" t="s">
        <v>74</v>
      </c>
      <c r="BB43">
        <v>1545</v>
      </c>
      <c r="BC43">
        <v>1573</v>
      </c>
      <c r="BD43" t="s">
        <v>74</v>
      </c>
      <c r="BE43" t="s">
        <v>642</v>
      </c>
      <c r="BF43" t="str">
        <f>HYPERLINK("http://dx.doi.org/10.1016/0967-0637(95)00064-D","http://dx.doi.org/10.1016/0967-0637(95)00064-D")</f>
        <v>http://dx.doi.org/10.1016/0967-0637(95)00064-D</v>
      </c>
      <c r="BG43" t="s">
        <v>74</v>
      </c>
      <c r="BH43" t="s">
        <v>74</v>
      </c>
      <c r="BI43">
        <v>29</v>
      </c>
      <c r="BJ43" t="s">
        <v>246</v>
      </c>
      <c r="BK43" t="s">
        <v>94</v>
      </c>
      <c r="BL43" t="s">
        <v>246</v>
      </c>
      <c r="BM43" t="s">
        <v>643</v>
      </c>
      <c r="BN43" t="s">
        <v>74</v>
      </c>
      <c r="BO43" t="s">
        <v>74</v>
      </c>
      <c r="BP43" t="s">
        <v>74</v>
      </c>
      <c r="BQ43" t="s">
        <v>74</v>
      </c>
      <c r="BR43" t="s">
        <v>97</v>
      </c>
      <c r="BS43" t="s">
        <v>644</v>
      </c>
      <c r="BT43" t="str">
        <f>HYPERLINK("https%3A%2F%2Fwww.webofscience.com%2Fwos%2Fwoscc%2Ffull-record%2FWOS:A1995TD80600002","View Full Record in Web of Science")</f>
        <v>View Full Record in Web of Science</v>
      </c>
    </row>
    <row r="44" spans="1:72" x14ac:dyDescent="0.15">
      <c r="A44" t="s">
        <v>72</v>
      </c>
      <c r="B44" t="s">
        <v>645</v>
      </c>
      <c r="C44" t="s">
        <v>74</v>
      </c>
      <c r="D44" t="s">
        <v>74</v>
      </c>
      <c r="E44" t="s">
        <v>74</v>
      </c>
      <c r="F44" t="s">
        <v>645</v>
      </c>
      <c r="G44" t="s">
        <v>74</v>
      </c>
      <c r="H44" t="s">
        <v>74</v>
      </c>
      <c r="I44" t="s">
        <v>646</v>
      </c>
      <c r="J44" t="s">
        <v>647</v>
      </c>
      <c r="K44" t="s">
        <v>74</v>
      </c>
      <c r="L44" t="s">
        <v>74</v>
      </c>
      <c r="M44" t="s">
        <v>648</v>
      </c>
      <c r="N44" t="s">
        <v>78</v>
      </c>
      <c r="O44" t="s">
        <v>74</v>
      </c>
      <c r="P44" t="s">
        <v>74</v>
      </c>
      <c r="Q44" t="s">
        <v>74</v>
      </c>
      <c r="R44" t="s">
        <v>74</v>
      </c>
      <c r="S44" t="s">
        <v>74</v>
      </c>
      <c r="T44" t="s">
        <v>74</v>
      </c>
      <c r="U44" t="s">
        <v>74</v>
      </c>
      <c r="V44" t="s">
        <v>74</v>
      </c>
      <c r="W44" t="s">
        <v>74</v>
      </c>
      <c r="X44" t="s">
        <v>74</v>
      </c>
      <c r="Y44" t="s">
        <v>649</v>
      </c>
      <c r="Z44" t="s">
        <v>74</v>
      </c>
      <c r="AA44" t="s">
        <v>74</v>
      </c>
      <c r="AB44" t="s">
        <v>74</v>
      </c>
      <c r="AC44" t="s">
        <v>74</v>
      </c>
      <c r="AD44" t="s">
        <v>74</v>
      </c>
      <c r="AE44" t="s">
        <v>74</v>
      </c>
      <c r="AF44" t="s">
        <v>74</v>
      </c>
      <c r="AG44">
        <v>5</v>
      </c>
      <c r="AH44">
        <v>5</v>
      </c>
      <c r="AI44">
        <v>5</v>
      </c>
      <c r="AJ44">
        <v>0</v>
      </c>
      <c r="AK44">
        <v>0</v>
      </c>
      <c r="AL44" t="s">
        <v>650</v>
      </c>
      <c r="AM44" t="s">
        <v>651</v>
      </c>
      <c r="AN44" t="s">
        <v>652</v>
      </c>
      <c r="AO44" t="s">
        <v>653</v>
      </c>
      <c r="AP44" t="s">
        <v>74</v>
      </c>
      <c r="AQ44" t="s">
        <v>74</v>
      </c>
      <c r="AR44" t="s">
        <v>654</v>
      </c>
      <c r="AS44" t="s">
        <v>655</v>
      </c>
      <c r="AT44" t="s">
        <v>310</v>
      </c>
      <c r="AU44">
        <v>1995</v>
      </c>
      <c r="AV44">
        <v>344</v>
      </c>
      <c r="AW44">
        <v>1</v>
      </c>
      <c r="AX44" t="s">
        <v>74</v>
      </c>
      <c r="AY44" t="s">
        <v>74</v>
      </c>
      <c r="AZ44" t="s">
        <v>74</v>
      </c>
      <c r="BA44" t="s">
        <v>74</v>
      </c>
      <c r="BB44">
        <v>115</v>
      </c>
      <c r="BC44">
        <v>118</v>
      </c>
      <c r="BD44" t="s">
        <v>74</v>
      </c>
      <c r="BE44" t="s">
        <v>74</v>
      </c>
      <c r="BF44" t="s">
        <v>74</v>
      </c>
      <c r="BG44" t="s">
        <v>74</v>
      </c>
      <c r="BH44" t="s">
        <v>74</v>
      </c>
      <c r="BI44">
        <v>4</v>
      </c>
      <c r="BJ44" t="s">
        <v>113</v>
      </c>
      <c r="BK44" t="s">
        <v>94</v>
      </c>
      <c r="BL44" t="s">
        <v>114</v>
      </c>
      <c r="BM44" t="s">
        <v>656</v>
      </c>
      <c r="BN44" t="s">
        <v>74</v>
      </c>
      <c r="BO44" t="s">
        <v>74</v>
      </c>
      <c r="BP44" t="s">
        <v>74</v>
      </c>
      <c r="BQ44" t="s">
        <v>74</v>
      </c>
      <c r="BR44" t="s">
        <v>97</v>
      </c>
      <c r="BS44" t="s">
        <v>657</v>
      </c>
      <c r="BT44" t="str">
        <f>HYPERLINK("https%3A%2F%2Fwww.webofscience.com%2Fwos%2Fwoscc%2Ffull-record%2FWOS:A1995TB85300029","View Full Record in Web of Science")</f>
        <v>View Full Record in Web of Science</v>
      </c>
    </row>
    <row r="45" spans="1:72" x14ac:dyDescent="0.15">
      <c r="A45" t="s">
        <v>72</v>
      </c>
      <c r="B45" t="s">
        <v>658</v>
      </c>
      <c r="C45" t="s">
        <v>74</v>
      </c>
      <c r="D45" t="s">
        <v>74</v>
      </c>
      <c r="E45" t="s">
        <v>74</v>
      </c>
      <c r="F45" t="s">
        <v>658</v>
      </c>
      <c r="G45" t="s">
        <v>74</v>
      </c>
      <c r="H45" t="s">
        <v>74</v>
      </c>
      <c r="I45" t="s">
        <v>659</v>
      </c>
      <c r="J45" t="s">
        <v>660</v>
      </c>
      <c r="K45" t="s">
        <v>74</v>
      </c>
      <c r="L45" t="s">
        <v>74</v>
      </c>
      <c r="M45" t="s">
        <v>77</v>
      </c>
      <c r="N45" t="s">
        <v>519</v>
      </c>
      <c r="O45" t="s">
        <v>74</v>
      </c>
      <c r="P45" t="s">
        <v>74</v>
      </c>
      <c r="Q45" t="s">
        <v>74</v>
      </c>
      <c r="R45" t="s">
        <v>74</v>
      </c>
      <c r="S45" t="s">
        <v>74</v>
      </c>
      <c r="T45" t="s">
        <v>661</v>
      </c>
      <c r="U45" t="s">
        <v>662</v>
      </c>
      <c r="V45" t="s">
        <v>663</v>
      </c>
      <c r="W45" t="s">
        <v>664</v>
      </c>
      <c r="X45" t="s">
        <v>665</v>
      </c>
      <c r="Y45" t="s">
        <v>666</v>
      </c>
      <c r="Z45" t="s">
        <v>74</v>
      </c>
      <c r="AA45" t="s">
        <v>74</v>
      </c>
      <c r="AB45" t="s">
        <v>74</v>
      </c>
      <c r="AC45" t="s">
        <v>74</v>
      </c>
      <c r="AD45" t="s">
        <v>74</v>
      </c>
      <c r="AE45" t="s">
        <v>74</v>
      </c>
      <c r="AF45" t="s">
        <v>74</v>
      </c>
      <c r="AG45">
        <v>23</v>
      </c>
      <c r="AH45">
        <v>22</v>
      </c>
      <c r="AI45">
        <v>23</v>
      </c>
      <c r="AJ45">
        <v>0</v>
      </c>
      <c r="AK45">
        <v>6</v>
      </c>
      <c r="AL45" t="s">
        <v>667</v>
      </c>
      <c r="AM45" t="s">
        <v>668</v>
      </c>
      <c r="AN45" t="s">
        <v>669</v>
      </c>
      <c r="AO45" t="s">
        <v>670</v>
      </c>
      <c r="AP45" t="s">
        <v>74</v>
      </c>
      <c r="AQ45" t="s">
        <v>74</v>
      </c>
      <c r="AR45" t="s">
        <v>671</v>
      </c>
      <c r="AS45" t="s">
        <v>672</v>
      </c>
      <c r="AT45" t="s">
        <v>310</v>
      </c>
      <c r="AU45">
        <v>1995</v>
      </c>
      <c r="AV45">
        <v>20</v>
      </c>
      <c r="AW45">
        <v>6</v>
      </c>
      <c r="AX45" t="s">
        <v>74</v>
      </c>
      <c r="AY45" t="s">
        <v>74</v>
      </c>
      <c r="AZ45" t="s">
        <v>74</v>
      </c>
      <c r="BA45" t="s">
        <v>74</v>
      </c>
      <c r="BB45">
        <v>567</v>
      </c>
      <c r="BC45">
        <v>573</v>
      </c>
      <c r="BD45" t="s">
        <v>74</v>
      </c>
      <c r="BE45" t="s">
        <v>673</v>
      </c>
      <c r="BF45" t="str">
        <f>HYPERLINK("http://dx.doi.org/10.1002/esp.3290200608","http://dx.doi.org/10.1002/esp.3290200608")</f>
        <v>http://dx.doi.org/10.1002/esp.3290200608</v>
      </c>
      <c r="BG45" t="s">
        <v>74</v>
      </c>
      <c r="BH45" t="s">
        <v>74</v>
      </c>
      <c r="BI45">
        <v>7</v>
      </c>
      <c r="BJ45" t="s">
        <v>674</v>
      </c>
      <c r="BK45" t="s">
        <v>94</v>
      </c>
      <c r="BL45" t="s">
        <v>675</v>
      </c>
      <c r="BM45" t="s">
        <v>676</v>
      </c>
      <c r="BN45" t="s">
        <v>74</v>
      </c>
      <c r="BO45" t="s">
        <v>74</v>
      </c>
      <c r="BP45" t="s">
        <v>74</v>
      </c>
      <c r="BQ45" t="s">
        <v>74</v>
      </c>
      <c r="BR45" t="s">
        <v>97</v>
      </c>
      <c r="BS45" t="s">
        <v>677</v>
      </c>
      <c r="BT45" t="str">
        <f>HYPERLINK("https%3A%2F%2Fwww.webofscience.com%2Fwos%2Fwoscc%2Ffull-record%2FWOS:A1995RW59800007","View Full Record in Web of Science")</f>
        <v>View Full Record in Web of Science</v>
      </c>
    </row>
    <row r="46" spans="1:72" x14ac:dyDescent="0.15">
      <c r="A46" t="s">
        <v>72</v>
      </c>
      <c r="B46" t="s">
        <v>678</v>
      </c>
      <c r="C46" t="s">
        <v>74</v>
      </c>
      <c r="D46" t="s">
        <v>74</v>
      </c>
      <c r="E46" t="s">
        <v>74</v>
      </c>
      <c r="F46" t="s">
        <v>678</v>
      </c>
      <c r="G46" t="s">
        <v>74</v>
      </c>
      <c r="H46" t="s">
        <v>74</v>
      </c>
      <c r="I46" t="s">
        <v>679</v>
      </c>
      <c r="J46" t="s">
        <v>680</v>
      </c>
      <c r="K46" t="s">
        <v>74</v>
      </c>
      <c r="L46" t="s">
        <v>74</v>
      </c>
      <c r="M46" t="s">
        <v>77</v>
      </c>
      <c r="N46" t="s">
        <v>78</v>
      </c>
      <c r="O46" t="s">
        <v>74</v>
      </c>
      <c r="P46" t="s">
        <v>74</v>
      </c>
      <c r="Q46" t="s">
        <v>74</v>
      </c>
      <c r="R46" t="s">
        <v>74</v>
      </c>
      <c r="S46" t="s">
        <v>74</v>
      </c>
      <c r="T46" t="s">
        <v>74</v>
      </c>
      <c r="U46" t="s">
        <v>74</v>
      </c>
      <c r="V46" t="s">
        <v>681</v>
      </c>
      <c r="W46" t="s">
        <v>682</v>
      </c>
      <c r="X46" t="s">
        <v>683</v>
      </c>
      <c r="Y46" t="s">
        <v>74</v>
      </c>
      <c r="Z46" t="s">
        <v>74</v>
      </c>
      <c r="AA46" t="s">
        <v>74</v>
      </c>
      <c r="AB46" t="s">
        <v>74</v>
      </c>
      <c r="AC46" t="s">
        <v>74</v>
      </c>
      <c r="AD46" t="s">
        <v>74</v>
      </c>
      <c r="AE46" t="s">
        <v>74</v>
      </c>
      <c r="AF46" t="s">
        <v>74</v>
      </c>
      <c r="AG46">
        <v>15</v>
      </c>
      <c r="AH46">
        <v>29</v>
      </c>
      <c r="AI46">
        <v>32</v>
      </c>
      <c r="AJ46">
        <v>0</v>
      </c>
      <c r="AK46">
        <v>5</v>
      </c>
      <c r="AL46" t="s">
        <v>684</v>
      </c>
      <c r="AM46" t="s">
        <v>685</v>
      </c>
      <c r="AN46" t="s">
        <v>686</v>
      </c>
      <c r="AO46" t="s">
        <v>687</v>
      </c>
      <c r="AP46" t="s">
        <v>74</v>
      </c>
      <c r="AQ46" t="s">
        <v>74</v>
      </c>
      <c r="AR46" t="s">
        <v>680</v>
      </c>
      <c r="AS46" t="s">
        <v>688</v>
      </c>
      <c r="AT46" t="s">
        <v>310</v>
      </c>
      <c r="AU46">
        <v>1995</v>
      </c>
      <c r="AV46">
        <v>95</v>
      </c>
      <c r="AW46" t="s">
        <v>74</v>
      </c>
      <c r="AX46">
        <v>3</v>
      </c>
      <c r="AY46" t="s">
        <v>74</v>
      </c>
      <c r="AZ46" t="s">
        <v>74</v>
      </c>
      <c r="BA46" t="s">
        <v>74</v>
      </c>
      <c r="BB46">
        <v>223</v>
      </c>
      <c r="BC46">
        <v>230</v>
      </c>
      <c r="BD46" t="s">
        <v>74</v>
      </c>
      <c r="BE46" t="s">
        <v>689</v>
      </c>
      <c r="BF46" t="str">
        <f>HYPERLINK("http://dx.doi.org/10.1071/MU9950223","http://dx.doi.org/10.1071/MU9950223")</f>
        <v>http://dx.doi.org/10.1071/MU9950223</v>
      </c>
      <c r="BG46" t="s">
        <v>74</v>
      </c>
      <c r="BH46" t="s">
        <v>74</v>
      </c>
      <c r="BI46">
        <v>8</v>
      </c>
      <c r="BJ46" t="s">
        <v>690</v>
      </c>
      <c r="BK46" t="s">
        <v>94</v>
      </c>
      <c r="BL46" t="s">
        <v>691</v>
      </c>
      <c r="BM46" t="s">
        <v>692</v>
      </c>
      <c r="BN46" t="s">
        <v>74</v>
      </c>
      <c r="BO46" t="s">
        <v>74</v>
      </c>
      <c r="BP46" t="s">
        <v>74</v>
      </c>
      <c r="BQ46" t="s">
        <v>74</v>
      </c>
      <c r="BR46" t="s">
        <v>97</v>
      </c>
      <c r="BS46" t="s">
        <v>693</v>
      </c>
      <c r="BT46" t="str">
        <f>HYPERLINK("https%3A%2F%2Fwww.webofscience.com%2Fwos%2Fwoscc%2Ffull-record%2FWOS:A1995TE64200007","View Full Record in Web of Science")</f>
        <v>View Full Record in Web of Science</v>
      </c>
    </row>
    <row r="47" spans="1:72" x14ac:dyDescent="0.15">
      <c r="A47" t="s">
        <v>72</v>
      </c>
      <c r="B47" t="s">
        <v>694</v>
      </c>
      <c r="C47" t="s">
        <v>74</v>
      </c>
      <c r="D47" t="s">
        <v>74</v>
      </c>
      <c r="E47" t="s">
        <v>74</v>
      </c>
      <c r="F47" t="s">
        <v>694</v>
      </c>
      <c r="G47" t="s">
        <v>74</v>
      </c>
      <c r="H47" t="s">
        <v>74</v>
      </c>
      <c r="I47" t="s">
        <v>695</v>
      </c>
      <c r="J47" t="s">
        <v>696</v>
      </c>
      <c r="K47" t="s">
        <v>74</v>
      </c>
      <c r="L47" t="s">
        <v>74</v>
      </c>
      <c r="M47" t="s">
        <v>648</v>
      </c>
      <c r="N47" t="s">
        <v>78</v>
      </c>
      <c r="O47" t="s">
        <v>74</v>
      </c>
      <c r="P47" t="s">
        <v>74</v>
      </c>
      <c r="Q47" t="s">
        <v>74</v>
      </c>
      <c r="R47" t="s">
        <v>74</v>
      </c>
      <c r="S47" t="s">
        <v>74</v>
      </c>
      <c r="T47" t="s">
        <v>74</v>
      </c>
      <c r="U47" t="s">
        <v>74</v>
      </c>
      <c r="V47" t="s">
        <v>74</v>
      </c>
      <c r="W47" t="s">
        <v>74</v>
      </c>
      <c r="X47" t="s">
        <v>74</v>
      </c>
      <c r="Y47" t="s">
        <v>697</v>
      </c>
      <c r="Z47" t="s">
        <v>74</v>
      </c>
      <c r="AA47" t="s">
        <v>698</v>
      </c>
      <c r="AB47" t="s">
        <v>699</v>
      </c>
      <c r="AC47" t="s">
        <v>74</v>
      </c>
      <c r="AD47" t="s">
        <v>74</v>
      </c>
      <c r="AE47" t="s">
        <v>74</v>
      </c>
      <c r="AF47" t="s">
        <v>74</v>
      </c>
      <c r="AG47">
        <v>9</v>
      </c>
      <c r="AH47">
        <v>1</v>
      </c>
      <c r="AI47">
        <v>1</v>
      </c>
      <c r="AJ47">
        <v>0</v>
      </c>
      <c r="AK47">
        <v>0</v>
      </c>
      <c r="AL47" t="s">
        <v>650</v>
      </c>
      <c r="AM47" t="s">
        <v>651</v>
      </c>
      <c r="AN47" t="s">
        <v>652</v>
      </c>
      <c r="AO47" t="s">
        <v>700</v>
      </c>
      <c r="AP47" t="s">
        <v>74</v>
      </c>
      <c r="AQ47" t="s">
        <v>74</v>
      </c>
      <c r="AR47" t="s">
        <v>701</v>
      </c>
      <c r="AS47" t="s">
        <v>702</v>
      </c>
      <c r="AT47" t="s">
        <v>703</v>
      </c>
      <c r="AU47">
        <v>1995</v>
      </c>
      <c r="AV47">
        <v>35</v>
      </c>
      <c r="AW47">
        <v>5</v>
      </c>
      <c r="AX47" t="s">
        <v>74</v>
      </c>
      <c r="AY47" t="s">
        <v>74</v>
      </c>
      <c r="AZ47" t="s">
        <v>74</v>
      </c>
      <c r="BA47" t="s">
        <v>74</v>
      </c>
      <c r="BB47">
        <v>67</v>
      </c>
      <c r="BC47">
        <v>74</v>
      </c>
      <c r="BD47" t="s">
        <v>74</v>
      </c>
      <c r="BE47" t="s">
        <v>74</v>
      </c>
      <c r="BF47" t="s">
        <v>74</v>
      </c>
      <c r="BG47" t="s">
        <v>74</v>
      </c>
      <c r="BH47" t="s">
        <v>74</v>
      </c>
      <c r="BI47">
        <v>8</v>
      </c>
      <c r="BJ47" t="s">
        <v>270</v>
      </c>
      <c r="BK47" t="s">
        <v>94</v>
      </c>
      <c r="BL47" t="s">
        <v>270</v>
      </c>
      <c r="BM47" t="s">
        <v>704</v>
      </c>
      <c r="BN47" t="s">
        <v>74</v>
      </c>
      <c r="BO47" t="s">
        <v>74</v>
      </c>
      <c r="BP47" t="s">
        <v>74</v>
      </c>
      <c r="BQ47" t="s">
        <v>74</v>
      </c>
      <c r="BR47" t="s">
        <v>97</v>
      </c>
      <c r="BS47" t="s">
        <v>705</v>
      </c>
      <c r="BT47" t="str">
        <f>HYPERLINK("https%3A%2F%2Fwww.webofscience.com%2Fwos%2Fwoscc%2Ffull-record%2FWOS:A1995TD25500010","View Full Record in Web of Science")</f>
        <v>View Full Record in Web of Science</v>
      </c>
    </row>
    <row r="48" spans="1:72" x14ac:dyDescent="0.15">
      <c r="A48" t="s">
        <v>72</v>
      </c>
      <c r="B48" t="s">
        <v>706</v>
      </c>
      <c r="C48" t="s">
        <v>74</v>
      </c>
      <c r="D48" t="s">
        <v>74</v>
      </c>
      <c r="E48" t="s">
        <v>74</v>
      </c>
      <c r="F48" t="s">
        <v>706</v>
      </c>
      <c r="G48" t="s">
        <v>74</v>
      </c>
      <c r="H48" t="s">
        <v>74</v>
      </c>
      <c r="I48" t="s">
        <v>707</v>
      </c>
      <c r="J48" t="s">
        <v>213</v>
      </c>
      <c r="K48" t="s">
        <v>74</v>
      </c>
      <c r="L48" t="s">
        <v>74</v>
      </c>
      <c r="M48" t="s">
        <v>77</v>
      </c>
      <c r="N48" t="s">
        <v>78</v>
      </c>
      <c r="O48" t="s">
        <v>74</v>
      </c>
      <c r="P48" t="s">
        <v>74</v>
      </c>
      <c r="Q48" t="s">
        <v>74</v>
      </c>
      <c r="R48" t="s">
        <v>74</v>
      </c>
      <c r="S48" t="s">
        <v>74</v>
      </c>
      <c r="T48" t="s">
        <v>74</v>
      </c>
      <c r="U48" t="s">
        <v>708</v>
      </c>
      <c r="V48" t="s">
        <v>709</v>
      </c>
      <c r="W48" t="s">
        <v>74</v>
      </c>
      <c r="X48" t="s">
        <v>74</v>
      </c>
      <c r="Y48" t="s">
        <v>710</v>
      </c>
      <c r="Z48" t="s">
        <v>74</v>
      </c>
      <c r="AA48" t="s">
        <v>711</v>
      </c>
      <c r="AB48" t="s">
        <v>712</v>
      </c>
      <c r="AC48" t="s">
        <v>74</v>
      </c>
      <c r="AD48" t="s">
        <v>74</v>
      </c>
      <c r="AE48" t="s">
        <v>74</v>
      </c>
      <c r="AF48" t="s">
        <v>74</v>
      </c>
      <c r="AG48">
        <v>24</v>
      </c>
      <c r="AH48">
        <v>24</v>
      </c>
      <c r="AI48">
        <v>24</v>
      </c>
      <c r="AJ48">
        <v>0</v>
      </c>
      <c r="AK48">
        <v>19</v>
      </c>
      <c r="AL48" t="s">
        <v>160</v>
      </c>
      <c r="AM48" t="s">
        <v>161</v>
      </c>
      <c r="AN48" t="s">
        <v>220</v>
      </c>
      <c r="AO48" t="s">
        <v>221</v>
      </c>
      <c r="AP48" t="s">
        <v>74</v>
      </c>
      <c r="AQ48" t="s">
        <v>74</v>
      </c>
      <c r="AR48" t="s">
        <v>222</v>
      </c>
      <c r="AS48" t="s">
        <v>223</v>
      </c>
      <c r="AT48" t="s">
        <v>547</v>
      </c>
      <c r="AU48">
        <v>1995</v>
      </c>
      <c r="AV48">
        <v>22</v>
      </c>
      <c r="AW48">
        <v>17</v>
      </c>
      <c r="AX48" t="s">
        <v>74</v>
      </c>
      <c r="AY48" t="s">
        <v>74</v>
      </c>
      <c r="AZ48" t="s">
        <v>74</v>
      </c>
      <c r="BA48" t="s">
        <v>74</v>
      </c>
      <c r="BB48">
        <v>2349</v>
      </c>
      <c r="BC48">
        <v>2352</v>
      </c>
      <c r="BD48" t="s">
        <v>74</v>
      </c>
      <c r="BE48" t="s">
        <v>713</v>
      </c>
      <c r="BF48" t="str">
        <f>HYPERLINK("http://dx.doi.org/10.1029/95GL02238","http://dx.doi.org/10.1029/95GL02238")</f>
        <v>http://dx.doi.org/10.1029/95GL02238</v>
      </c>
      <c r="BG48" t="s">
        <v>74</v>
      </c>
      <c r="BH48" t="s">
        <v>74</v>
      </c>
      <c r="BI48">
        <v>4</v>
      </c>
      <c r="BJ48" t="s">
        <v>226</v>
      </c>
      <c r="BK48" t="s">
        <v>94</v>
      </c>
      <c r="BL48" t="s">
        <v>227</v>
      </c>
      <c r="BM48" t="s">
        <v>714</v>
      </c>
      <c r="BN48" t="s">
        <v>74</v>
      </c>
      <c r="BO48" t="s">
        <v>74</v>
      </c>
      <c r="BP48" t="s">
        <v>74</v>
      </c>
      <c r="BQ48" t="s">
        <v>74</v>
      </c>
      <c r="BR48" t="s">
        <v>97</v>
      </c>
      <c r="BS48" t="s">
        <v>715</v>
      </c>
      <c r="BT48" t="str">
        <f>HYPERLINK("https%3A%2F%2Fwww.webofscience.com%2Fwos%2Fwoscc%2Ffull-record%2FWOS:A1995RT82900007","View Full Record in Web of Science")</f>
        <v>View Full Record in Web of Science</v>
      </c>
    </row>
    <row r="49" spans="1:72" x14ac:dyDescent="0.15">
      <c r="A49" t="s">
        <v>72</v>
      </c>
      <c r="B49" t="s">
        <v>716</v>
      </c>
      <c r="C49" t="s">
        <v>74</v>
      </c>
      <c r="D49" t="s">
        <v>74</v>
      </c>
      <c r="E49" t="s">
        <v>74</v>
      </c>
      <c r="F49" t="s">
        <v>716</v>
      </c>
      <c r="G49" t="s">
        <v>74</v>
      </c>
      <c r="H49" t="s">
        <v>74</v>
      </c>
      <c r="I49" t="s">
        <v>717</v>
      </c>
      <c r="J49" t="s">
        <v>718</v>
      </c>
      <c r="K49" t="s">
        <v>74</v>
      </c>
      <c r="L49" t="s">
        <v>74</v>
      </c>
      <c r="M49" t="s">
        <v>77</v>
      </c>
      <c r="N49" t="s">
        <v>78</v>
      </c>
      <c r="O49" t="s">
        <v>74</v>
      </c>
      <c r="P49" t="s">
        <v>74</v>
      </c>
      <c r="Q49" t="s">
        <v>74</v>
      </c>
      <c r="R49" t="s">
        <v>74</v>
      </c>
      <c r="S49" t="s">
        <v>74</v>
      </c>
      <c r="T49" t="s">
        <v>74</v>
      </c>
      <c r="U49" t="s">
        <v>719</v>
      </c>
      <c r="V49" t="s">
        <v>720</v>
      </c>
      <c r="W49" t="s">
        <v>74</v>
      </c>
      <c r="X49" t="s">
        <v>74</v>
      </c>
      <c r="Y49" t="s">
        <v>721</v>
      </c>
      <c r="Z49" t="s">
        <v>74</v>
      </c>
      <c r="AA49" t="s">
        <v>722</v>
      </c>
      <c r="AB49" t="s">
        <v>74</v>
      </c>
      <c r="AC49" t="s">
        <v>74</v>
      </c>
      <c r="AD49" t="s">
        <v>74</v>
      </c>
      <c r="AE49" t="s">
        <v>74</v>
      </c>
      <c r="AF49" t="s">
        <v>74</v>
      </c>
      <c r="AG49">
        <v>53</v>
      </c>
      <c r="AH49">
        <v>29</v>
      </c>
      <c r="AI49">
        <v>30</v>
      </c>
      <c r="AJ49">
        <v>1</v>
      </c>
      <c r="AK49">
        <v>8</v>
      </c>
      <c r="AL49" t="s">
        <v>160</v>
      </c>
      <c r="AM49" t="s">
        <v>161</v>
      </c>
      <c r="AN49" t="s">
        <v>162</v>
      </c>
      <c r="AO49" t="s">
        <v>723</v>
      </c>
      <c r="AP49" t="s">
        <v>724</v>
      </c>
      <c r="AQ49" t="s">
        <v>74</v>
      </c>
      <c r="AR49" t="s">
        <v>725</v>
      </c>
      <c r="AS49" t="s">
        <v>726</v>
      </c>
      <c r="AT49" t="s">
        <v>310</v>
      </c>
      <c r="AU49">
        <v>1995</v>
      </c>
      <c r="AV49">
        <v>9</v>
      </c>
      <c r="AW49">
        <v>3</v>
      </c>
      <c r="AX49" t="s">
        <v>74</v>
      </c>
      <c r="AY49" t="s">
        <v>74</v>
      </c>
      <c r="AZ49" t="s">
        <v>74</v>
      </c>
      <c r="BA49" t="s">
        <v>74</v>
      </c>
      <c r="BB49">
        <v>391</v>
      </c>
      <c r="BC49">
        <v>403</v>
      </c>
      <c r="BD49" t="s">
        <v>74</v>
      </c>
      <c r="BE49" t="s">
        <v>727</v>
      </c>
      <c r="BF49" t="str">
        <f>HYPERLINK("http://dx.doi.org/10.1029/95GB01458","http://dx.doi.org/10.1029/95GB01458")</f>
        <v>http://dx.doi.org/10.1029/95GB01458</v>
      </c>
      <c r="BG49" t="s">
        <v>74</v>
      </c>
      <c r="BH49" t="s">
        <v>74</v>
      </c>
      <c r="BI49">
        <v>13</v>
      </c>
      <c r="BJ49" t="s">
        <v>728</v>
      </c>
      <c r="BK49" t="s">
        <v>94</v>
      </c>
      <c r="BL49" t="s">
        <v>729</v>
      </c>
      <c r="BM49" t="s">
        <v>730</v>
      </c>
      <c r="BN49" t="s">
        <v>74</v>
      </c>
      <c r="BO49" t="s">
        <v>74</v>
      </c>
      <c r="BP49" t="s">
        <v>74</v>
      </c>
      <c r="BQ49" t="s">
        <v>74</v>
      </c>
      <c r="BR49" t="s">
        <v>97</v>
      </c>
      <c r="BS49" t="s">
        <v>731</v>
      </c>
      <c r="BT49" t="str">
        <f>HYPERLINK("https%3A%2F%2Fwww.webofscience.com%2Fwos%2Fwoscc%2Ffull-record%2FWOS:A1995TE22400007","View Full Record in Web of Science")</f>
        <v>View Full Record in Web of Science</v>
      </c>
    </row>
    <row r="50" spans="1:72" x14ac:dyDescent="0.15">
      <c r="A50" t="s">
        <v>72</v>
      </c>
      <c r="B50" t="s">
        <v>732</v>
      </c>
      <c r="C50" t="s">
        <v>74</v>
      </c>
      <c r="D50" t="s">
        <v>74</v>
      </c>
      <c r="E50" t="s">
        <v>74</v>
      </c>
      <c r="F50" t="s">
        <v>732</v>
      </c>
      <c r="G50" t="s">
        <v>74</v>
      </c>
      <c r="H50" t="s">
        <v>74</v>
      </c>
      <c r="I50" t="s">
        <v>733</v>
      </c>
      <c r="J50" t="s">
        <v>734</v>
      </c>
      <c r="K50" t="s">
        <v>74</v>
      </c>
      <c r="L50" t="s">
        <v>74</v>
      </c>
      <c r="M50" t="s">
        <v>77</v>
      </c>
      <c r="N50" t="s">
        <v>78</v>
      </c>
      <c r="O50" t="s">
        <v>74</v>
      </c>
      <c r="P50" t="s">
        <v>74</v>
      </c>
      <c r="Q50" t="s">
        <v>74</v>
      </c>
      <c r="R50" t="s">
        <v>74</v>
      </c>
      <c r="S50" t="s">
        <v>74</v>
      </c>
      <c r="T50" t="s">
        <v>74</v>
      </c>
      <c r="U50" t="s">
        <v>74</v>
      </c>
      <c r="V50" t="s">
        <v>735</v>
      </c>
      <c r="W50" t="s">
        <v>74</v>
      </c>
      <c r="X50" t="s">
        <v>74</v>
      </c>
      <c r="Y50" t="s">
        <v>736</v>
      </c>
      <c r="Z50" t="s">
        <v>74</v>
      </c>
      <c r="AA50" t="s">
        <v>74</v>
      </c>
      <c r="AB50" t="s">
        <v>74</v>
      </c>
      <c r="AC50" t="s">
        <v>74</v>
      </c>
      <c r="AD50" t="s">
        <v>74</v>
      </c>
      <c r="AE50" t="s">
        <v>74</v>
      </c>
      <c r="AF50" t="s">
        <v>74</v>
      </c>
      <c r="AG50">
        <v>0</v>
      </c>
      <c r="AH50">
        <v>1</v>
      </c>
      <c r="AI50">
        <v>1</v>
      </c>
      <c r="AJ50">
        <v>0</v>
      </c>
      <c r="AK50">
        <v>0</v>
      </c>
      <c r="AL50" t="s">
        <v>737</v>
      </c>
      <c r="AM50" t="s">
        <v>738</v>
      </c>
      <c r="AN50" t="s">
        <v>739</v>
      </c>
      <c r="AO50" t="s">
        <v>740</v>
      </c>
      <c r="AP50" t="s">
        <v>74</v>
      </c>
      <c r="AQ50" t="s">
        <v>74</v>
      </c>
      <c r="AR50" t="s">
        <v>741</v>
      </c>
      <c r="AS50" t="s">
        <v>742</v>
      </c>
      <c r="AT50" t="s">
        <v>310</v>
      </c>
      <c r="AU50">
        <v>1995</v>
      </c>
      <c r="AV50">
        <v>72</v>
      </c>
      <c r="AW50">
        <v>2</v>
      </c>
      <c r="AX50" t="s">
        <v>74</v>
      </c>
      <c r="AY50" t="s">
        <v>74</v>
      </c>
      <c r="AZ50" t="s">
        <v>74</v>
      </c>
      <c r="BA50" t="s">
        <v>74</v>
      </c>
      <c r="BB50">
        <v>29</v>
      </c>
      <c r="BC50">
        <v>35</v>
      </c>
      <c r="BD50" t="s">
        <v>74</v>
      </c>
      <c r="BE50" t="s">
        <v>74</v>
      </c>
      <c r="BF50" t="s">
        <v>74</v>
      </c>
      <c r="BG50" t="s">
        <v>74</v>
      </c>
      <c r="BH50" t="s">
        <v>74</v>
      </c>
      <c r="BI50">
        <v>7</v>
      </c>
      <c r="BJ50" t="s">
        <v>743</v>
      </c>
      <c r="BK50" t="s">
        <v>94</v>
      </c>
      <c r="BL50" t="s">
        <v>744</v>
      </c>
      <c r="BM50" t="s">
        <v>745</v>
      </c>
      <c r="BN50" t="s">
        <v>74</v>
      </c>
      <c r="BO50" t="s">
        <v>74</v>
      </c>
      <c r="BP50" t="s">
        <v>74</v>
      </c>
      <c r="BQ50" t="s">
        <v>74</v>
      </c>
      <c r="BR50" t="s">
        <v>97</v>
      </c>
      <c r="BS50" t="s">
        <v>746</v>
      </c>
      <c r="BT50" t="str">
        <f>HYPERLINK("https%3A%2F%2Fwww.webofscience.com%2Fwos%2Fwoscc%2Ffull-record%2FWOS:A1995TE31100003","View Full Record in Web of Science")</f>
        <v>View Full Record in Web of Science</v>
      </c>
    </row>
    <row r="51" spans="1:72" x14ac:dyDescent="0.15">
      <c r="A51" t="s">
        <v>72</v>
      </c>
      <c r="B51" t="s">
        <v>747</v>
      </c>
      <c r="C51" t="s">
        <v>74</v>
      </c>
      <c r="D51" t="s">
        <v>74</v>
      </c>
      <c r="E51" t="s">
        <v>74</v>
      </c>
      <c r="F51" t="s">
        <v>747</v>
      </c>
      <c r="G51" t="s">
        <v>74</v>
      </c>
      <c r="H51" t="s">
        <v>74</v>
      </c>
      <c r="I51" t="s">
        <v>748</v>
      </c>
      <c r="J51" t="s">
        <v>749</v>
      </c>
      <c r="K51" t="s">
        <v>74</v>
      </c>
      <c r="L51" t="s">
        <v>74</v>
      </c>
      <c r="M51" t="s">
        <v>648</v>
      </c>
      <c r="N51" t="s">
        <v>78</v>
      </c>
      <c r="O51" t="s">
        <v>74</v>
      </c>
      <c r="P51" t="s">
        <v>74</v>
      </c>
      <c r="Q51" t="s">
        <v>74</v>
      </c>
      <c r="R51" t="s">
        <v>74</v>
      </c>
      <c r="S51" t="s">
        <v>74</v>
      </c>
      <c r="T51" t="s">
        <v>74</v>
      </c>
      <c r="U51" t="s">
        <v>750</v>
      </c>
      <c r="V51" t="s">
        <v>751</v>
      </c>
      <c r="W51" t="s">
        <v>752</v>
      </c>
      <c r="X51" t="s">
        <v>74</v>
      </c>
      <c r="Y51" t="s">
        <v>753</v>
      </c>
      <c r="Z51" t="s">
        <v>74</v>
      </c>
      <c r="AA51" t="s">
        <v>754</v>
      </c>
      <c r="AB51" t="s">
        <v>74</v>
      </c>
      <c r="AC51" t="s">
        <v>74</v>
      </c>
      <c r="AD51" t="s">
        <v>74</v>
      </c>
      <c r="AE51" t="s">
        <v>74</v>
      </c>
      <c r="AF51" t="s">
        <v>74</v>
      </c>
      <c r="AG51">
        <v>28</v>
      </c>
      <c r="AH51">
        <v>1</v>
      </c>
      <c r="AI51">
        <v>1</v>
      </c>
      <c r="AJ51">
        <v>0</v>
      </c>
      <c r="AK51">
        <v>1</v>
      </c>
      <c r="AL51" t="s">
        <v>650</v>
      </c>
      <c r="AM51" t="s">
        <v>651</v>
      </c>
      <c r="AN51" t="s">
        <v>652</v>
      </c>
      <c r="AO51" t="s">
        <v>755</v>
      </c>
      <c r="AP51" t="s">
        <v>74</v>
      </c>
      <c r="AQ51" t="s">
        <v>74</v>
      </c>
      <c r="AR51" t="s">
        <v>756</v>
      </c>
      <c r="AS51" t="s">
        <v>757</v>
      </c>
      <c r="AT51" t="s">
        <v>703</v>
      </c>
      <c r="AU51">
        <v>1995</v>
      </c>
      <c r="AV51" t="s">
        <v>74</v>
      </c>
      <c r="AW51">
        <v>5</v>
      </c>
      <c r="AX51" t="s">
        <v>74</v>
      </c>
      <c r="AY51" t="s">
        <v>74</v>
      </c>
      <c r="AZ51" t="s">
        <v>74</v>
      </c>
      <c r="BA51" t="s">
        <v>74</v>
      </c>
      <c r="BB51">
        <v>530</v>
      </c>
      <c r="BC51">
        <v>537</v>
      </c>
      <c r="BD51" t="s">
        <v>74</v>
      </c>
      <c r="BE51" t="s">
        <v>74</v>
      </c>
      <c r="BF51" t="s">
        <v>74</v>
      </c>
      <c r="BG51" t="s">
        <v>74</v>
      </c>
      <c r="BH51" t="s">
        <v>74</v>
      </c>
      <c r="BI51">
        <v>8</v>
      </c>
      <c r="BJ51" t="s">
        <v>207</v>
      </c>
      <c r="BK51" t="s">
        <v>94</v>
      </c>
      <c r="BL51" t="s">
        <v>208</v>
      </c>
      <c r="BM51" t="s">
        <v>758</v>
      </c>
      <c r="BN51" t="s">
        <v>74</v>
      </c>
      <c r="BO51" t="s">
        <v>74</v>
      </c>
      <c r="BP51" t="s">
        <v>74</v>
      </c>
      <c r="BQ51" t="s">
        <v>74</v>
      </c>
      <c r="BR51" t="s">
        <v>97</v>
      </c>
      <c r="BS51" t="s">
        <v>759</v>
      </c>
      <c r="BT51" t="str">
        <f>HYPERLINK("https%3A%2F%2Fwww.webofscience.com%2Fwos%2Fwoscc%2Ffull-record%2FWOS:A1995TD82800003","View Full Record in Web of Science")</f>
        <v>View Full Record in Web of Science</v>
      </c>
    </row>
    <row r="52" spans="1:72" x14ac:dyDescent="0.15">
      <c r="A52" t="s">
        <v>72</v>
      </c>
      <c r="B52" t="s">
        <v>760</v>
      </c>
      <c r="C52" t="s">
        <v>74</v>
      </c>
      <c r="D52" t="s">
        <v>74</v>
      </c>
      <c r="E52" t="s">
        <v>74</v>
      </c>
      <c r="F52" t="s">
        <v>760</v>
      </c>
      <c r="G52" t="s">
        <v>74</v>
      </c>
      <c r="H52" t="s">
        <v>74</v>
      </c>
      <c r="I52" t="s">
        <v>761</v>
      </c>
      <c r="J52" t="s">
        <v>762</v>
      </c>
      <c r="K52" t="s">
        <v>74</v>
      </c>
      <c r="L52" t="s">
        <v>74</v>
      </c>
      <c r="M52" t="s">
        <v>77</v>
      </c>
      <c r="N52" t="s">
        <v>78</v>
      </c>
      <c r="O52" t="s">
        <v>74</v>
      </c>
      <c r="P52" t="s">
        <v>74</v>
      </c>
      <c r="Q52" t="s">
        <v>74</v>
      </c>
      <c r="R52" t="s">
        <v>74</v>
      </c>
      <c r="S52" t="s">
        <v>74</v>
      </c>
      <c r="T52" t="s">
        <v>763</v>
      </c>
      <c r="U52" t="s">
        <v>764</v>
      </c>
      <c r="V52" t="s">
        <v>765</v>
      </c>
      <c r="W52" t="s">
        <v>766</v>
      </c>
      <c r="X52" t="s">
        <v>767</v>
      </c>
      <c r="Y52" t="s">
        <v>768</v>
      </c>
      <c r="Z52" t="s">
        <v>74</v>
      </c>
      <c r="AA52" t="s">
        <v>74</v>
      </c>
      <c r="AB52" t="s">
        <v>769</v>
      </c>
      <c r="AC52" t="s">
        <v>74</v>
      </c>
      <c r="AD52" t="s">
        <v>74</v>
      </c>
      <c r="AE52" t="s">
        <v>74</v>
      </c>
      <c r="AF52" t="s">
        <v>74</v>
      </c>
      <c r="AG52">
        <v>30</v>
      </c>
      <c r="AH52">
        <v>38</v>
      </c>
      <c r="AI52">
        <v>44</v>
      </c>
      <c r="AJ52">
        <v>0</v>
      </c>
      <c r="AK52">
        <v>11</v>
      </c>
      <c r="AL52" t="s">
        <v>622</v>
      </c>
      <c r="AM52" t="s">
        <v>372</v>
      </c>
      <c r="AN52" t="s">
        <v>623</v>
      </c>
      <c r="AO52" t="s">
        <v>770</v>
      </c>
      <c r="AP52" t="s">
        <v>74</v>
      </c>
      <c r="AQ52" t="s">
        <v>74</v>
      </c>
      <c r="AR52" t="s">
        <v>771</v>
      </c>
      <c r="AS52" t="s">
        <v>772</v>
      </c>
      <c r="AT52" t="s">
        <v>310</v>
      </c>
      <c r="AU52">
        <v>1995</v>
      </c>
      <c r="AV52">
        <v>41</v>
      </c>
      <c r="AW52">
        <v>9</v>
      </c>
      <c r="AX52" t="s">
        <v>74</v>
      </c>
      <c r="AY52" t="s">
        <v>74</v>
      </c>
      <c r="AZ52" t="s">
        <v>74</v>
      </c>
      <c r="BA52" t="s">
        <v>74</v>
      </c>
      <c r="BB52">
        <v>783</v>
      </c>
      <c r="BC52">
        <v>792</v>
      </c>
      <c r="BD52" t="s">
        <v>74</v>
      </c>
      <c r="BE52" t="s">
        <v>773</v>
      </c>
      <c r="BF52" t="str">
        <f>HYPERLINK("http://dx.doi.org/10.1016/0022-1910(95)00027-R","http://dx.doi.org/10.1016/0022-1910(95)00027-R")</f>
        <v>http://dx.doi.org/10.1016/0022-1910(95)00027-R</v>
      </c>
      <c r="BG52" t="s">
        <v>74</v>
      </c>
      <c r="BH52" t="s">
        <v>74</v>
      </c>
      <c r="BI52">
        <v>10</v>
      </c>
      <c r="BJ52" t="s">
        <v>774</v>
      </c>
      <c r="BK52" t="s">
        <v>94</v>
      </c>
      <c r="BL52" t="s">
        <v>774</v>
      </c>
      <c r="BM52" t="s">
        <v>775</v>
      </c>
      <c r="BN52" t="s">
        <v>74</v>
      </c>
      <c r="BO52" t="s">
        <v>74</v>
      </c>
      <c r="BP52" t="s">
        <v>74</v>
      </c>
      <c r="BQ52" t="s">
        <v>74</v>
      </c>
      <c r="BR52" t="s">
        <v>97</v>
      </c>
      <c r="BS52" t="s">
        <v>776</v>
      </c>
      <c r="BT52" t="str">
        <f>HYPERLINK("https%3A%2F%2Fwww.webofscience.com%2Fwos%2Fwoscc%2Ffull-record%2FWOS:A1995RV19600007","View Full Record in Web of Science")</f>
        <v>View Full Record in Web of Science</v>
      </c>
    </row>
    <row r="53" spans="1:72" x14ac:dyDescent="0.15">
      <c r="A53" t="s">
        <v>72</v>
      </c>
      <c r="B53" t="s">
        <v>777</v>
      </c>
      <c r="C53" t="s">
        <v>74</v>
      </c>
      <c r="D53" t="s">
        <v>74</v>
      </c>
      <c r="E53" t="s">
        <v>74</v>
      </c>
      <c r="F53" t="s">
        <v>777</v>
      </c>
      <c r="G53" t="s">
        <v>74</v>
      </c>
      <c r="H53" t="s">
        <v>74</v>
      </c>
      <c r="I53" t="s">
        <v>778</v>
      </c>
      <c r="J53" t="s">
        <v>779</v>
      </c>
      <c r="K53" t="s">
        <v>74</v>
      </c>
      <c r="L53" t="s">
        <v>74</v>
      </c>
      <c r="M53" t="s">
        <v>77</v>
      </c>
      <c r="N53" t="s">
        <v>519</v>
      </c>
      <c r="O53" t="s">
        <v>74</v>
      </c>
      <c r="P53" t="s">
        <v>74</v>
      </c>
      <c r="Q53" t="s">
        <v>74</v>
      </c>
      <c r="R53" t="s">
        <v>74</v>
      </c>
      <c r="S53" t="s">
        <v>74</v>
      </c>
      <c r="T53" t="s">
        <v>74</v>
      </c>
      <c r="U53" t="s">
        <v>74</v>
      </c>
      <c r="V53" t="s">
        <v>780</v>
      </c>
      <c r="W53" t="s">
        <v>781</v>
      </c>
      <c r="X53" t="s">
        <v>782</v>
      </c>
      <c r="Y53" t="s">
        <v>783</v>
      </c>
      <c r="Z53" t="s">
        <v>74</v>
      </c>
      <c r="AA53" t="s">
        <v>784</v>
      </c>
      <c r="AB53" t="s">
        <v>74</v>
      </c>
      <c r="AC53" t="s">
        <v>74</v>
      </c>
      <c r="AD53" t="s">
        <v>74</v>
      </c>
      <c r="AE53" t="s">
        <v>74</v>
      </c>
      <c r="AF53" t="s">
        <v>74</v>
      </c>
      <c r="AG53">
        <v>16</v>
      </c>
      <c r="AH53">
        <v>34</v>
      </c>
      <c r="AI53">
        <v>38</v>
      </c>
      <c r="AJ53">
        <v>0</v>
      </c>
      <c r="AK53">
        <v>5</v>
      </c>
      <c r="AL53" t="s">
        <v>785</v>
      </c>
      <c r="AM53" t="s">
        <v>786</v>
      </c>
      <c r="AN53" t="s">
        <v>787</v>
      </c>
      <c r="AO53" t="s">
        <v>788</v>
      </c>
      <c r="AP53" t="s">
        <v>74</v>
      </c>
      <c r="AQ53" t="s">
        <v>74</v>
      </c>
      <c r="AR53" t="s">
        <v>789</v>
      </c>
      <c r="AS53" t="s">
        <v>790</v>
      </c>
      <c r="AT53" t="s">
        <v>310</v>
      </c>
      <c r="AU53">
        <v>1995</v>
      </c>
      <c r="AV53">
        <v>58</v>
      </c>
      <c r="AW53">
        <v>9</v>
      </c>
      <c r="AX53" t="s">
        <v>74</v>
      </c>
      <c r="AY53" t="s">
        <v>74</v>
      </c>
      <c r="AZ53" t="s">
        <v>74</v>
      </c>
      <c r="BA53" t="s">
        <v>74</v>
      </c>
      <c r="BB53">
        <v>1459</v>
      </c>
      <c r="BC53">
        <v>1462</v>
      </c>
      <c r="BD53" t="s">
        <v>74</v>
      </c>
      <c r="BE53" t="s">
        <v>791</v>
      </c>
      <c r="BF53" t="str">
        <f>HYPERLINK("http://dx.doi.org/10.1021/np50123a020","http://dx.doi.org/10.1021/np50123a020")</f>
        <v>http://dx.doi.org/10.1021/np50123a020</v>
      </c>
      <c r="BG53" t="s">
        <v>74</v>
      </c>
      <c r="BH53" t="s">
        <v>74</v>
      </c>
      <c r="BI53">
        <v>4</v>
      </c>
      <c r="BJ53" t="s">
        <v>792</v>
      </c>
      <c r="BK53" t="s">
        <v>793</v>
      </c>
      <c r="BL53" t="s">
        <v>794</v>
      </c>
      <c r="BM53" t="s">
        <v>795</v>
      </c>
      <c r="BN53" t="s">
        <v>74</v>
      </c>
      <c r="BO53" t="s">
        <v>74</v>
      </c>
      <c r="BP53" t="s">
        <v>74</v>
      </c>
      <c r="BQ53" t="s">
        <v>74</v>
      </c>
      <c r="BR53" t="s">
        <v>97</v>
      </c>
      <c r="BS53" t="s">
        <v>796</v>
      </c>
      <c r="BT53" t="str">
        <f>HYPERLINK("https%3A%2F%2Fwww.webofscience.com%2Fwos%2Fwoscc%2Ffull-record%2FWOS:A1995TB92800020","View Full Record in Web of Science")</f>
        <v>View Full Record in Web of Science</v>
      </c>
    </row>
    <row r="54" spans="1:72" x14ac:dyDescent="0.15">
      <c r="A54" t="s">
        <v>72</v>
      </c>
      <c r="B54" t="s">
        <v>797</v>
      </c>
      <c r="C54" t="s">
        <v>74</v>
      </c>
      <c r="D54" t="s">
        <v>74</v>
      </c>
      <c r="E54" t="s">
        <v>74</v>
      </c>
      <c r="F54" t="s">
        <v>797</v>
      </c>
      <c r="G54" t="s">
        <v>74</v>
      </c>
      <c r="H54" t="s">
        <v>74</v>
      </c>
      <c r="I54" t="s">
        <v>798</v>
      </c>
      <c r="J54" t="s">
        <v>799</v>
      </c>
      <c r="K54" t="s">
        <v>74</v>
      </c>
      <c r="L54" t="s">
        <v>74</v>
      </c>
      <c r="M54" t="s">
        <v>77</v>
      </c>
      <c r="N54" t="s">
        <v>78</v>
      </c>
      <c r="O54" t="s">
        <v>74</v>
      </c>
      <c r="P54" t="s">
        <v>74</v>
      </c>
      <c r="Q54" t="s">
        <v>74</v>
      </c>
      <c r="R54" t="s">
        <v>74</v>
      </c>
      <c r="S54" t="s">
        <v>74</v>
      </c>
      <c r="T54" t="s">
        <v>74</v>
      </c>
      <c r="U54" t="s">
        <v>800</v>
      </c>
      <c r="V54" t="s">
        <v>801</v>
      </c>
      <c r="W54" t="s">
        <v>74</v>
      </c>
      <c r="X54" t="s">
        <v>74</v>
      </c>
      <c r="Y54" t="s">
        <v>802</v>
      </c>
      <c r="Z54" t="s">
        <v>74</v>
      </c>
      <c r="AA54" t="s">
        <v>803</v>
      </c>
      <c r="AB54" t="s">
        <v>804</v>
      </c>
      <c r="AC54" t="s">
        <v>74</v>
      </c>
      <c r="AD54" t="s">
        <v>74</v>
      </c>
      <c r="AE54" t="s">
        <v>74</v>
      </c>
      <c r="AF54" t="s">
        <v>74</v>
      </c>
      <c r="AG54">
        <v>30</v>
      </c>
      <c r="AH54">
        <v>74</v>
      </c>
      <c r="AI54">
        <v>81</v>
      </c>
      <c r="AJ54">
        <v>1</v>
      </c>
      <c r="AK54">
        <v>19</v>
      </c>
      <c r="AL54" t="s">
        <v>604</v>
      </c>
      <c r="AM54" t="s">
        <v>605</v>
      </c>
      <c r="AN54" t="s">
        <v>606</v>
      </c>
      <c r="AO54" t="s">
        <v>805</v>
      </c>
      <c r="AP54" t="s">
        <v>74</v>
      </c>
      <c r="AQ54" t="s">
        <v>74</v>
      </c>
      <c r="AR54" t="s">
        <v>806</v>
      </c>
      <c r="AS54" t="s">
        <v>807</v>
      </c>
      <c r="AT54" t="s">
        <v>310</v>
      </c>
      <c r="AU54">
        <v>1995</v>
      </c>
      <c r="AV54">
        <v>25</v>
      </c>
      <c r="AW54">
        <v>9</v>
      </c>
      <c r="AX54" t="s">
        <v>74</v>
      </c>
      <c r="AY54" t="s">
        <v>74</v>
      </c>
      <c r="AZ54" t="s">
        <v>74</v>
      </c>
      <c r="BA54" t="s">
        <v>74</v>
      </c>
      <c r="BB54">
        <v>1980</v>
      </c>
      <c r="BC54">
        <v>1997</v>
      </c>
      <c r="BD54" t="s">
        <v>74</v>
      </c>
      <c r="BE54" t="s">
        <v>808</v>
      </c>
      <c r="BF54" t="str">
        <f>HYPERLINK("http://dx.doi.org/10.1175/1520-0485(1995)025&lt;1980:EOSIOT&gt;2.0.CO;2","http://dx.doi.org/10.1175/1520-0485(1995)025&lt;1980:EOSIOT&gt;2.0.CO;2")</f>
        <v>http://dx.doi.org/10.1175/1520-0485(1995)025&lt;1980:EOSIOT&gt;2.0.CO;2</v>
      </c>
      <c r="BG54" t="s">
        <v>74</v>
      </c>
      <c r="BH54" t="s">
        <v>74</v>
      </c>
      <c r="BI54">
        <v>18</v>
      </c>
      <c r="BJ54" t="s">
        <v>246</v>
      </c>
      <c r="BK54" t="s">
        <v>94</v>
      </c>
      <c r="BL54" t="s">
        <v>246</v>
      </c>
      <c r="BM54" t="s">
        <v>809</v>
      </c>
      <c r="BN54" t="s">
        <v>74</v>
      </c>
      <c r="BO54" t="s">
        <v>354</v>
      </c>
      <c r="BP54" t="s">
        <v>74</v>
      </c>
      <c r="BQ54" t="s">
        <v>74</v>
      </c>
      <c r="BR54" t="s">
        <v>97</v>
      </c>
      <c r="BS54" t="s">
        <v>810</v>
      </c>
      <c r="BT54" t="str">
        <f>HYPERLINK("https%3A%2F%2Fwww.webofscience.com%2Fwos%2Fwoscc%2Ffull-record%2FWOS:A1995RR84700005","View Full Record in Web of Science")</f>
        <v>View Full Record in Web of Science</v>
      </c>
    </row>
    <row r="55" spans="1:72" x14ac:dyDescent="0.15">
      <c r="A55" t="s">
        <v>72</v>
      </c>
      <c r="B55" t="s">
        <v>811</v>
      </c>
      <c r="C55" t="s">
        <v>74</v>
      </c>
      <c r="D55" t="s">
        <v>74</v>
      </c>
      <c r="E55" t="s">
        <v>74</v>
      </c>
      <c r="F55" t="s">
        <v>811</v>
      </c>
      <c r="G55" t="s">
        <v>74</v>
      </c>
      <c r="H55" t="s">
        <v>74</v>
      </c>
      <c r="I55" t="s">
        <v>812</v>
      </c>
      <c r="J55" t="s">
        <v>799</v>
      </c>
      <c r="K55" t="s">
        <v>74</v>
      </c>
      <c r="L55" t="s">
        <v>74</v>
      </c>
      <c r="M55" t="s">
        <v>77</v>
      </c>
      <c r="N55" t="s">
        <v>78</v>
      </c>
      <c r="O55" t="s">
        <v>74</v>
      </c>
      <c r="P55" t="s">
        <v>74</v>
      </c>
      <c r="Q55" t="s">
        <v>74</v>
      </c>
      <c r="R55" t="s">
        <v>74</v>
      </c>
      <c r="S55" t="s">
        <v>74</v>
      </c>
      <c r="T55" t="s">
        <v>74</v>
      </c>
      <c r="U55" t="s">
        <v>813</v>
      </c>
      <c r="V55" t="s">
        <v>814</v>
      </c>
      <c r="W55" t="s">
        <v>815</v>
      </c>
      <c r="X55" t="s">
        <v>816</v>
      </c>
      <c r="Y55" t="s">
        <v>817</v>
      </c>
      <c r="Z55" t="s">
        <v>74</v>
      </c>
      <c r="AA55" t="s">
        <v>74</v>
      </c>
      <c r="AB55" t="s">
        <v>74</v>
      </c>
      <c r="AC55" t="s">
        <v>74</v>
      </c>
      <c r="AD55" t="s">
        <v>74</v>
      </c>
      <c r="AE55" t="s">
        <v>74</v>
      </c>
      <c r="AF55" t="s">
        <v>74</v>
      </c>
      <c r="AG55">
        <v>31</v>
      </c>
      <c r="AH55">
        <v>56</v>
      </c>
      <c r="AI55">
        <v>59</v>
      </c>
      <c r="AJ55">
        <v>0</v>
      </c>
      <c r="AK55">
        <v>3</v>
      </c>
      <c r="AL55" t="s">
        <v>604</v>
      </c>
      <c r="AM55" t="s">
        <v>605</v>
      </c>
      <c r="AN55" t="s">
        <v>606</v>
      </c>
      <c r="AO55" t="s">
        <v>805</v>
      </c>
      <c r="AP55" t="s">
        <v>74</v>
      </c>
      <c r="AQ55" t="s">
        <v>74</v>
      </c>
      <c r="AR55" t="s">
        <v>806</v>
      </c>
      <c r="AS55" t="s">
        <v>807</v>
      </c>
      <c r="AT55" t="s">
        <v>310</v>
      </c>
      <c r="AU55">
        <v>1995</v>
      </c>
      <c r="AV55">
        <v>25</v>
      </c>
      <c r="AW55">
        <v>9</v>
      </c>
      <c r="AX55" t="s">
        <v>74</v>
      </c>
      <c r="AY55" t="s">
        <v>74</v>
      </c>
      <c r="AZ55" t="s">
        <v>74</v>
      </c>
      <c r="BA55" t="s">
        <v>74</v>
      </c>
      <c r="BB55">
        <v>2046</v>
      </c>
      <c r="BC55">
        <v>2064</v>
      </c>
      <c r="BD55" t="s">
        <v>74</v>
      </c>
      <c r="BE55" t="s">
        <v>818</v>
      </c>
      <c r="BF55" t="str">
        <f>HYPERLINK("http://dx.doi.org/10.1175/1520-0485(1995)025&lt;2046:CROHAF&gt;2.0.CO;2","http://dx.doi.org/10.1175/1520-0485(1995)025&lt;2046:CROHAF&gt;2.0.CO;2")</f>
        <v>http://dx.doi.org/10.1175/1520-0485(1995)025&lt;2046:CROHAF&gt;2.0.CO;2</v>
      </c>
      <c r="BG55" t="s">
        <v>74</v>
      </c>
      <c r="BH55" t="s">
        <v>74</v>
      </c>
      <c r="BI55">
        <v>19</v>
      </c>
      <c r="BJ55" t="s">
        <v>246</v>
      </c>
      <c r="BK55" t="s">
        <v>94</v>
      </c>
      <c r="BL55" t="s">
        <v>246</v>
      </c>
      <c r="BM55" t="s">
        <v>809</v>
      </c>
      <c r="BN55" t="s">
        <v>74</v>
      </c>
      <c r="BO55" t="s">
        <v>354</v>
      </c>
      <c r="BP55" t="s">
        <v>74</v>
      </c>
      <c r="BQ55" t="s">
        <v>74</v>
      </c>
      <c r="BR55" t="s">
        <v>97</v>
      </c>
      <c r="BS55" t="s">
        <v>819</v>
      </c>
      <c r="BT55" t="str">
        <f>HYPERLINK("https%3A%2F%2Fwww.webofscience.com%2Fwos%2Fwoscc%2Ffull-record%2FWOS:A1995RR84700009","View Full Record in Web of Science")</f>
        <v>View Full Record in Web of Science</v>
      </c>
    </row>
    <row r="56" spans="1:72" x14ac:dyDescent="0.15">
      <c r="A56" t="s">
        <v>72</v>
      </c>
      <c r="B56" t="s">
        <v>820</v>
      </c>
      <c r="C56" t="s">
        <v>74</v>
      </c>
      <c r="D56" t="s">
        <v>74</v>
      </c>
      <c r="E56" t="s">
        <v>74</v>
      </c>
      <c r="F56" t="s">
        <v>820</v>
      </c>
      <c r="G56" t="s">
        <v>74</v>
      </c>
      <c r="H56" t="s">
        <v>74</v>
      </c>
      <c r="I56" t="s">
        <v>821</v>
      </c>
      <c r="J56" t="s">
        <v>822</v>
      </c>
      <c r="K56" t="s">
        <v>74</v>
      </c>
      <c r="L56" t="s">
        <v>74</v>
      </c>
      <c r="M56" t="s">
        <v>77</v>
      </c>
      <c r="N56" t="s">
        <v>78</v>
      </c>
      <c r="O56" t="s">
        <v>74</v>
      </c>
      <c r="P56" t="s">
        <v>74</v>
      </c>
      <c r="Q56" t="s">
        <v>74</v>
      </c>
      <c r="R56" t="s">
        <v>74</v>
      </c>
      <c r="S56" t="s">
        <v>74</v>
      </c>
      <c r="T56" t="s">
        <v>74</v>
      </c>
      <c r="U56" t="s">
        <v>823</v>
      </c>
      <c r="V56" t="s">
        <v>824</v>
      </c>
      <c r="W56" t="s">
        <v>825</v>
      </c>
      <c r="X56" t="s">
        <v>826</v>
      </c>
      <c r="Y56" t="s">
        <v>827</v>
      </c>
      <c r="Z56" t="s">
        <v>74</v>
      </c>
      <c r="AA56" t="s">
        <v>74</v>
      </c>
      <c r="AB56" t="s">
        <v>828</v>
      </c>
      <c r="AC56" t="s">
        <v>74</v>
      </c>
      <c r="AD56" t="s">
        <v>74</v>
      </c>
      <c r="AE56" t="s">
        <v>74</v>
      </c>
      <c r="AF56" t="s">
        <v>74</v>
      </c>
      <c r="AG56">
        <v>62</v>
      </c>
      <c r="AH56">
        <v>29</v>
      </c>
      <c r="AI56">
        <v>31</v>
      </c>
      <c r="AJ56">
        <v>0</v>
      </c>
      <c r="AK56">
        <v>3</v>
      </c>
      <c r="AL56" t="s">
        <v>829</v>
      </c>
      <c r="AM56" t="s">
        <v>372</v>
      </c>
      <c r="AN56" t="s">
        <v>830</v>
      </c>
      <c r="AO56" t="s">
        <v>831</v>
      </c>
      <c r="AP56" t="s">
        <v>74</v>
      </c>
      <c r="AQ56" t="s">
        <v>74</v>
      </c>
      <c r="AR56" t="s">
        <v>832</v>
      </c>
      <c r="AS56" t="s">
        <v>833</v>
      </c>
      <c r="AT56" t="s">
        <v>310</v>
      </c>
      <c r="AU56">
        <v>1995</v>
      </c>
      <c r="AV56">
        <v>17</v>
      </c>
      <c r="AW56">
        <v>9</v>
      </c>
      <c r="AX56" t="s">
        <v>74</v>
      </c>
      <c r="AY56" t="s">
        <v>74</v>
      </c>
      <c r="AZ56" t="s">
        <v>74</v>
      </c>
      <c r="BA56" t="s">
        <v>74</v>
      </c>
      <c r="BB56">
        <v>1771</v>
      </c>
      <c r="BC56">
        <v>1789</v>
      </c>
      <c r="BD56" t="s">
        <v>74</v>
      </c>
      <c r="BE56" t="s">
        <v>834</v>
      </c>
      <c r="BF56" t="str">
        <f>HYPERLINK("http://dx.doi.org/10.1093/plankt/17.9.1771","http://dx.doi.org/10.1093/plankt/17.9.1771")</f>
        <v>http://dx.doi.org/10.1093/plankt/17.9.1771</v>
      </c>
      <c r="BG56" t="s">
        <v>74</v>
      </c>
      <c r="BH56" t="s">
        <v>74</v>
      </c>
      <c r="BI56">
        <v>19</v>
      </c>
      <c r="BJ56" t="s">
        <v>835</v>
      </c>
      <c r="BK56" t="s">
        <v>94</v>
      </c>
      <c r="BL56" t="s">
        <v>835</v>
      </c>
      <c r="BM56" t="s">
        <v>836</v>
      </c>
      <c r="BN56" t="s">
        <v>74</v>
      </c>
      <c r="BO56" t="s">
        <v>74</v>
      </c>
      <c r="BP56" t="s">
        <v>74</v>
      </c>
      <c r="BQ56" t="s">
        <v>74</v>
      </c>
      <c r="BR56" t="s">
        <v>97</v>
      </c>
      <c r="BS56" t="s">
        <v>837</v>
      </c>
      <c r="BT56" t="str">
        <f>HYPERLINK("https%3A%2F%2Fwww.webofscience.com%2Fwos%2Fwoscc%2Ffull-record%2FWOS:A1995RZ33000004","View Full Record in Web of Science")</f>
        <v>View Full Record in Web of Science</v>
      </c>
    </row>
    <row r="57" spans="1:72" x14ac:dyDescent="0.15">
      <c r="A57" t="s">
        <v>72</v>
      </c>
      <c r="B57" t="s">
        <v>838</v>
      </c>
      <c r="C57" t="s">
        <v>74</v>
      </c>
      <c r="D57" t="s">
        <v>74</v>
      </c>
      <c r="E57" t="s">
        <v>74</v>
      </c>
      <c r="F57" t="s">
        <v>838</v>
      </c>
      <c r="G57" t="s">
        <v>74</v>
      </c>
      <c r="H57" t="s">
        <v>74</v>
      </c>
      <c r="I57" t="s">
        <v>839</v>
      </c>
      <c r="J57" t="s">
        <v>822</v>
      </c>
      <c r="K57" t="s">
        <v>74</v>
      </c>
      <c r="L57" t="s">
        <v>74</v>
      </c>
      <c r="M57" t="s">
        <v>77</v>
      </c>
      <c r="N57" t="s">
        <v>78</v>
      </c>
      <c r="O57" t="s">
        <v>74</v>
      </c>
      <c r="P57" t="s">
        <v>74</v>
      </c>
      <c r="Q57" t="s">
        <v>74</v>
      </c>
      <c r="R57" t="s">
        <v>74</v>
      </c>
      <c r="S57" t="s">
        <v>74</v>
      </c>
      <c r="T57" t="s">
        <v>74</v>
      </c>
      <c r="U57" t="s">
        <v>840</v>
      </c>
      <c r="V57" t="s">
        <v>841</v>
      </c>
      <c r="W57" t="s">
        <v>842</v>
      </c>
      <c r="X57" t="s">
        <v>843</v>
      </c>
      <c r="Y57" t="s">
        <v>74</v>
      </c>
      <c r="Z57" t="s">
        <v>74</v>
      </c>
      <c r="AA57" t="s">
        <v>74</v>
      </c>
      <c r="AB57" t="s">
        <v>74</v>
      </c>
      <c r="AC57" t="s">
        <v>74</v>
      </c>
      <c r="AD57" t="s">
        <v>74</v>
      </c>
      <c r="AE57" t="s">
        <v>74</v>
      </c>
      <c r="AF57" t="s">
        <v>74</v>
      </c>
      <c r="AG57">
        <v>45</v>
      </c>
      <c r="AH57">
        <v>59</v>
      </c>
      <c r="AI57">
        <v>61</v>
      </c>
      <c r="AJ57">
        <v>0</v>
      </c>
      <c r="AK57">
        <v>7</v>
      </c>
      <c r="AL57" t="s">
        <v>829</v>
      </c>
      <c r="AM57" t="s">
        <v>372</v>
      </c>
      <c r="AN57" t="s">
        <v>830</v>
      </c>
      <c r="AO57" t="s">
        <v>831</v>
      </c>
      <c r="AP57" t="s">
        <v>74</v>
      </c>
      <c r="AQ57" t="s">
        <v>74</v>
      </c>
      <c r="AR57" t="s">
        <v>832</v>
      </c>
      <c r="AS57" t="s">
        <v>833</v>
      </c>
      <c r="AT57" t="s">
        <v>310</v>
      </c>
      <c r="AU57">
        <v>1995</v>
      </c>
      <c r="AV57">
        <v>17</v>
      </c>
      <c r="AW57">
        <v>9</v>
      </c>
      <c r="AX57" t="s">
        <v>74</v>
      </c>
      <c r="AY57" t="s">
        <v>74</v>
      </c>
      <c r="AZ57" t="s">
        <v>74</v>
      </c>
      <c r="BA57" t="s">
        <v>74</v>
      </c>
      <c r="BB57">
        <v>1835</v>
      </c>
      <c r="BC57">
        <v>1850</v>
      </c>
      <c r="BD57" t="s">
        <v>74</v>
      </c>
      <c r="BE57" t="s">
        <v>844</v>
      </c>
      <c r="BF57" t="str">
        <f>HYPERLINK("http://dx.doi.org/10.1093/plankt/17.9.1835","http://dx.doi.org/10.1093/plankt/17.9.1835")</f>
        <v>http://dx.doi.org/10.1093/plankt/17.9.1835</v>
      </c>
      <c r="BG57" t="s">
        <v>74</v>
      </c>
      <c r="BH57" t="s">
        <v>74</v>
      </c>
      <c r="BI57">
        <v>16</v>
      </c>
      <c r="BJ57" t="s">
        <v>835</v>
      </c>
      <c r="BK57" t="s">
        <v>94</v>
      </c>
      <c r="BL57" t="s">
        <v>835</v>
      </c>
      <c r="BM57" t="s">
        <v>836</v>
      </c>
      <c r="BN57" t="s">
        <v>74</v>
      </c>
      <c r="BO57" t="s">
        <v>74</v>
      </c>
      <c r="BP57" t="s">
        <v>74</v>
      </c>
      <c r="BQ57" t="s">
        <v>74</v>
      </c>
      <c r="BR57" t="s">
        <v>97</v>
      </c>
      <c r="BS57" t="s">
        <v>845</v>
      </c>
      <c r="BT57" t="str">
        <f>HYPERLINK("https%3A%2F%2Fwww.webofscience.com%2Fwos%2Fwoscc%2Ffull-record%2FWOS:A1995RZ33000008","View Full Record in Web of Science")</f>
        <v>View Full Record in Web of Science</v>
      </c>
    </row>
    <row r="58" spans="1:72" x14ac:dyDescent="0.15">
      <c r="A58" t="s">
        <v>72</v>
      </c>
      <c r="B58" t="s">
        <v>846</v>
      </c>
      <c r="C58" t="s">
        <v>74</v>
      </c>
      <c r="D58" t="s">
        <v>74</v>
      </c>
      <c r="E58" t="s">
        <v>74</v>
      </c>
      <c r="F58" t="s">
        <v>846</v>
      </c>
      <c r="G58" t="s">
        <v>74</v>
      </c>
      <c r="H58" t="s">
        <v>74</v>
      </c>
      <c r="I58" t="s">
        <v>847</v>
      </c>
      <c r="J58" t="s">
        <v>848</v>
      </c>
      <c r="K58" t="s">
        <v>74</v>
      </c>
      <c r="L58" t="s">
        <v>74</v>
      </c>
      <c r="M58" t="s">
        <v>77</v>
      </c>
      <c r="N58" t="s">
        <v>78</v>
      </c>
      <c r="O58" t="s">
        <v>74</v>
      </c>
      <c r="P58" t="s">
        <v>74</v>
      </c>
      <c r="Q58" t="s">
        <v>74</v>
      </c>
      <c r="R58" t="s">
        <v>74</v>
      </c>
      <c r="S58" t="s">
        <v>74</v>
      </c>
      <c r="T58" t="s">
        <v>74</v>
      </c>
      <c r="U58" t="s">
        <v>849</v>
      </c>
      <c r="V58" t="s">
        <v>850</v>
      </c>
      <c r="W58" t="s">
        <v>851</v>
      </c>
      <c r="X58" t="s">
        <v>369</v>
      </c>
      <c r="Y58" t="s">
        <v>852</v>
      </c>
      <c r="Z58" t="s">
        <v>74</v>
      </c>
      <c r="AA58" t="s">
        <v>74</v>
      </c>
      <c r="AB58" t="s">
        <v>74</v>
      </c>
      <c r="AC58" t="s">
        <v>74</v>
      </c>
      <c r="AD58" t="s">
        <v>74</v>
      </c>
      <c r="AE58" t="s">
        <v>74</v>
      </c>
      <c r="AF58" t="s">
        <v>74</v>
      </c>
      <c r="AG58">
        <v>23</v>
      </c>
      <c r="AH58">
        <v>31</v>
      </c>
      <c r="AI58">
        <v>32</v>
      </c>
      <c r="AJ58">
        <v>0</v>
      </c>
      <c r="AK58">
        <v>3</v>
      </c>
      <c r="AL58" t="s">
        <v>622</v>
      </c>
      <c r="AM58" t="s">
        <v>372</v>
      </c>
      <c r="AN58" t="s">
        <v>623</v>
      </c>
      <c r="AO58" t="s">
        <v>853</v>
      </c>
      <c r="AP58" t="s">
        <v>74</v>
      </c>
      <c r="AQ58" t="s">
        <v>74</v>
      </c>
      <c r="AR58" t="s">
        <v>854</v>
      </c>
      <c r="AS58" t="s">
        <v>855</v>
      </c>
      <c r="AT58" t="s">
        <v>310</v>
      </c>
      <c r="AU58">
        <v>1995</v>
      </c>
      <c r="AV58">
        <v>54</v>
      </c>
      <c r="AW58">
        <v>3</v>
      </c>
      <c r="AX58" t="s">
        <v>74</v>
      </c>
      <c r="AY58" t="s">
        <v>74</v>
      </c>
      <c r="AZ58" t="s">
        <v>74</v>
      </c>
      <c r="BA58" t="s">
        <v>74</v>
      </c>
      <c r="BB58">
        <v>471</v>
      </c>
      <c r="BC58">
        <v>480</v>
      </c>
      <c r="BD58" t="s">
        <v>74</v>
      </c>
      <c r="BE58" t="s">
        <v>856</v>
      </c>
      <c r="BF58" t="str">
        <f>HYPERLINK("http://dx.doi.org/10.1016/0022-4073(95)00085-Y","http://dx.doi.org/10.1016/0022-4073(95)00085-Y")</f>
        <v>http://dx.doi.org/10.1016/0022-4073(95)00085-Y</v>
      </c>
      <c r="BG58" t="s">
        <v>74</v>
      </c>
      <c r="BH58" t="s">
        <v>74</v>
      </c>
      <c r="BI58">
        <v>10</v>
      </c>
      <c r="BJ58" t="s">
        <v>857</v>
      </c>
      <c r="BK58" t="s">
        <v>94</v>
      </c>
      <c r="BL58" t="s">
        <v>857</v>
      </c>
      <c r="BM58" t="s">
        <v>858</v>
      </c>
      <c r="BN58" t="s">
        <v>74</v>
      </c>
      <c r="BO58" t="s">
        <v>74</v>
      </c>
      <c r="BP58" t="s">
        <v>74</v>
      </c>
      <c r="BQ58" t="s">
        <v>74</v>
      </c>
      <c r="BR58" t="s">
        <v>97</v>
      </c>
      <c r="BS58" t="s">
        <v>859</v>
      </c>
      <c r="BT58" t="str">
        <f>HYPERLINK("https%3A%2F%2Fwww.webofscience.com%2Fwos%2Fwoscc%2Ffull-record%2FWOS:A1995RR23200003","View Full Record in Web of Science")</f>
        <v>View Full Record in Web of Science</v>
      </c>
    </row>
    <row r="59" spans="1:72" x14ac:dyDescent="0.15">
      <c r="A59" t="s">
        <v>72</v>
      </c>
      <c r="B59" t="s">
        <v>860</v>
      </c>
      <c r="C59" t="s">
        <v>74</v>
      </c>
      <c r="D59" t="s">
        <v>74</v>
      </c>
      <c r="E59" t="s">
        <v>74</v>
      </c>
      <c r="F59" t="s">
        <v>860</v>
      </c>
      <c r="G59" t="s">
        <v>74</v>
      </c>
      <c r="H59" t="s">
        <v>74</v>
      </c>
      <c r="I59" t="s">
        <v>861</v>
      </c>
      <c r="J59" t="s">
        <v>848</v>
      </c>
      <c r="K59" t="s">
        <v>74</v>
      </c>
      <c r="L59" t="s">
        <v>74</v>
      </c>
      <c r="M59" t="s">
        <v>77</v>
      </c>
      <c r="N59" t="s">
        <v>78</v>
      </c>
      <c r="O59" t="s">
        <v>74</v>
      </c>
      <c r="P59" t="s">
        <v>74</v>
      </c>
      <c r="Q59" t="s">
        <v>74</v>
      </c>
      <c r="R59" t="s">
        <v>74</v>
      </c>
      <c r="S59" t="s">
        <v>74</v>
      </c>
      <c r="T59" t="s">
        <v>74</v>
      </c>
      <c r="U59" t="s">
        <v>862</v>
      </c>
      <c r="V59" t="s">
        <v>863</v>
      </c>
      <c r="W59" t="s">
        <v>74</v>
      </c>
      <c r="X59" t="s">
        <v>74</v>
      </c>
      <c r="Y59" t="s">
        <v>864</v>
      </c>
      <c r="Z59" t="s">
        <v>74</v>
      </c>
      <c r="AA59" t="s">
        <v>865</v>
      </c>
      <c r="AB59" t="s">
        <v>866</v>
      </c>
      <c r="AC59" t="s">
        <v>74</v>
      </c>
      <c r="AD59" t="s">
        <v>74</v>
      </c>
      <c r="AE59" t="s">
        <v>74</v>
      </c>
      <c r="AF59" t="s">
        <v>74</v>
      </c>
      <c r="AG59">
        <v>17</v>
      </c>
      <c r="AH59">
        <v>5</v>
      </c>
      <c r="AI59">
        <v>5</v>
      </c>
      <c r="AJ59">
        <v>0</v>
      </c>
      <c r="AK59">
        <v>0</v>
      </c>
      <c r="AL59" t="s">
        <v>622</v>
      </c>
      <c r="AM59" t="s">
        <v>372</v>
      </c>
      <c r="AN59" t="s">
        <v>623</v>
      </c>
      <c r="AO59" t="s">
        <v>853</v>
      </c>
      <c r="AP59" t="s">
        <v>74</v>
      </c>
      <c r="AQ59" t="s">
        <v>74</v>
      </c>
      <c r="AR59" t="s">
        <v>854</v>
      </c>
      <c r="AS59" t="s">
        <v>855</v>
      </c>
      <c r="AT59" t="s">
        <v>310</v>
      </c>
      <c r="AU59">
        <v>1995</v>
      </c>
      <c r="AV59">
        <v>54</v>
      </c>
      <c r="AW59">
        <v>3</v>
      </c>
      <c r="AX59" t="s">
        <v>74</v>
      </c>
      <c r="AY59" t="s">
        <v>74</v>
      </c>
      <c r="AZ59" t="s">
        <v>74</v>
      </c>
      <c r="BA59" t="s">
        <v>74</v>
      </c>
      <c r="BB59">
        <v>481</v>
      </c>
      <c r="BC59">
        <v>494</v>
      </c>
      <c r="BD59" t="s">
        <v>74</v>
      </c>
      <c r="BE59" t="s">
        <v>867</v>
      </c>
      <c r="BF59" t="str">
        <f>HYPERLINK("http://dx.doi.org/10.1016/0022-4073(95)00090-8","http://dx.doi.org/10.1016/0022-4073(95)00090-8")</f>
        <v>http://dx.doi.org/10.1016/0022-4073(95)00090-8</v>
      </c>
      <c r="BG59" t="s">
        <v>74</v>
      </c>
      <c r="BH59" t="s">
        <v>74</v>
      </c>
      <c r="BI59">
        <v>14</v>
      </c>
      <c r="BJ59" t="s">
        <v>857</v>
      </c>
      <c r="BK59" t="s">
        <v>94</v>
      </c>
      <c r="BL59" t="s">
        <v>857</v>
      </c>
      <c r="BM59" t="s">
        <v>858</v>
      </c>
      <c r="BN59" t="s">
        <v>74</v>
      </c>
      <c r="BO59" t="s">
        <v>74</v>
      </c>
      <c r="BP59" t="s">
        <v>74</v>
      </c>
      <c r="BQ59" t="s">
        <v>74</v>
      </c>
      <c r="BR59" t="s">
        <v>97</v>
      </c>
      <c r="BS59" t="s">
        <v>868</v>
      </c>
      <c r="BT59" t="str">
        <f>HYPERLINK("https%3A%2F%2Fwww.webofscience.com%2Fwos%2Fwoscc%2Ffull-record%2FWOS:A1995RR23200004","View Full Record in Web of Science")</f>
        <v>View Full Record in Web of Science</v>
      </c>
    </row>
    <row r="60" spans="1:72" x14ac:dyDescent="0.15">
      <c r="A60" t="s">
        <v>72</v>
      </c>
      <c r="B60" t="s">
        <v>869</v>
      </c>
      <c r="C60" t="s">
        <v>74</v>
      </c>
      <c r="D60" t="s">
        <v>74</v>
      </c>
      <c r="E60" t="s">
        <v>74</v>
      </c>
      <c r="F60" t="s">
        <v>869</v>
      </c>
      <c r="G60" t="s">
        <v>74</v>
      </c>
      <c r="H60" t="s">
        <v>74</v>
      </c>
      <c r="I60" t="s">
        <v>870</v>
      </c>
      <c r="J60" t="s">
        <v>871</v>
      </c>
      <c r="K60" t="s">
        <v>74</v>
      </c>
      <c r="L60" t="s">
        <v>74</v>
      </c>
      <c r="M60" t="s">
        <v>77</v>
      </c>
      <c r="N60" t="s">
        <v>872</v>
      </c>
      <c r="O60" t="s">
        <v>74</v>
      </c>
      <c r="P60" t="s">
        <v>74</v>
      </c>
      <c r="Q60" t="s">
        <v>74</v>
      </c>
      <c r="R60" t="s">
        <v>74</v>
      </c>
      <c r="S60" t="s">
        <v>74</v>
      </c>
      <c r="T60" t="s">
        <v>74</v>
      </c>
      <c r="U60" t="s">
        <v>873</v>
      </c>
      <c r="V60" t="s">
        <v>874</v>
      </c>
      <c r="W60" t="s">
        <v>875</v>
      </c>
      <c r="X60" t="s">
        <v>876</v>
      </c>
      <c r="Y60" t="s">
        <v>74</v>
      </c>
      <c r="Z60" t="s">
        <v>74</v>
      </c>
      <c r="AA60" t="s">
        <v>74</v>
      </c>
      <c r="AB60" t="s">
        <v>74</v>
      </c>
      <c r="AC60" t="s">
        <v>74</v>
      </c>
      <c r="AD60" t="s">
        <v>74</v>
      </c>
      <c r="AE60" t="s">
        <v>74</v>
      </c>
      <c r="AF60" t="s">
        <v>74</v>
      </c>
      <c r="AG60">
        <v>17</v>
      </c>
      <c r="AH60">
        <v>1</v>
      </c>
      <c r="AI60">
        <v>1</v>
      </c>
      <c r="AJ60">
        <v>2</v>
      </c>
      <c r="AK60">
        <v>8</v>
      </c>
      <c r="AL60" t="s">
        <v>877</v>
      </c>
      <c r="AM60" t="s">
        <v>878</v>
      </c>
      <c r="AN60" t="s">
        <v>879</v>
      </c>
      <c r="AO60" t="s">
        <v>880</v>
      </c>
      <c r="AP60" t="s">
        <v>881</v>
      </c>
      <c r="AQ60" t="s">
        <v>74</v>
      </c>
      <c r="AR60" t="s">
        <v>882</v>
      </c>
      <c r="AS60" t="s">
        <v>883</v>
      </c>
      <c r="AT60" t="s">
        <v>310</v>
      </c>
      <c r="AU60">
        <v>1995</v>
      </c>
      <c r="AV60">
        <v>98</v>
      </c>
      <c r="AW60">
        <v>3</v>
      </c>
      <c r="AX60" t="s">
        <v>74</v>
      </c>
      <c r="AY60" t="s">
        <v>74</v>
      </c>
      <c r="AZ60" t="s">
        <v>74</v>
      </c>
      <c r="BA60" t="s">
        <v>74</v>
      </c>
      <c r="BB60">
        <v>1807</v>
      </c>
      <c r="BC60">
        <v>1809</v>
      </c>
      <c r="BD60" t="s">
        <v>74</v>
      </c>
      <c r="BE60" t="s">
        <v>884</v>
      </c>
      <c r="BF60" t="str">
        <f>HYPERLINK("http://dx.doi.org/10.1121/1.413380","http://dx.doi.org/10.1121/1.413380")</f>
        <v>http://dx.doi.org/10.1121/1.413380</v>
      </c>
      <c r="BG60" t="s">
        <v>74</v>
      </c>
      <c r="BH60" t="s">
        <v>74</v>
      </c>
      <c r="BI60">
        <v>3</v>
      </c>
      <c r="BJ60" t="s">
        <v>885</v>
      </c>
      <c r="BK60" t="s">
        <v>94</v>
      </c>
      <c r="BL60" t="s">
        <v>885</v>
      </c>
      <c r="BM60" t="s">
        <v>886</v>
      </c>
      <c r="BN60" t="s">
        <v>74</v>
      </c>
      <c r="BO60" t="s">
        <v>74</v>
      </c>
      <c r="BP60" t="s">
        <v>74</v>
      </c>
      <c r="BQ60" t="s">
        <v>74</v>
      </c>
      <c r="BR60" t="s">
        <v>97</v>
      </c>
      <c r="BS60" t="s">
        <v>887</v>
      </c>
      <c r="BT60" t="str">
        <f>HYPERLINK("https%3A%2F%2Fwww.webofscience.com%2Fwos%2Fwoscc%2Ffull-record%2FWOS:A1995RT91500056","View Full Record in Web of Science")</f>
        <v>View Full Record in Web of Science</v>
      </c>
    </row>
    <row r="61" spans="1:72" x14ac:dyDescent="0.15">
      <c r="A61" t="s">
        <v>72</v>
      </c>
      <c r="B61" t="s">
        <v>888</v>
      </c>
      <c r="C61" t="s">
        <v>74</v>
      </c>
      <c r="D61" t="s">
        <v>74</v>
      </c>
      <c r="E61" t="s">
        <v>74</v>
      </c>
      <c r="F61" t="s">
        <v>888</v>
      </c>
      <c r="G61" t="s">
        <v>74</v>
      </c>
      <c r="H61" t="s">
        <v>74</v>
      </c>
      <c r="I61" t="s">
        <v>889</v>
      </c>
      <c r="J61" t="s">
        <v>890</v>
      </c>
      <c r="K61" t="s">
        <v>74</v>
      </c>
      <c r="L61" t="s">
        <v>74</v>
      </c>
      <c r="M61" t="s">
        <v>77</v>
      </c>
      <c r="N61" t="s">
        <v>78</v>
      </c>
      <c r="O61" t="s">
        <v>74</v>
      </c>
      <c r="P61" t="s">
        <v>74</v>
      </c>
      <c r="Q61" t="s">
        <v>74</v>
      </c>
      <c r="R61" t="s">
        <v>74</v>
      </c>
      <c r="S61" t="s">
        <v>74</v>
      </c>
      <c r="T61" t="s">
        <v>74</v>
      </c>
      <c r="U61" t="s">
        <v>891</v>
      </c>
      <c r="V61" t="s">
        <v>892</v>
      </c>
      <c r="W61" t="s">
        <v>893</v>
      </c>
      <c r="X61" t="s">
        <v>894</v>
      </c>
      <c r="Y61" t="s">
        <v>895</v>
      </c>
      <c r="Z61" t="s">
        <v>74</v>
      </c>
      <c r="AA61" t="s">
        <v>896</v>
      </c>
      <c r="AB61" t="s">
        <v>74</v>
      </c>
      <c r="AC61" t="s">
        <v>74</v>
      </c>
      <c r="AD61" t="s">
        <v>74</v>
      </c>
      <c r="AE61" t="s">
        <v>74</v>
      </c>
      <c r="AF61" t="s">
        <v>74</v>
      </c>
      <c r="AG61">
        <v>40</v>
      </c>
      <c r="AH61">
        <v>33</v>
      </c>
      <c r="AI61">
        <v>34</v>
      </c>
      <c r="AJ61">
        <v>0</v>
      </c>
      <c r="AK61">
        <v>2</v>
      </c>
      <c r="AL61" t="s">
        <v>604</v>
      </c>
      <c r="AM61" t="s">
        <v>605</v>
      </c>
      <c r="AN61" t="s">
        <v>606</v>
      </c>
      <c r="AO61" t="s">
        <v>897</v>
      </c>
      <c r="AP61" t="s">
        <v>74</v>
      </c>
      <c r="AQ61" t="s">
        <v>74</v>
      </c>
      <c r="AR61" t="s">
        <v>898</v>
      </c>
      <c r="AS61" t="s">
        <v>899</v>
      </c>
      <c r="AT61" t="s">
        <v>547</v>
      </c>
      <c r="AU61">
        <v>1995</v>
      </c>
      <c r="AV61">
        <v>52</v>
      </c>
      <c r="AW61">
        <v>17</v>
      </c>
      <c r="AX61" t="s">
        <v>74</v>
      </c>
      <c r="AY61" t="s">
        <v>74</v>
      </c>
      <c r="AZ61" t="s">
        <v>74</v>
      </c>
      <c r="BA61" t="s">
        <v>74</v>
      </c>
      <c r="BB61">
        <v>3049</v>
      </c>
      <c r="BC61">
        <v>3068</v>
      </c>
      <c r="BD61" t="s">
        <v>74</v>
      </c>
      <c r="BE61" t="s">
        <v>900</v>
      </c>
      <c r="BF61" t="str">
        <f>HYPERLINK("http://dx.doi.org/10.1175/1520-0469(1995)052&lt;3049:LTCUDP&gt;2.0.CO;2","http://dx.doi.org/10.1175/1520-0469(1995)052&lt;3049:LTCUDP&gt;2.0.CO;2")</f>
        <v>http://dx.doi.org/10.1175/1520-0469(1995)052&lt;3049:LTCUDP&gt;2.0.CO;2</v>
      </c>
      <c r="BG61" t="s">
        <v>74</v>
      </c>
      <c r="BH61" t="s">
        <v>74</v>
      </c>
      <c r="BI61">
        <v>20</v>
      </c>
      <c r="BJ61" t="s">
        <v>169</v>
      </c>
      <c r="BK61" t="s">
        <v>94</v>
      </c>
      <c r="BL61" t="s">
        <v>169</v>
      </c>
      <c r="BM61" t="s">
        <v>901</v>
      </c>
      <c r="BN61" t="s">
        <v>74</v>
      </c>
      <c r="BO61" t="s">
        <v>354</v>
      </c>
      <c r="BP61" t="s">
        <v>74</v>
      </c>
      <c r="BQ61" t="s">
        <v>74</v>
      </c>
      <c r="BR61" t="s">
        <v>97</v>
      </c>
      <c r="BS61" t="s">
        <v>902</v>
      </c>
      <c r="BT61" t="str">
        <f>HYPERLINK("https%3A%2F%2Fwww.webofscience.com%2Fwos%2Fwoscc%2Ffull-record%2FWOS:A1995RR00500001","View Full Record in Web of Science")</f>
        <v>View Full Record in Web of Science</v>
      </c>
    </row>
    <row r="62" spans="1:72" x14ac:dyDescent="0.15">
      <c r="A62" t="s">
        <v>72</v>
      </c>
      <c r="B62" t="s">
        <v>903</v>
      </c>
      <c r="C62" t="s">
        <v>74</v>
      </c>
      <c r="D62" t="s">
        <v>74</v>
      </c>
      <c r="E62" t="s">
        <v>74</v>
      </c>
      <c r="F62" t="s">
        <v>903</v>
      </c>
      <c r="G62" t="s">
        <v>74</v>
      </c>
      <c r="H62" t="s">
        <v>74</v>
      </c>
      <c r="I62" t="s">
        <v>904</v>
      </c>
      <c r="J62" t="s">
        <v>890</v>
      </c>
      <c r="K62" t="s">
        <v>74</v>
      </c>
      <c r="L62" t="s">
        <v>74</v>
      </c>
      <c r="M62" t="s">
        <v>77</v>
      </c>
      <c r="N62" t="s">
        <v>78</v>
      </c>
      <c r="O62" t="s">
        <v>74</v>
      </c>
      <c r="P62" t="s">
        <v>74</v>
      </c>
      <c r="Q62" t="s">
        <v>74</v>
      </c>
      <c r="R62" t="s">
        <v>74</v>
      </c>
      <c r="S62" t="s">
        <v>74</v>
      </c>
      <c r="T62" t="s">
        <v>74</v>
      </c>
      <c r="U62" t="s">
        <v>905</v>
      </c>
      <c r="V62" t="s">
        <v>906</v>
      </c>
      <c r="W62" t="s">
        <v>907</v>
      </c>
      <c r="X62" t="s">
        <v>908</v>
      </c>
      <c r="Y62" t="s">
        <v>895</v>
      </c>
      <c r="Z62" t="s">
        <v>74</v>
      </c>
      <c r="AA62" t="s">
        <v>896</v>
      </c>
      <c r="AB62" t="s">
        <v>74</v>
      </c>
      <c r="AC62" t="s">
        <v>74</v>
      </c>
      <c r="AD62" t="s">
        <v>74</v>
      </c>
      <c r="AE62" t="s">
        <v>74</v>
      </c>
      <c r="AF62" t="s">
        <v>74</v>
      </c>
      <c r="AG62">
        <v>21</v>
      </c>
      <c r="AH62">
        <v>44</v>
      </c>
      <c r="AI62">
        <v>45</v>
      </c>
      <c r="AJ62">
        <v>1</v>
      </c>
      <c r="AK62">
        <v>4</v>
      </c>
      <c r="AL62" t="s">
        <v>604</v>
      </c>
      <c r="AM62" t="s">
        <v>605</v>
      </c>
      <c r="AN62" t="s">
        <v>606</v>
      </c>
      <c r="AO62" t="s">
        <v>897</v>
      </c>
      <c r="AP62" t="s">
        <v>74</v>
      </c>
      <c r="AQ62" t="s">
        <v>74</v>
      </c>
      <c r="AR62" t="s">
        <v>898</v>
      </c>
      <c r="AS62" t="s">
        <v>899</v>
      </c>
      <c r="AT62" t="s">
        <v>547</v>
      </c>
      <c r="AU62">
        <v>1995</v>
      </c>
      <c r="AV62">
        <v>52</v>
      </c>
      <c r="AW62">
        <v>17</v>
      </c>
      <c r="AX62" t="s">
        <v>74</v>
      </c>
      <c r="AY62" t="s">
        <v>74</v>
      </c>
      <c r="AZ62" t="s">
        <v>74</v>
      </c>
      <c r="BA62" t="s">
        <v>74</v>
      </c>
      <c r="BB62">
        <v>3069</v>
      </c>
      <c r="BC62">
        <v>3081</v>
      </c>
      <c r="BD62" t="s">
        <v>74</v>
      </c>
      <c r="BE62" t="s">
        <v>909</v>
      </c>
      <c r="BF62" t="str">
        <f>HYPERLINK("http://dx.doi.org/10.1175/1520-0469(1995)052&lt;3069:LTCUDP&gt;2.0.CO;2","http://dx.doi.org/10.1175/1520-0469(1995)052&lt;3069:LTCUDP&gt;2.0.CO;2")</f>
        <v>http://dx.doi.org/10.1175/1520-0469(1995)052&lt;3069:LTCUDP&gt;2.0.CO;2</v>
      </c>
      <c r="BG62" t="s">
        <v>74</v>
      </c>
      <c r="BH62" t="s">
        <v>74</v>
      </c>
      <c r="BI62">
        <v>13</v>
      </c>
      <c r="BJ62" t="s">
        <v>169</v>
      </c>
      <c r="BK62" t="s">
        <v>94</v>
      </c>
      <c r="BL62" t="s">
        <v>169</v>
      </c>
      <c r="BM62" t="s">
        <v>901</v>
      </c>
      <c r="BN62" t="s">
        <v>74</v>
      </c>
      <c r="BO62" t="s">
        <v>354</v>
      </c>
      <c r="BP62" t="s">
        <v>74</v>
      </c>
      <c r="BQ62" t="s">
        <v>74</v>
      </c>
      <c r="BR62" t="s">
        <v>97</v>
      </c>
      <c r="BS62" t="s">
        <v>910</v>
      </c>
      <c r="BT62" t="str">
        <f>HYPERLINK("https%3A%2F%2Fwww.webofscience.com%2Fwos%2Fwoscc%2Ffull-record%2FWOS:A1995RR00500002","View Full Record in Web of Science")</f>
        <v>View Full Record in Web of Science</v>
      </c>
    </row>
    <row r="63" spans="1:72" x14ac:dyDescent="0.15">
      <c r="A63" t="s">
        <v>72</v>
      </c>
      <c r="B63" t="s">
        <v>911</v>
      </c>
      <c r="C63" t="s">
        <v>74</v>
      </c>
      <c r="D63" t="s">
        <v>74</v>
      </c>
      <c r="E63" t="s">
        <v>74</v>
      </c>
      <c r="F63" t="s">
        <v>911</v>
      </c>
      <c r="G63" t="s">
        <v>74</v>
      </c>
      <c r="H63" t="s">
        <v>74</v>
      </c>
      <c r="I63" t="s">
        <v>912</v>
      </c>
      <c r="J63" t="s">
        <v>913</v>
      </c>
      <c r="K63" t="s">
        <v>74</v>
      </c>
      <c r="L63" t="s">
        <v>74</v>
      </c>
      <c r="M63" t="s">
        <v>77</v>
      </c>
      <c r="N63" t="s">
        <v>78</v>
      </c>
      <c r="O63" t="s">
        <v>74</v>
      </c>
      <c r="P63" t="s">
        <v>74</v>
      </c>
      <c r="Q63" t="s">
        <v>74</v>
      </c>
      <c r="R63" t="s">
        <v>74</v>
      </c>
      <c r="S63" t="s">
        <v>74</v>
      </c>
      <c r="T63" t="s">
        <v>914</v>
      </c>
      <c r="U63" t="s">
        <v>74</v>
      </c>
      <c r="V63" t="s">
        <v>915</v>
      </c>
      <c r="W63" t="s">
        <v>916</v>
      </c>
      <c r="X63" t="s">
        <v>917</v>
      </c>
      <c r="Y63" t="s">
        <v>918</v>
      </c>
      <c r="Z63" t="s">
        <v>74</v>
      </c>
      <c r="AA63" t="s">
        <v>919</v>
      </c>
      <c r="AB63" t="s">
        <v>920</v>
      </c>
      <c r="AC63" t="s">
        <v>74</v>
      </c>
      <c r="AD63" t="s">
        <v>74</v>
      </c>
      <c r="AE63" t="s">
        <v>74</v>
      </c>
      <c r="AF63" t="s">
        <v>74</v>
      </c>
      <c r="AG63">
        <v>32</v>
      </c>
      <c r="AH63">
        <v>60</v>
      </c>
      <c r="AI63">
        <v>65</v>
      </c>
      <c r="AJ63">
        <v>0</v>
      </c>
      <c r="AK63">
        <v>5</v>
      </c>
      <c r="AL63" t="s">
        <v>921</v>
      </c>
      <c r="AM63" t="s">
        <v>922</v>
      </c>
      <c r="AN63" t="s">
        <v>923</v>
      </c>
      <c r="AO63" t="s">
        <v>924</v>
      </c>
      <c r="AP63" t="s">
        <v>74</v>
      </c>
      <c r="AQ63" t="s">
        <v>74</v>
      </c>
      <c r="AR63" t="s">
        <v>925</v>
      </c>
      <c r="AS63" t="s">
        <v>926</v>
      </c>
      <c r="AT63" t="s">
        <v>310</v>
      </c>
      <c r="AU63">
        <v>1995</v>
      </c>
      <c r="AV63">
        <v>152</v>
      </c>
      <c r="AW63" t="s">
        <v>74</v>
      </c>
      <c r="AX63">
        <v>5</v>
      </c>
      <c r="AY63" t="s">
        <v>74</v>
      </c>
      <c r="AZ63" t="s">
        <v>74</v>
      </c>
      <c r="BA63" t="s">
        <v>74</v>
      </c>
      <c r="BB63">
        <v>739</v>
      </c>
      <c r="BC63">
        <v>742</v>
      </c>
      <c r="BD63" t="s">
        <v>74</v>
      </c>
      <c r="BE63" t="s">
        <v>927</v>
      </c>
      <c r="BF63" t="str">
        <f>HYPERLINK("http://dx.doi.org/10.1144/gsjgs.152.5.0739","http://dx.doi.org/10.1144/gsjgs.152.5.0739")</f>
        <v>http://dx.doi.org/10.1144/gsjgs.152.5.0739</v>
      </c>
      <c r="BG63" t="s">
        <v>74</v>
      </c>
      <c r="BH63" t="s">
        <v>74</v>
      </c>
      <c r="BI63">
        <v>4</v>
      </c>
      <c r="BJ63" t="s">
        <v>226</v>
      </c>
      <c r="BK63" t="s">
        <v>94</v>
      </c>
      <c r="BL63" t="s">
        <v>227</v>
      </c>
      <c r="BM63" t="s">
        <v>928</v>
      </c>
      <c r="BN63" t="s">
        <v>74</v>
      </c>
      <c r="BO63" t="s">
        <v>74</v>
      </c>
      <c r="BP63" t="s">
        <v>74</v>
      </c>
      <c r="BQ63" t="s">
        <v>74</v>
      </c>
      <c r="BR63" t="s">
        <v>97</v>
      </c>
      <c r="BS63" t="s">
        <v>929</v>
      </c>
      <c r="BT63" t="str">
        <f>HYPERLINK("https%3A%2F%2Fwww.webofscience.com%2Fwos%2Fwoscc%2Ffull-record%2FWOS:A1995RR23100002","View Full Record in Web of Science")</f>
        <v>View Full Record in Web of Science</v>
      </c>
    </row>
    <row r="64" spans="1:72" x14ac:dyDescent="0.15">
      <c r="A64" t="s">
        <v>72</v>
      </c>
      <c r="B64" t="s">
        <v>930</v>
      </c>
      <c r="C64" t="s">
        <v>74</v>
      </c>
      <c r="D64" t="s">
        <v>74</v>
      </c>
      <c r="E64" t="s">
        <v>74</v>
      </c>
      <c r="F64" t="s">
        <v>930</v>
      </c>
      <c r="G64" t="s">
        <v>74</v>
      </c>
      <c r="H64" t="s">
        <v>74</v>
      </c>
      <c r="I64" t="s">
        <v>931</v>
      </c>
      <c r="J64" t="s">
        <v>913</v>
      </c>
      <c r="K64" t="s">
        <v>74</v>
      </c>
      <c r="L64" t="s">
        <v>74</v>
      </c>
      <c r="M64" t="s">
        <v>77</v>
      </c>
      <c r="N64" t="s">
        <v>78</v>
      </c>
      <c r="O64" t="s">
        <v>74</v>
      </c>
      <c r="P64" t="s">
        <v>74</v>
      </c>
      <c r="Q64" t="s">
        <v>74</v>
      </c>
      <c r="R64" t="s">
        <v>74</v>
      </c>
      <c r="S64" t="s">
        <v>74</v>
      </c>
      <c r="T64" t="s">
        <v>932</v>
      </c>
      <c r="U64" t="s">
        <v>933</v>
      </c>
      <c r="V64" t="s">
        <v>934</v>
      </c>
      <c r="W64" t="s">
        <v>935</v>
      </c>
      <c r="X64" t="s">
        <v>936</v>
      </c>
      <c r="Y64" t="s">
        <v>937</v>
      </c>
      <c r="Z64" t="s">
        <v>74</v>
      </c>
      <c r="AA64" t="s">
        <v>74</v>
      </c>
      <c r="AB64" t="s">
        <v>74</v>
      </c>
      <c r="AC64" t="s">
        <v>74</v>
      </c>
      <c r="AD64" t="s">
        <v>74</v>
      </c>
      <c r="AE64" t="s">
        <v>74</v>
      </c>
      <c r="AF64" t="s">
        <v>74</v>
      </c>
      <c r="AG64">
        <v>72</v>
      </c>
      <c r="AH64">
        <v>7</v>
      </c>
      <c r="AI64">
        <v>7</v>
      </c>
      <c r="AJ64">
        <v>0</v>
      </c>
      <c r="AK64">
        <v>4</v>
      </c>
      <c r="AL64" t="s">
        <v>921</v>
      </c>
      <c r="AM64" t="s">
        <v>922</v>
      </c>
      <c r="AN64" t="s">
        <v>923</v>
      </c>
      <c r="AO64" t="s">
        <v>924</v>
      </c>
      <c r="AP64" t="s">
        <v>74</v>
      </c>
      <c r="AQ64" t="s">
        <v>74</v>
      </c>
      <c r="AR64" t="s">
        <v>925</v>
      </c>
      <c r="AS64" t="s">
        <v>926</v>
      </c>
      <c r="AT64" t="s">
        <v>310</v>
      </c>
      <c r="AU64">
        <v>1995</v>
      </c>
      <c r="AV64">
        <v>152</v>
      </c>
      <c r="AW64" t="s">
        <v>74</v>
      </c>
      <c r="AX64">
        <v>5</v>
      </c>
      <c r="AY64" t="s">
        <v>74</v>
      </c>
      <c r="AZ64" t="s">
        <v>74</v>
      </c>
      <c r="BA64" t="s">
        <v>74</v>
      </c>
      <c r="BB64">
        <v>767</v>
      </c>
      <c r="BC64">
        <v>778</v>
      </c>
      <c r="BD64" t="s">
        <v>74</v>
      </c>
      <c r="BE64" t="s">
        <v>938</v>
      </c>
      <c r="BF64" t="str">
        <f>HYPERLINK("http://dx.doi.org/10.1144/gsjgs.152.5.0767","http://dx.doi.org/10.1144/gsjgs.152.5.0767")</f>
        <v>http://dx.doi.org/10.1144/gsjgs.152.5.0767</v>
      </c>
      <c r="BG64" t="s">
        <v>74</v>
      </c>
      <c r="BH64" t="s">
        <v>74</v>
      </c>
      <c r="BI64">
        <v>12</v>
      </c>
      <c r="BJ64" t="s">
        <v>226</v>
      </c>
      <c r="BK64" t="s">
        <v>94</v>
      </c>
      <c r="BL64" t="s">
        <v>227</v>
      </c>
      <c r="BM64" t="s">
        <v>928</v>
      </c>
      <c r="BN64" t="s">
        <v>74</v>
      </c>
      <c r="BO64" t="s">
        <v>74</v>
      </c>
      <c r="BP64" t="s">
        <v>74</v>
      </c>
      <c r="BQ64" t="s">
        <v>74</v>
      </c>
      <c r="BR64" t="s">
        <v>97</v>
      </c>
      <c r="BS64" t="s">
        <v>939</v>
      </c>
      <c r="BT64" t="str">
        <f>HYPERLINK("https%3A%2F%2Fwww.webofscience.com%2Fwos%2Fwoscc%2Ffull-record%2FWOS:A1995RR23100006","View Full Record in Web of Science")</f>
        <v>View Full Record in Web of Science</v>
      </c>
    </row>
    <row r="65" spans="1:72" x14ac:dyDescent="0.15">
      <c r="A65" t="s">
        <v>72</v>
      </c>
      <c r="B65" t="s">
        <v>940</v>
      </c>
      <c r="C65" t="s">
        <v>74</v>
      </c>
      <c r="D65" t="s">
        <v>74</v>
      </c>
      <c r="E65" t="s">
        <v>74</v>
      </c>
      <c r="F65" t="s">
        <v>940</v>
      </c>
      <c r="G65" t="s">
        <v>74</v>
      </c>
      <c r="H65" t="s">
        <v>74</v>
      </c>
      <c r="I65" t="s">
        <v>941</v>
      </c>
      <c r="J65" t="s">
        <v>942</v>
      </c>
      <c r="K65" t="s">
        <v>74</v>
      </c>
      <c r="L65" t="s">
        <v>74</v>
      </c>
      <c r="M65" t="s">
        <v>77</v>
      </c>
      <c r="N65" t="s">
        <v>78</v>
      </c>
      <c r="O65" t="s">
        <v>74</v>
      </c>
      <c r="P65" t="s">
        <v>74</v>
      </c>
      <c r="Q65" t="s">
        <v>74</v>
      </c>
      <c r="R65" t="s">
        <v>74</v>
      </c>
      <c r="S65" t="s">
        <v>74</v>
      </c>
      <c r="T65" t="s">
        <v>74</v>
      </c>
      <c r="U65" t="s">
        <v>74</v>
      </c>
      <c r="V65" t="s">
        <v>943</v>
      </c>
      <c r="W65" t="s">
        <v>74</v>
      </c>
      <c r="X65" t="s">
        <v>74</v>
      </c>
      <c r="Y65" t="s">
        <v>944</v>
      </c>
      <c r="Z65" t="s">
        <v>74</v>
      </c>
      <c r="AA65" t="s">
        <v>74</v>
      </c>
      <c r="AB65" t="s">
        <v>74</v>
      </c>
      <c r="AC65" t="s">
        <v>74</v>
      </c>
      <c r="AD65" t="s">
        <v>74</v>
      </c>
      <c r="AE65" t="s">
        <v>74</v>
      </c>
      <c r="AF65" t="s">
        <v>74</v>
      </c>
      <c r="AG65">
        <v>26</v>
      </c>
      <c r="AH65">
        <v>56</v>
      </c>
      <c r="AI65">
        <v>61</v>
      </c>
      <c r="AJ65">
        <v>0</v>
      </c>
      <c r="AK65">
        <v>5</v>
      </c>
      <c r="AL65" t="s">
        <v>829</v>
      </c>
      <c r="AM65" t="s">
        <v>372</v>
      </c>
      <c r="AN65" t="s">
        <v>830</v>
      </c>
      <c r="AO65" t="s">
        <v>945</v>
      </c>
      <c r="AP65" t="s">
        <v>74</v>
      </c>
      <c r="AQ65" t="s">
        <v>74</v>
      </c>
      <c r="AR65" t="s">
        <v>946</v>
      </c>
      <c r="AS65" t="s">
        <v>947</v>
      </c>
      <c r="AT65" t="s">
        <v>310</v>
      </c>
      <c r="AU65">
        <v>1995</v>
      </c>
      <c r="AV65">
        <v>237</v>
      </c>
      <c r="AW65" t="s">
        <v>74</v>
      </c>
      <c r="AX65">
        <v>1</v>
      </c>
      <c r="AY65" t="s">
        <v>74</v>
      </c>
      <c r="AZ65" t="s">
        <v>74</v>
      </c>
      <c r="BA65" t="s">
        <v>74</v>
      </c>
      <c r="BB65">
        <v>1</v>
      </c>
      <c r="BC65">
        <v>12</v>
      </c>
      <c r="BD65" t="s">
        <v>74</v>
      </c>
      <c r="BE65" t="s">
        <v>948</v>
      </c>
      <c r="BF65" t="str">
        <f>HYPERLINK("http://dx.doi.org/10.1111/j.1469-7998.1995.tb02741.x","http://dx.doi.org/10.1111/j.1469-7998.1995.tb02741.x")</f>
        <v>http://dx.doi.org/10.1111/j.1469-7998.1995.tb02741.x</v>
      </c>
      <c r="BG65" t="s">
        <v>74</v>
      </c>
      <c r="BH65" t="s">
        <v>74</v>
      </c>
      <c r="BI65">
        <v>12</v>
      </c>
      <c r="BJ65" t="s">
        <v>691</v>
      </c>
      <c r="BK65" t="s">
        <v>94</v>
      </c>
      <c r="BL65" t="s">
        <v>691</v>
      </c>
      <c r="BM65" t="s">
        <v>949</v>
      </c>
      <c r="BN65" t="s">
        <v>74</v>
      </c>
      <c r="BO65" t="s">
        <v>74</v>
      </c>
      <c r="BP65" t="s">
        <v>74</v>
      </c>
      <c r="BQ65" t="s">
        <v>74</v>
      </c>
      <c r="BR65" t="s">
        <v>97</v>
      </c>
      <c r="BS65" t="s">
        <v>950</v>
      </c>
      <c r="BT65" t="str">
        <f>HYPERLINK("https%3A%2F%2Fwww.webofscience.com%2Fwos%2Fwoscc%2Ffull-record%2FWOS:A1995RX56100001","View Full Record in Web of Science")</f>
        <v>View Full Record in Web of Science</v>
      </c>
    </row>
    <row r="66" spans="1:72" x14ac:dyDescent="0.15">
      <c r="A66" t="s">
        <v>72</v>
      </c>
      <c r="B66" t="s">
        <v>951</v>
      </c>
      <c r="C66" t="s">
        <v>74</v>
      </c>
      <c r="D66" t="s">
        <v>74</v>
      </c>
      <c r="E66" t="s">
        <v>74</v>
      </c>
      <c r="F66" t="s">
        <v>951</v>
      </c>
      <c r="G66" t="s">
        <v>74</v>
      </c>
      <c r="H66" t="s">
        <v>74</v>
      </c>
      <c r="I66" t="s">
        <v>952</v>
      </c>
      <c r="J66" t="s">
        <v>942</v>
      </c>
      <c r="K66" t="s">
        <v>74</v>
      </c>
      <c r="L66" t="s">
        <v>74</v>
      </c>
      <c r="M66" t="s">
        <v>77</v>
      </c>
      <c r="N66" t="s">
        <v>78</v>
      </c>
      <c r="O66" t="s">
        <v>74</v>
      </c>
      <c r="P66" t="s">
        <v>74</v>
      </c>
      <c r="Q66" t="s">
        <v>74</v>
      </c>
      <c r="R66" t="s">
        <v>74</v>
      </c>
      <c r="S66" t="s">
        <v>74</v>
      </c>
      <c r="T66" t="s">
        <v>74</v>
      </c>
      <c r="U66" t="s">
        <v>953</v>
      </c>
      <c r="V66" t="s">
        <v>954</v>
      </c>
      <c r="W66" t="s">
        <v>74</v>
      </c>
      <c r="X66" t="s">
        <v>74</v>
      </c>
      <c r="Y66" t="s">
        <v>955</v>
      </c>
      <c r="Z66" t="s">
        <v>74</v>
      </c>
      <c r="AA66" t="s">
        <v>74</v>
      </c>
      <c r="AB66" t="s">
        <v>956</v>
      </c>
      <c r="AC66" t="s">
        <v>74</v>
      </c>
      <c r="AD66" t="s">
        <v>74</v>
      </c>
      <c r="AE66" t="s">
        <v>74</v>
      </c>
      <c r="AF66" t="s">
        <v>74</v>
      </c>
      <c r="AG66">
        <v>40</v>
      </c>
      <c r="AH66">
        <v>40</v>
      </c>
      <c r="AI66">
        <v>40</v>
      </c>
      <c r="AJ66">
        <v>0</v>
      </c>
      <c r="AK66">
        <v>5</v>
      </c>
      <c r="AL66" t="s">
        <v>829</v>
      </c>
      <c r="AM66" t="s">
        <v>372</v>
      </c>
      <c r="AN66" t="s">
        <v>830</v>
      </c>
      <c r="AO66" t="s">
        <v>945</v>
      </c>
      <c r="AP66" t="s">
        <v>74</v>
      </c>
      <c r="AQ66" t="s">
        <v>74</v>
      </c>
      <c r="AR66" t="s">
        <v>946</v>
      </c>
      <c r="AS66" t="s">
        <v>947</v>
      </c>
      <c r="AT66" t="s">
        <v>310</v>
      </c>
      <c r="AU66">
        <v>1995</v>
      </c>
      <c r="AV66">
        <v>237</v>
      </c>
      <c r="AW66" t="s">
        <v>74</v>
      </c>
      <c r="AX66">
        <v>1</v>
      </c>
      <c r="AY66" t="s">
        <v>74</v>
      </c>
      <c r="AZ66" t="s">
        <v>74</v>
      </c>
      <c r="BA66" t="s">
        <v>74</v>
      </c>
      <c r="BB66">
        <v>133</v>
      </c>
      <c r="BC66">
        <v>150</v>
      </c>
      <c r="BD66" t="s">
        <v>74</v>
      </c>
      <c r="BE66" t="s">
        <v>957</v>
      </c>
      <c r="BF66" t="str">
        <f>HYPERLINK("http://dx.doi.org/10.1111/j.1469-7998.1995.tb02752.x","http://dx.doi.org/10.1111/j.1469-7998.1995.tb02752.x")</f>
        <v>http://dx.doi.org/10.1111/j.1469-7998.1995.tb02752.x</v>
      </c>
      <c r="BG66" t="s">
        <v>74</v>
      </c>
      <c r="BH66" t="s">
        <v>74</v>
      </c>
      <c r="BI66">
        <v>18</v>
      </c>
      <c r="BJ66" t="s">
        <v>691</v>
      </c>
      <c r="BK66" t="s">
        <v>94</v>
      </c>
      <c r="BL66" t="s">
        <v>691</v>
      </c>
      <c r="BM66" t="s">
        <v>949</v>
      </c>
      <c r="BN66" t="s">
        <v>74</v>
      </c>
      <c r="BO66" t="s">
        <v>229</v>
      </c>
      <c r="BP66" t="s">
        <v>74</v>
      </c>
      <c r="BQ66" t="s">
        <v>74</v>
      </c>
      <c r="BR66" t="s">
        <v>97</v>
      </c>
      <c r="BS66" t="s">
        <v>958</v>
      </c>
      <c r="BT66" t="str">
        <f>HYPERLINK("https%3A%2F%2Fwww.webofscience.com%2Fwos%2Fwoscc%2Ffull-record%2FWOS:A1995RX56100012","View Full Record in Web of Science")</f>
        <v>View Full Record in Web of Science</v>
      </c>
    </row>
    <row r="67" spans="1:72" x14ac:dyDescent="0.15">
      <c r="A67" t="s">
        <v>72</v>
      </c>
      <c r="B67" t="s">
        <v>959</v>
      </c>
      <c r="C67" t="s">
        <v>74</v>
      </c>
      <c r="D67" t="s">
        <v>74</v>
      </c>
      <c r="E67" t="s">
        <v>74</v>
      </c>
      <c r="F67" t="s">
        <v>959</v>
      </c>
      <c r="G67" t="s">
        <v>74</v>
      </c>
      <c r="H67" t="s">
        <v>74</v>
      </c>
      <c r="I67" t="s">
        <v>960</v>
      </c>
      <c r="J67" t="s">
        <v>961</v>
      </c>
      <c r="K67" t="s">
        <v>74</v>
      </c>
      <c r="L67" t="s">
        <v>74</v>
      </c>
      <c r="M67" t="s">
        <v>77</v>
      </c>
      <c r="N67" t="s">
        <v>78</v>
      </c>
      <c r="O67" t="s">
        <v>74</v>
      </c>
      <c r="P67" t="s">
        <v>74</v>
      </c>
      <c r="Q67" t="s">
        <v>74</v>
      </c>
      <c r="R67" t="s">
        <v>74</v>
      </c>
      <c r="S67" t="s">
        <v>74</v>
      </c>
      <c r="T67" t="s">
        <v>74</v>
      </c>
      <c r="U67" t="s">
        <v>74</v>
      </c>
      <c r="V67" t="s">
        <v>962</v>
      </c>
      <c r="W67" t="s">
        <v>74</v>
      </c>
      <c r="X67" t="s">
        <v>74</v>
      </c>
      <c r="Y67" t="s">
        <v>963</v>
      </c>
      <c r="Z67" t="s">
        <v>74</v>
      </c>
      <c r="AA67" t="s">
        <v>964</v>
      </c>
      <c r="AB67" t="s">
        <v>74</v>
      </c>
      <c r="AC67" t="s">
        <v>74</v>
      </c>
      <c r="AD67" t="s">
        <v>74</v>
      </c>
      <c r="AE67" t="s">
        <v>74</v>
      </c>
      <c r="AF67" t="s">
        <v>74</v>
      </c>
      <c r="AG67">
        <v>23</v>
      </c>
      <c r="AH67">
        <v>7</v>
      </c>
      <c r="AI67">
        <v>7</v>
      </c>
      <c r="AJ67">
        <v>0</v>
      </c>
      <c r="AK67">
        <v>3</v>
      </c>
      <c r="AL67" t="s">
        <v>965</v>
      </c>
      <c r="AM67" t="s">
        <v>107</v>
      </c>
      <c r="AN67" t="s">
        <v>966</v>
      </c>
      <c r="AO67" t="s">
        <v>967</v>
      </c>
      <c r="AP67" t="s">
        <v>74</v>
      </c>
      <c r="AQ67" t="s">
        <v>74</v>
      </c>
      <c r="AR67" t="s">
        <v>961</v>
      </c>
      <c r="AS67" t="s">
        <v>968</v>
      </c>
      <c r="AT67" t="s">
        <v>310</v>
      </c>
      <c r="AU67">
        <v>1995</v>
      </c>
      <c r="AV67">
        <v>27</v>
      </c>
      <c r="AW67" t="s">
        <v>74</v>
      </c>
      <c r="AX67">
        <v>5</v>
      </c>
      <c r="AY67" t="s">
        <v>74</v>
      </c>
      <c r="AZ67" t="s">
        <v>74</v>
      </c>
      <c r="BA67" t="s">
        <v>74</v>
      </c>
      <c r="BB67">
        <v>387</v>
      </c>
      <c r="BC67">
        <v>394</v>
      </c>
      <c r="BD67" t="s">
        <v>74</v>
      </c>
      <c r="BE67" t="s">
        <v>74</v>
      </c>
      <c r="BF67" t="s">
        <v>74</v>
      </c>
      <c r="BG67" t="s">
        <v>74</v>
      </c>
      <c r="BH67" t="s">
        <v>74</v>
      </c>
      <c r="BI67">
        <v>8</v>
      </c>
      <c r="BJ67" t="s">
        <v>969</v>
      </c>
      <c r="BK67" t="s">
        <v>94</v>
      </c>
      <c r="BL67" t="s">
        <v>969</v>
      </c>
      <c r="BM67" t="s">
        <v>970</v>
      </c>
      <c r="BN67" t="s">
        <v>74</v>
      </c>
      <c r="BO67" t="s">
        <v>74</v>
      </c>
      <c r="BP67" t="s">
        <v>74</v>
      </c>
      <c r="BQ67" t="s">
        <v>74</v>
      </c>
      <c r="BR67" t="s">
        <v>97</v>
      </c>
      <c r="BS67" t="s">
        <v>971</v>
      </c>
      <c r="BT67" t="str">
        <f>HYPERLINK("https%3A%2F%2Fwww.webofscience.com%2Fwos%2Fwoscc%2Ffull-record%2FWOS:A1995TA24300005","View Full Record in Web of Science")</f>
        <v>View Full Record in Web of Science</v>
      </c>
    </row>
    <row r="68" spans="1:72" x14ac:dyDescent="0.15">
      <c r="A68" t="s">
        <v>72</v>
      </c>
      <c r="B68" t="s">
        <v>972</v>
      </c>
      <c r="C68" t="s">
        <v>74</v>
      </c>
      <c r="D68" t="s">
        <v>74</v>
      </c>
      <c r="E68" t="s">
        <v>74</v>
      </c>
      <c r="F68" t="s">
        <v>972</v>
      </c>
      <c r="G68" t="s">
        <v>74</v>
      </c>
      <c r="H68" t="s">
        <v>74</v>
      </c>
      <c r="I68" t="s">
        <v>973</v>
      </c>
      <c r="J68" t="s">
        <v>974</v>
      </c>
      <c r="K68" t="s">
        <v>74</v>
      </c>
      <c r="L68" t="s">
        <v>74</v>
      </c>
      <c r="M68" t="s">
        <v>77</v>
      </c>
      <c r="N68" t="s">
        <v>78</v>
      </c>
      <c r="O68" t="s">
        <v>74</v>
      </c>
      <c r="P68" t="s">
        <v>74</v>
      </c>
      <c r="Q68" t="s">
        <v>74</v>
      </c>
      <c r="R68" t="s">
        <v>74</v>
      </c>
      <c r="S68" t="s">
        <v>74</v>
      </c>
      <c r="T68" t="s">
        <v>74</v>
      </c>
      <c r="U68" t="s">
        <v>975</v>
      </c>
      <c r="V68" t="s">
        <v>976</v>
      </c>
      <c r="W68" t="s">
        <v>74</v>
      </c>
      <c r="X68" t="s">
        <v>74</v>
      </c>
      <c r="Y68" t="s">
        <v>977</v>
      </c>
      <c r="Z68" t="s">
        <v>74</v>
      </c>
      <c r="AA68" t="s">
        <v>978</v>
      </c>
      <c r="AB68" t="s">
        <v>979</v>
      </c>
      <c r="AC68" t="s">
        <v>74</v>
      </c>
      <c r="AD68" t="s">
        <v>74</v>
      </c>
      <c r="AE68" t="s">
        <v>74</v>
      </c>
      <c r="AF68" t="s">
        <v>74</v>
      </c>
      <c r="AG68">
        <v>38</v>
      </c>
      <c r="AH68">
        <v>139</v>
      </c>
      <c r="AI68">
        <v>148</v>
      </c>
      <c r="AJ68">
        <v>0</v>
      </c>
      <c r="AK68">
        <v>20</v>
      </c>
      <c r="AL68" t="s">
        <v>980</v>
      </c>
      <c r="AM68" t="s">
        <v>981</v>
      </c>
      <c r="AN68" t="s">
        <v>982</v>
      </c>
      <c r="AO68" t="s">
        <v>983</v>
      </c>
      <c r="AP68" t="s">
        <v>984</v>
      </c>
      <c r="AQ68" t="s">
        <v>74</v>
      </c>
      <c r="AR68" t="s">
        <v>985</v>
      </c>
      <c r="AS68" t="s">
        <v>986</v>
      </c>
      <c r="AT68" t="s">
        <v>310</v>
      </c>
      <c r="AU68">
        <v>1995</v>
      </c>
      <c r="AV68">
        <v>40</v>
      </c>
      <c r="AW68">
        <v>6</v>
      </c>
      <c r="AX68" t="s">
        <v>74</v>
      </c>
      <c r="AY68" t="s">
        <v>74</v>
      </c>
      <c r="AZ68" t="s">
        <v>74</v>
      </c>
      <c r="BA68" t="s">
        <v>74</v>
      </c>
      <c r="BB68">
        <v>1042</v>
      </c>
      <c r="BC68">
        <v>1049</v>
      </c>
      <c r="BD68" t="s">
        <v>74</v>
      </c>
      <c r="BE68" t="s">
        <v>987</v>
      </c>
      <c r="BF68" t="str">
        <f>HYPERLINK("http://dx.doi.org/10.4319/lo.1995.40.6.1042","http://dx.doi.org/10.4319/lo.1995.40.6.1042")</f>
        <v>http://dx.doi.org/10.4319/lo.1995.40.6.1042</v>
      </c>
      <c r="BG68" t="s">
        <v>74</v>
      </c>
      <c r="BH68" t="s">
        <v>74</v>
      </c>
      <c r="BI68">
        <v>8</v>
      </c>
      <c r="BJ68" t="s">
        <v>988</v>
      </c>
      <c r="BK68" t="s">
        <v>94</v>
      </c>
      <c r="BL68" t="s">
        <v>835</v>
      </c>
      <c r="BM68" t="s">
        <v>989</v>
      </c>
      <c r="BN68" t="s">
        <v>74</v>
      </c>
      <c r="BO68" t="s">
        <v>74</v>
      </c>
      <c r="BP68" t="s">
        <v>74</v>
      </c>
      <c r="BQ68" t="s">
        <v>74</v>
      </c>
      <c r="BR68" t="s">
        <v>97</v>
      </c>
      <c r="BS68" t="s">
        <v>990</v>
      </c>
      <c r="BT68" t="str">
        <f>HYPERLINK("https%3A%2F%2Fwww.webofscience.com%2Fwos%2Fwoscc%2Ffull-record%2FWOS:A1995RY89500004","View Full Record in Web of Science")</f>
        <v>View Full Record in Web of Science</v>
      </c>
    </row>
    <row r="69" spans="1:72" x14ac:dyDescent="0.15">
      <c r="A69" t="s">
        <v>72</v>
      </c>
      <c r="B69" t="s">
        <v>991</v>
      </c>
      <c r="C69" t="s">
        <v>74</v>
      </c>
      <c r="D69" t="s">
        <v>74</v>
      </c>
      <c r="E69" t="s">
        <v>74</v>
      </c>
      <c r="F69" t="s">
        <v>991</v>
      </c>
      <c r="G69" t="s">
        <v>74</v>
      </c>
      <c r="H69" t="s">
        <v>74</v>
      </c>
      <c r="I69" t="s">
        <v>992</v>
      </c>
      <c r="J69" t="s">
        <v>993</v>
      </c>
      <c r="K69" t="s">
        <v>74</v>
      </c>
      <c r="L69" t="s">
        <v>74</v>
      </c>
      <c r="M69" t="s">
        <v>77</v>
      </c>
      <c r="N69" t="s">
        <v>78</v>
      </c>
      <c r="O69" t="s">
        <v>74</v>
      </c>
      <c r="P69" t="s">
        <v>74</v>
      </c>
      <c r="Q69" t="s">
        <v>74</v>
      </c>
      <c r="R69" t="s">
        <v>74</v>
      </c>
      <c r="S69" t="s">
        <v>74</v>
      </c>
      <c r="T69" t="s">
        <v>74</v>
      </c>
      <c r="U69" t="s">
        <v>994</v>
      </c>
      <c r="V69" t="s">
        <v>995</v>
      </c>
      <c r="W69" t="s">
        <v>996</v>
      </c>
      <c r="X69" t="s">
        <v>620</v>
      </c>
      <c r="Y69" t="s">
        <v>997</v>
      </c>
      <c r="Z69" t="s">
        <v>74</v>
      </c>
      <c r="AA69" t="s">
        <v>998</v>
      </c>
      <c r="AB69" t="s">
        <v>999</v>
      </c>
      <c r="AC69" t="s">
        <v>74</v>
      </c>
      <c r="AD69" t="s">
        <v>74</v>
      </c>
      <c r="AE69" t="s">
        <v>74</v>
      </c>
      <c r="AF69" t="s">
        <v>74</v>
      </c>
      <c r="AG69">
        <v>46</v>
      </c>
      <c r="AH69">
        <v>56</v>
      </c>
      <c r="AI69">
        <v>60</v>
      </c>
      <c r="AJ69">
        <v>0</v>
      </c>
      <c r="AK69">
        <v>7</v>
      </c>
      <c r="AL69" t="s">
        <v>344</v>
      </c>
      <c r="AM69" t="s">
        <v>345</v>
      </c>
      <c r="AN69" t="s">
        <v>346</v>
      </c>
      <c r="AO69" t="s">
        <v>1000</v>
      </c>
      <c r="AP69" t="s">
        <v>74</v>
      </c>
      <c r="AQ69" t="s">
        <v>74</v>
      </c>
      <c r="AR69" t="s">
        <v>1001</v>
      </c>
      <c r="AS69" t="s">
        <v>1002</v>
      </c>
      <c r="AT69" t="s">
        <v>310</v>
      </c>
      <c r="AU69">
        <v>1995</v>
      </c>
      <c r="AV69">
        <v>123</v>
      </c>
      <c r="AW69">
        <v>3</v>
      </c>
      <c r="AX69" t="s">
        <v>74</v>
      </c>
      <c r="AY69" t="s">
        <v>74</v>
      </c>
      <c r="AZ69" t="s">
        <v>74</v>
      </c>
      <c r="BA69" t="s">
        <v>74</v>
      </c>
      <c r="BB69">
        <v>451</v>
      </c>
      <c r="BC69">
        <v>457</v>
      </c>
      <c r="BD69" t="s">
        <v>74</v>
      </c>
      <c r="BE69" t="s">
        <v>1003</v>
      </c>
      <c r="BF69" t="str">
        <f>HYPERLINK("http://dx.doi.org/10.1007/BF00349224","http://dx.doi.org/10.1007/BF00349224")</f>
        <v>http://dx.doi.org/10.1007/BF00349224</v>
      </c>
      <c r="BG69" t="s">
        <v>74</v>
      </c>
      <c r="BH69" t="s">
        <v>74</v>
      </c>
      <c r="BI69">
        <v>7</v>
      </c>
      <c r="BJ69" t="s">
        <v>1004</v>
      </c>
      <c r="BK69" t="s">
        <v>94</v>
      </c>
      <c r="BL69" t="s">
        <v>1004</v>
      </c>
      <c r="BM69" t="s">
        <v>1005</v>
      </c>
      <c r="BN69" t="s">
        <v>74</v>
      </c>
      <c r="BO69" t="s">
        <v>74</v>
      </c>
      <c r="BP69" t="s">
        <v>74</v>
      </c>
      <c r="BQ69" t="s">
        <v>74</v>
      </c>
      <c r="BR69" t="s">
        <v>97</v>
      </c>
      <c r="BS69" t="s">
        <v>1006</v>
      </c>
      <c r="BT69" t="str">
        <f>HYPERLINK("https%3A%2F%2Fwww.webofscience.com%2Fwos%2Fwoscc%2Ffull-record%2FWOS:A1995RZ14800007","View Full Record in Web of Science")</f>
        <v>View Full Record in Web of Science</v>
      </c>
    </row>
    <row r="70" spans="1:72" x14ac:dyDescent="0.15">
      <c r="A70" t="s">
        <v>72</v>
      </c>
      <c r="B70" t="s">
        <v>1007</v>
      </c>
      <c r="C70" t="s">
        <v>74</v>
      </c>
      <c r="D70" t="s">
        <v>74</v>
      </c>
      <c r="E70" t="s">
        <v>74</v>
      </c>
      <c r="F70" t="s">
        <v>1007</v>
      </c>
      <c r="G70" t="s">
        <v>74</v>
      </c>
      <c r="H70" t="s">
        <v>74</v>
      </c>
      <c r="I70" t="s">
        <v>1008</v>
      </c>
      <c r="J70" t="s">
        <v>1009</v>
      </c>
      <c r="K70" t="s">
        <v>74</v>
      </c>
      <c r="L70" t="s">
        <v>74</v>
      </c>
      <c r="M70" t="s">
        <v>77</v>
      </c>
      <c r="N70" t="s">
        <v>78</v>
      </c>
      <c r="O70" t="s">
        <v>74</v>
      </c>
      <c r="P70" t="s">
        <v>74</v>
      </c>
      <c r="Q70" t="s">
        <v>74</v>
      </c>
      <c r="R70" t="s">
        <v>74</v>
      </c>
      <c r="S70" t="s">
        <v>74</v>
      </c>
      <c r="T70" t="s">
        <v>74</v>
      </c>
      <c r="U70" t="s">
        <v>1010</v>
      </c>
      <c r="V70" t="s">
        <v>1011</v>
      </c>
      <c r="W70" t="s">
        <v>1012</v>
      </c>
      <c r="X70" t="s">
        <v>1013</v>
      </c>
      <c r="Y70" t="s">
        <v>1014</v>
      </c>
      <c r="Z70" t="s">
        <v>74</v>
      </c>
      <c r="AA70" t="s">
        <v>1015</v>
      </c>
      <c r="AB70" t="s">
        <v>1016</v>
      </c>
      <c r="AC70" t="s">
        <v>74</v>
      </c>
      <c r="AD70" t="s">
        <v>74</v>
      </c>
      <c r="AE70" t="s">
        <v>74</v>
      </c>
      <c r="AF70" t="s">
        <v>74</v>
      </c>
      <c r="AG70">
        <v>37</v>
      </c>
      <c r="AH70">
        <v>4</v>
      </c>
      <c r="AI70">
        <v>6</v>
      </c>
      <c r="AJ70">
        <v>0</v>
      </c>
      <c r="AK70">
        <v>0</v>
      </c>
      <c r="AL70" t="s">
        <v>85</v>
      </c>
      <c r="AM70" t="s">
        <v>86</v>
      </c>
      <c r="AN70" t="s">
        <v>87</v>
      </c>
      <c r="AO70" t="s">
        <v>1017</v>
      </c>
      <c r="AP70" t="s">
        <v>74</v>
      </c>
      <c r="AQ70" t="s">
        <v>74</v>
      </c>
      <c r="AR70" t="s">
        <v>1018</v>
      </c>
      <c r="AS70" t="s">
        <v>1019</v>
      </c>
      <c r="AT70" t="s">
        <v>310</v>
      </c>
      <c r="AU70">
        <v>1995</v>
      </c>
      <c r="AV70">
        <v>127</v>
      </c>
      <c r="AW70" t="s">
        <v>1020</v>
      </c>
      <c r="AX70" t="s">
        <v>74</v>
      </c>
      <c r="AY70" t="s">
        <v>74</v>
      </c>
      <c r="AZ70" t="s">
        <v>74</v>
      </c>
      <c r="BA70" t="s">
        <v>74</v>
      </c>
      <c r="BB70">
        <v>167</v>
      </c>
      <c r="BC70">
        <v>180</v>
      </c>
      <c r="BD70" t="s">
        <v>74</v>
      </c>
      <c r="BE70" t="s">
        <v>1021</v>
      </c>
      <c r="BF70" t="str">
        <f>HYPERLINK("http://dx.doi.org/10.1016/0025-3227(95)00009-N","http://dx.doi.org/10.1016/0025-3227(95)00009-N")</f>
        <v>http://dx.doi.org/10.1016/0025-3227(95)00009-N</v>
      </c>
      <c r="BG70" t="s">
        <v>74</v>
      </c>
      <c r="BH70" t="s">
        <v>74</v>
      </c>
      <c r="BI70">
        <v>14</v>
      </c>
      <c r="BJ70" t="s">
        <v>1022</v>
      </c>
      <c r="BK70" t="s">
        <v>94</v>
      </c>
      <c r="BL70" t="s">
        <v>1023</v>
      </c>
      <c r="BM70" t="s">
        <v>1024</v>
      </c>
      <c r="BN70" t="s">
        <v>74</v>
      </c>
      <c r="BO70" t="s">
        <v>74</v>
      </c>
      <c r="BP70" t="s">
        <v>74</v>
      </c>
      <c r="BQ70" t="s">
        <v>74</v>
      </c>
      <c r="BR70" t="s">
        <v>97</v>
      </c>
      <c r="BS70" t="s">
        <v>1025</v>
      </c>
      <c r="BT70" t="str">
        <f>HYPERLINK("https%3A%2F%2Fwww.webofscience.com%2Fwos%2Fwoscc%2Ffull-record%2FWOS:A1995TB46100009","View Full Record in Web of Science")</f>
        <v>View Full Record in Web of Science</v>
      </c>
    </row>
    <row r="71" spans="1:72" x14ac:dyDescent="0.15">
      <c r="A71" t="s">
        <v>72</v>
      </c>
      <c r="B71" t="s">
        <v>1026</v>
      </c>
      <c r="C71" t="s">
        <v>74</v>
      </c>
      <c r="D71" t="s">
        <v>74</v>
      </c>
      <c r="E71" t="s">
        <v>74</v>
      </c>
      <c r="F71" t="s">
        <v>1026</v>
      </c>
      <c r="G71" t="s">
        <v>74</v>
      </c>
      <c r="H71" t="s">
        <v>74</v>
      </c>
      <c r="I71" t="s">
        <v>1027</v>
      </c>
      <c r="J71" t="s">
        <v>1028</v>
      </c>
      <c r="K71" t="s">
        <v>74</v>
      </c>
      <c r="L71" t="s">
        <v>74</v>
      </c>
      <c r="M71" t="s">
        <v>77</v>
      </c>
      <c r="N71" t="s">
        <v>78</v>
      </c>
      <c r="O71" t="s">
        <v>74</v>
      </c>
      <c r="P71" t="s">
        <v>74</v>
      </c>
      <c r="Q71" t="s">
        <v>74</v>
      </c>
      <c r="R71" t="s">
        <v>74</v>
      </c>
      <c r="S71" t="s">
        <v>74</v>
      </c>
      <c r="T71" t="s">
        <v>74</v>
      </c>
      <c r="U71" t="s">
        <v>74</v>
      </c>
      <c r="V71" t="s">
        <v>1029</v>
      </c>
      <c r="W71" t="s">
        <v>1030</v>
      </c>
      <c r="X71" t="s">
        <v>1031</v>
      </c>
      <c r="Y71" t="s">
        <v>1032</v>
      </c>
      <c r="Z71" t="s">
        <v>74</v>
      </c>
      <c r="AA71" t="s">
        <v>74</v>
      </c>
      <c r="AB71" t="s">
        <v>74</v>
      </c>
      <c r="AC71" t="s">
        <v>74</v>
      </c>
      <c r="AD71" t="s">
        <v>74</v>
      </c>
      <c r="AE71" t="s">
        <v>74</v>
      </c>
      <c r="AF71" t="s">
        <v>74</v>
      </c>
      <c r="AG71">
        <v>28</v>
      </c>
      <c r="AH71">
        <v>3</v>
      </c>
      <c r="AI71">
        <v>4</v>
      </c>
      <c r="AJ71">
        <v>0</v>
      </c>
      <c r="AK71">
        <v>7</v>
      </c>
      <c r="AL71" t="s">
        <v>1033</v>
      </c>
      <c r="AM71" t="s">
        <v>372</v>
      </c>
      <c r="AN71" t="s">
        <v>1034</v>
      </c>
      <c r="AO71" t="s">
        <v>1035</v>
      </c>
      <c r="AP71" t="s">
        <v>74</v>
      </c>
      <c r="AQ71" t="s">
        <v>74</v>
      </c>
      <c r="AR71" t="s">
        <v>1036</v>
      </c>
      <c r="AS71" t="s">
        <v>1037</v>
      </c>
      <c r="AT71" t="s">
        <v>310</v>
      </c>
      <c r="AU71">
        <v>1995</v>
      </c>
      <c r="AV71">
        <v>19</v>
      </c>
      <c r="AW71">
        <v>5</v>
      </c>
      <c r="AX71" t="s">
        <v>74</v>
      </c>
      <c r="AY71" t="s">
        <v>74</v>
      </c>
      <c r="AZ71" t="s">
        <v>74</v>
      </c>
      <c r="BA71" t="s">
        <v>74</v>
      </c>
      <c r="BB71">
        <v>419</v>
      </c>
      <c r="BC71">
        <v>436</v>
      </c>
      <c r="BD71" t="s">
        <v>74</v>
      </c>
      <c r="BE71" t="s">
        <v>1038</v>
      </c>
      <c r="BF71" t="str">
        <f>HYPERLINK("http://dx.doi.org/10.1016/0308-597X(95)00006-R","http://dx.doi.org/10.1016/0308-597X(95)00006-R")</f>
        <v>http://dx.doi.org/10.1016/0308-597X(95)00006-R</v>
      </c>
      <c r="BG71" t="s">
        <v>74</v>
      </c>
      <c r="BH71" t="s">
        <v>74</v>
      </c>
      <c r="BI71">
        <v>18</v>
      </c>
      <c r="BJ71" t="s">
        <v>1039</v>
      </c>
      <c r="BK71" t="s">
        <v>1040</v>
      </c>
      <c r="BL71" t="s">
        <v>1041</v>
      </c>
      <c r="BM71" t="s">
        <v>1042</v>
      </c>
      <c r="BN71" t="s">
        <v>74</v>
      </c>
      <c r="BO71" t="s">
        <v>74</v>
      </c>
      <c r="BP71" t="s">
        <v>74</v>
      </c>
      <c r="BQ71" t="s">
        <v>74</v>
      </c>
      <c r="BR71" t="s">
        <v>97</v>
      </c>
      <c r="BS71" t="s">
        <v>1043</v>
      </c>
      <c r="BT71" t="str">
        <f>HYPERLINK("https%3A%2F%2Fwww.webofscience.com%2Fwos%2Fwoscc%2Ffull-record%2FWOS:A1995RP09200006","View Full Record in Web of Science")</f>
        <v>View Full Record in Web of Science</v>
      </c>
    </row>
    <row r="72" spans="1:72" x14ac:dyDescent="0.15">
      <c r="A72" t="s">
        <v>72</v>
      </c>
      <c r="B72" t="s">
        <v>1044</v>
      </c>
      <c r="C72" t="s">
        <v>74</v>
      </c>
      <c r="D72" t="s">
        <v>74</v>
      </c>
      <c r="E72" t="s">
        <v>74</v>
      </c>
      <c r="F72" t="s">
        <v>1044</v>
      </c>
      <c r="G72" t="s">
        <v>74</v>
      </c>
      <c r="H72" t="s">
        <v>74</v>
      </c>
      <c r="I72" t="s">
        <v>1045</v>
      </c>
      <c r="J72" t="s">
        <v>1046</v>
      </c>
      <c r="K72" t="s">
        <v>74</v>
      </c>
      <c r="L72" t="s">
        <v>74</v>
      </c>
      <c r="M72" t="s">
        <v>77</v>
      </c>
      <c r="N72" t="s">
        <v>52</v>
      </c>
      <c r="O72" t="s">
        <v>74</v>
      </c>
      <c r="P72" t="s">
        <v>74</v>
      </c>
      <c r="Q72" t="s">
        <v>74</v>
      </c>
      <c r="R72" t="s">
        <v>74</v>
      </c>
      <c r="S72" t="s">
        <v>74</v>
      </c>
      <c r="T72" t="s">
        <v>74</v>
      </c>
      <c r="U72" t="s">
        <v>1047</v>
      </c>
      <c r="V72" t="s">
        <v>74</v>
      </c>
      <c r="W72" t="s">
        <v>1048</v>
      </c>
      <c r="X72" t="s">
        <v>1049</v>
      </c>
      <c r="Y72" t="s">
        <v>74</v>
      </c>
      <c r="Z72" t="s">
        <v>74</v>
      </c>
      <c r="AA72" t="s">
        <v>1050</v>
      </c>
      <c r="AB72" t="s">
        <v>1051</v>
      </c>
      <c r="AC72" t="s">
        <v>74</v>
      </c>
      <c r="AD72" t="s">
        <v>74</v>
      </c>
      <c r="AE72" t="s">
        <v>74</v>
      </c>
      <c r="AF72" t="s">
        <v>74</v>
      </c>
      <c r="AG72">
        <v>9</v>
      </c>
      <c r="AH72">
        <v>2</v>
      </c>
      <c r="AI72">
        <v>3</v>
      </c>
      <c r="AJ72">
        <v>0</v>
      </c>
      <c r="AK72">
        <v>1</v>
      </c>
      <c r="AL72" t="s">
        <v>1052</v>
      </c>
      <c r="AM72" t="s">
        <v>1053</v>
      </c>
      <c r="AN72" t="s">
        <v>1054</v>
      </c>
      <c r="AO72" t="s">
        <v>1055</v>
      </c>
      <c r="AP72" t="s">
        <v>74</v>
      </c>
      <c r="AQ72" t="s">
        <v>74</v>
      </c>
      <c r="AR72" t="s">
        <v>1046</v>
      </c>
      <c r="AS72" t="s">
        <v>1056</v>
      </c>
      <c r="AT72" t="s">
        <v>310</v>
      </c>
      <c r="AU72">
        <v>1995</v>
      </c>
      <c r="AV72">
        <v>30</v>
      </c>
      <c r="AW72">
        <v>5</v>
      </c>
      <c r="AX72" t="s">
        <v>74</v>
      </c>
      <c r="AY72" t="s">
        <v>74</v>
      </c>
      <c r="AZ72" t="s">
        <v>74</v>
      </c>
      <c r="BA72" t="s">
        <v>74</v>
      </c>
      <c r="BB72">
        <v>513</v>
      </c>
      <c r="BC72">
        <v>513</v>
      </c>
      <c r="BD72" t="s">
        <v>74</v>
      </c>
      <c r="BE72" t="s">
        <v>74</v>
      </c>
      <c r="BF72" t="s">
        <v>74</v>
      </c>
      <c r="BG72" t="s">
        <v>74</v>
      </c>
      <c r="BH72" t="s">
        <v>74</v>
      </c>
      <c r="BI72">
        <v>1</v>
      </c>
      <c r="BJ72" t="s">
        <v>270</v>
      </c>
      <c r="BK72" t="s">
        <v>94</v>
      </c>
      <c r="BL72" t="s">
        <v>270</v>
      </c>
      <c r="BM72" t="s">
        <v>1057</v>
      </c>
      <c r="BN72" t="s">
        <v>74</v>
      </c>
      <c r="BO72" t="s">
        <v>74</v>
      </c>
      <c r="BP72" t="s">
        <v>74</v>
      </c>
      <c r="BQ72" t="s">
        <v>74</v>
      </c>
      <c r="BR72" t="s">
        <v>97</v>
      </c>
      <c r="BS72" t="s">
        <v>1058</v>
      </c>
      <c r="BT72" t="str">
        <f>HYPERLINK("https%3A%2F%2Fwww.webofscience.com%2Fwos%2Fwoscc%2Ffull-record%2FWOS:A1995RR51800071","View Full Record in Web of Science")</f>
        <v>View Full Record in Web of Science</v>
      </c>
    </row>
    <row r="73" spans="1:72" x14ac:dyDescent="0.15">
      <c r="A73" t="s">
        <v>72</v>
      </c>
      <c r="B73" t="s">
        <v>1059</v>
      </c>
      <c r="C73" t="s">
        <v>74</v>
      </c>
      <c r="D73" t="s">
        <v>74</v>
      </c>
      <c r="E73" t="s">
        <v>74</v>
      </c>
      <c r="F73" t="s">
        <v>1059</v>
      </c>
      <c r="G73" t="s">
        <v>74</v>
      </c>
      <c r="H73" t="s">
        <v>74</v>
      </c>
      <c r="I73" t="s">
        <v>1060</v>
      </c>
      <c r="J73" t="s">
        <v>1046</v>
      </c>
      <c r="K73" t="s">
        <v>74</v>
      </c>
      <c r="L73" t="s">
        <v>74</v>
      </c>
      <c r="M73" t="s">
        <v>77</v>
      </c>
      <c r="N73" t="s">
        <v>52</v>
      </c>
      <c r="O73" t="s">
        <v>74</v>
      </c>
      <c r="P73" t="s">
        <v>74</v>
      </c>
      <c r="Q73" t="s">
        <v>74</v>
      </c>
      <c r="R73" t="s">
        <v>74</v>
      </c>
      <c r="S73" t="s">
        <v>74</v>
      </c>
      <c r="T73" t="s">
        <v>74</v>
      </c>
      <c r="U73" t="s">
        <v>74</v>
      </c>
      <c r="V73" t="s">
        <v>74</v>
      </c>
      <c r="W73" t="s">
        <v>1061</v>
      </c>
      <c r="X73" t="s">
        <v>1062</v>
      </c>
      <c r="Y73" t="s">
        <v>74</v>
      </c>
      <c r="Z73" t="s">
        <v>74</v>
      </c>
      <c r="AA73" t="s">
        <v>74</v>
      </c>
      <c r="AB73" t="s">
        <v>74</v>
      </c>
      <c r="AC73" t="s">
        <v>74</v>
      </c>
      <c r="AD73" t="s">
        <v>74</v>
      </c>
      <c r="AE73" t="s">
        <v>74</v>
      </c>
      <c r="AF73" t="s">
        <v>74</v>
      </c>
      <c r="AG73">
        <v>3</v>
      </c>
      <c r="AH73">
        <v>1</v>
      </c>
      <c r="AI73">
        <v>1</v>
      </c>
      <c r="AJ73">
        <v>0</v>
      </c>
      <c r="AK73">
        <v>1</v>
      </c>
      <c r="AL73" t="s">
        <v>1052</v>
      </c>
      <c r="AM73" t="s">
        <v>1053</v>
      </c>
      <c r="AN73" t="s">
        <v>1054</v>
      </c>
      <c r="AO73" t="s">
        <v>1055</v>
      </c>
      <c r="AP73" t="s">
        <v>74</v>
      </c>
      <c r="AQ73" t="s">
        <v>74</v>
      </c>
      <c r="AR73" t="s">
        <v>1046</v>
      </c>
      <c r="AS73" t="s">
        <v>1056</v>
      </c>
      <c r="AT73" t="s">
        <v>310</v>
      </c>
      <c r="AU73">
        <v>1995</v>
      </c>
      <c r="AV73">
        <v>30</v>
      </c>
      <c r="AW73">
        <v>5</v>
      </c>
      <c r="AX73" t="s">
        <v>74</v>
      </c>
      <c r="AY73" t="s">
        <v>74</v>
      </c>
      <c r="AZ73" t="s">
        <v>74</v>
      </c>
      <c r="BA73" t="s">
        <v>74</v>
      </c>
      <c r="BB73">
        <v>517</v>
      </c>
      <c r="BC73">
        <v>518</v>
      </c>
      <c r="BD73" t="s">
        <v>74</v>
      </c>
      <c r="BE73" t="s">
        <v>74</v>
      </c>
      <c r="BF73" t="s">
        <v>74</v>
      </c>
      <c r="BG73" t="s">
        <v>74</v>
      </c>
      <c r="BH73" t="s">
        <v>74</v>
      </c>
      <c r="BI73">
        <v>2</v>
      </c>
      <c r="BJ73" t="s">
        <v>270</v>
      </c>
      <c r="BK73" t="s">
        <v>94</v>
      </c>
      <c r="BL73" t="s">
        <v>270</v>
      </c>
      <c r="BM73" t="s">
        <v>1057</v>
      </c>
      <c r="BN73" t="s">
        <v>74</v>
      </c>
      <c r="BO73" t="s">
        <v>74</v>
      </c>
      <c r="BP73" t="s">
        <v>74</v>
      </c>
      <c r="BQ73" t="s">
        <v>74</v>
      </c>
      <c r="BR73" t="s">
        <v>97</v>
      </c>
      <c r="BS73" t="s">
        <v>1063</v>
      </c>
      <c r="BT73" t="str">
        <f>HYPERLINK("https%3A%2F%2Fwww.webofscience.com%2Fwos%2Fwoscc%2Ffull-record%2FWOS:A1995RR51800080","View Full Record in Web of Science")</f>
        <v>View Full Record in Web of Science</v>
      </c>
    </row>
    <row r="74" spans="1:72" x14ac:dyDescent="0.15">
      <c r="A74" t="s">
        <v>72</v>
      </c>
      <c r="B74" t="s">
        <v>1064</v>
      </c>
      <c r="C74" t="s">
        <v>74</v>
      </c>
      <c r="D74" t="s">
        <v>74</v>
      </c>
      <c r="E74" t="s">
        <v>74</v>
      </c>
      <c r="F74" t="s">
        <v>1064</v>
      </c>
      <c r="G74" t="s">
        <v>74</v>
      </c>
      <c r="H74" t="s">
        <v>74</v>
      </c>
      <c r="I74" t="s">
        <v>1065</v>
      </c>
      <c r="J74" t="s">
        <v>1046</v>
      </c>
      <c r="K74" t="s">
        <v>74</v>
      </c>
      <c r="L74" t="s">
        <v>74</v>
      </c>
      <c r="M74" t="s">
        <v>77</v>
      </c>
      <c r="N74" t="s">
        <v>52</v>
      </c>
      <c r="O74" t="s">
        <v>74</v>
      </c>
      <c r="P74" t="s">
        <v>74</v>
      </c>
      <c r="Q74" t="s">
        <v>74</v>
      </c>
      <c r="R74" t="s">
        <v>74</v>
      </c>
      <c r="S74" t="s">
        <v>74</v>
      </c>
      <c r="T74" t="s">
        <v>74</v>
      </c>
      <c r="U74" t="s">
        <v>74</v>
      </c>
      <c r="V74" t="s">
        <v>74</v>
      </c>
      <c r="W74" t="s">
        <v>1066</v>
      </c>
      <c r="X74" t="s">
        <v>1067</v>
      </c>
      <c r="Y74" t="s">
        <v>74</v>
      </c>
      <c r="Z74" t="s">
        <v>74</v>
      </c>
      <c r="AA74" t="s">
        <v>1068</v>
      </c>
      <c r="AB74" t="s">
        <v>74</v>
      </c>
      <c r="AC74" t="s">
        <v>74</v>
      </c>
      <c r="AD74" t="s">
        <v>74</v>
      </c>
      <c r="AE74" t="s">
        <v>74</v>
      </c>
      <c r="AF74" t="s">
        <v>74</v>
      </c>
      <c r="AG74">
        <v>10</v>
      </c>
      <c r="AH74">
        <v>7</v>
      </c>
      <c r="AI74">
        <v>7</v>
      </c>
      <c r="AJ74">
        <v>0</v>
      </c>
      <c r="AK74">
        <v>1</v>
      </c>
      <c r="AL74" t="s">
        <v>1052</v>
      </c>
      <c r="AM74" t="s">
        <v>1053</v>
      </c>
      <c r="AN74" t="s">
        <v>1054</v>
      </c>
      <c r="AO74" t="s">
        <v>1055</v>
      </c>
      <c r="AP74" t="s">
        <v>74</v>
      </c>
      <c r="AQ74" t="s">
        <v>74</v>
      </c>
      <c r="AR74" t="s">
        <v>1046</v>
      </c>
      <c r="AS74" t="s">
        <v>1056</v>
      </c>
      <c r="AT74" t="s">
        <v>310</v>
      </c>
      <c r="AU74">
        <v>1995</v>
      </c>
      <c r="AV74">
        <v>30</v>
      </c>
      <c r="AW74">
        <v>5</v>
      </c>
      <c r="AX74" t="s">
        <v>74</v>
      </c>
      <c r="AY74" t="s">
        <v>74</v>
      </c>
      <c r="AZ74" t="s">
        <v>74</v>
      </c>
      <c r="BA74" t="s">
        <v>74</v>
      </c>
      <c r="BB74">
        <v>543</v>
      </c>
      <c r="BC74">
        <v>544</v>
      </c>
      <c r="BD74" t="s">
        <v>74</v>
      </c>
      <c r="BE74" t="s">
        <v>74</v>
      </c>
      <c r="BF74" t="s">
        <v>74</v>
      </c>
      <c r="BG74" t="s">
        <v>74</v>
      </c>
      <c r="BH74" t="s">
        <v>74</v>
      </c>
      <c r="BI74">
        <v>2</v>
      </c>
      <c r="BJ74" t="s">
        <v>270</v>
      </c>
      <c r="BK74" t="s">
        <v>94</v>
      </c>
      <c r="BL74" t="s">
        <v>270</v>
      </c>
      <c r="BM74" t="s">
        <v>1057</v>
      </c>
      <c r="BN74" t="s">
        <v>74</v>
      </c>
      <c r="BO74" t="s">
        <v>74</v>
      </c>
      <c r="BP74" t="s">
        <v>74</v>
      </c>
      <c r="BQ74" t="s">
        <v>74</v>
      </c>
      <c r="BR74" t="s">
        <v>97</v>
      </c>
      <c r="BS74" t="s">
        <v>1069</v>
      </c>
      <c r="BT74" t="str">
        <f>HYPERLINK("https%3A%2F%2Fwww.webofscience.com%2Fwos%2Fwoscc%2Ffull-record%2FWOS:A1995RR51800138","View Full Record in Web of Science")</f>
        <v>View Full Record in Web of Science</v>
      </c>
    </row>
    <row r="75" spans="1:72" x14ac:dyDescent="0.15">
      <c r="A75" t="s">
        <v>72</v>
      </c>
      <c r="B75" t="s">
        <v>1070</v>
      </c>
      <c r="C75" t="s">
        <v>74</v>
      </c>
      <c r="D75" t="s">
        <v>74</v>
      </c>
      <c r="E75" t="s">
        <v>74</v>
      </c>
      <c r="F75" t="s">
        <v>1070</v>
      </c>
      <c r="G75" t="s">
        <v>74</v>
      </c>
      <c r="H75" t="s">
        <v>74</v>
      </c>
      <c r="I75" t="s">
        <v>1071</v>
      </c>
      <c r="J75" t="s">
        <v>1046</v>
      </c>
      <c r="K75" t="s">
        <v>74</v>
      </c>
      <c r="L75" t="s">
        <v>74</v>
      </c>
      <c r="M75" t="s">
        <v>77</v>
      </c>
      <c r="N75" t="s">
        <v>52</v>
      </c>
      <c r="O75" t="s">
        <v>74</v>
      </c>
      <c r="P75" t="s">
        <v>74</v>
      </c>
      <c r="Q75" t="s">
        <v>74</v>
      </c>
      <c r="R75" t="s">
        <v>74</v>
      </c>
      <c r="S75" t="s">
        <v>74</v>
      </c>
      <c r="T75" t="s">
        <v>74</v>
      </c>
      <c r="U75" t="s">
        <v>74</v>
      </c>
      <c r="V75" t="s">
        <v>74</v>
      </c>
      <c r="W75" t="s">
        <v>1072</v>
      </c>
      <c r="X75" t="s">
        <v>1073</v>
      </c>
      <c r="Y75" t="s">
        <v>74</v>
      </c>
      <c r="Z75" t="s">
        <v>74</v>
      </c>
      <c r="AA75" t="s">
        <v>74</v>
      </c>
      <c r="AB75" t="s">
        <v>74</v>
      </c>
      <c r="AC75" t="s">
        <v>74</v>
      </c>
      <c r="AD75" t="s">
        <v>74</v>
      </c>
      <c r="AE75" t="s">
        <v>74</v>
      </c>
      <c r="AF75" t="s">
        <v>74</v>
      </c>
      <c r="AG75">
        <v>5</v>
      </c>
      <c r="AH75">
        <v>0</v>
      </c>
      <c r="AI75">
        <v>0</v>
      </c>
      <c r="AJ75">
        <v>0</v>
      </c>
      <c r="AK75">
        <v>0</v>
      </c>
      <c r="AL75" t="s">
        <v>1052</v>
      </c>
      <c r="AM75" t="s">
        <v>1053</v>
      </c>
      <c r="AN75" t="s">
        <v>1054</v>
      </c>
      <c r="AO75" t="s">
        <v>1055</v>
      </c>
      <c r="AP75" t="s">
        <v>74</v>
      </c>
      <c r="AQ75" t="s">
        <v>74</v>
      </c>
      <c r="AR75" t="s">
        <v>1046</v>
      </c>
      <c r="AS75" t="s">
        <v>1056</v>
      </c>
      <c r="AT75" t="s">
        <v>310</v>
      </c>
      <c r="AU75">
        <v>1995</v>
      </c>
      <c r="AV75">
        <v>30</v>
      </c>
      <c r="AW75">
        <v>5</v>
      </c>
      <c r="AX75" t="s">
        <v>74</v>
      </c>
      <c r="AY75" t="s">
        <v>74</v>
      </c>
      <c r="AZ75" t="s">
        <v>74</v>
      </c>
      <c r="BA75" t="s">
        <v>74</v>
      </c>
      <c r="BB75">
        <v>555</v>
      </c>
      <c r="BC75">
        <v>556</v>
      </c>
      <c r="BD75" t="s">
        <v>74</v>
      </c>
      <c r="BE75" t="s">
        <v>74</v>
      </c>
      <c r="BF75" t="s">
        <v>74</v>
      </c>
      <c r="BG75" t="s">
        <v>74</v>
      </c>
      <c r="BH75" t="s">
        <v>74</v>
      </c>
      <c r="BI75">
        <v>2</v>
      </c>
      <c r="BJ75" t="s">
        <v>270</v>
      </c>
      <c r="BK75" t="s">
        <v>94</v>
      </c>
      <c r="BL75" t="s">
        <v>270</v>
      </c>
      <c r="BM75" t="s">
        <v>1057</v>
      </c>
      <c r="BN75" t="s">
        <v>74</v>
      </c>
      <c r="BO75" t="s">
        <v>74</v>
      </c>
      <c r="BP75" t="s">
        <v>74</v>
      </c>
      <c r="BQ75" t="s">
        <v>74</v>
      </c>
      <c r="BR75" t="s">
        <v>97</v>
      </c>
      <c r="BS75" t="s">
        <v>1074</v>
      </c>
      <c r="BT75" t="str">
        <f>HYPERLINK("https%3A%2F%2Fwww.webofscience.com%2Fwos%2Fwoscc%2Ffull-record%2FWOS:A1995RR51800160","View Full Record in Web of Science")</f>
        <v>View Full Record in Web of Science</v>
      </c>
    </row>
    <row r="76" spans="1:72" x14ac:dyDescent="0.15">
      <c r="A76" t="s">
        <v>72</v>
      </c>
      <c r="B76" t="s">
        <v>1075</v>
      </c>
      <c r="C76" t="s">
        <v>74</v>
      </c>
      <c r="D76" t="s">
        <v>74</v>
      </c>
      <c r="E76" t="s">
        <v>74</v>
      </c>
      <c r="F76" t="s">
        <v>1075</v>
      </c>
      <c r="G76" t="s">
        <v>74</v>
      </c>
      <c r="H76" t="s">
        <v>74</v>
      </c>
      <c r="I76" t="s">
        <v>1076</v>
      </c>
      <c r="J76" t="s">
        <v>1046</v>
      </c>
      <c r="K76" t="s">
        <v>74</v>
      </c>
      <c r="L76" t="s">
        <v>74</v>
      </c>
      <c r="M76" t="s">
        <v>77</v>
      </c>
      <c r="N76" t="s">
        <v>52</v>
      </c>
      <c r="O76" t="s">
        <v>74</v>
      </c>
      <c r="P76" t="s">
        <v>74</v>
      </c>
      <c r="Q76" t="s">
        <v>74</v>
      </c>
      <c r="R76" t="s">
        <v>74</v>
      </c>
      <c r="S76" t="s">
        <v>74</v>
      </c>
      <c r="T76" t="s">
        <v>74</v>
      </c>
      <c r="U76" t="s">
        <v>74</v>
      </c>
      <c r="V76" t="s">
        <v>74</v>
      </c>
      <c r="W76" t="s">
        <v>1077</v>
      </c>
      <c r="X76" t="s">
        <v>1078</v>
      </c>
      <c r="Y76" t="s">
        <v>74</v>
      </c>
      <c r="Z76" t="s">
        <v>74</v>
      </c>
      <c r="AA76" t="s">
        <v>74</v>
      </c>
      <c r="AB76" t="s">
        <v>74</v>
      </c>
      <c r="AC76" t="s">
        <v>74</v>
      </c>
      <c r="AD76" t="s">
        <v>74</v>
      </c>
      <c r="AE76" t="s">
        <v>74</v>
      </c>
      <c r="AF76" t="s">
        <v>74</v>
      </c>
      <c r="AG76">
        <v>7</v>
      </c>
      <c r="AH76">
        <v>12</v>
      </c>
      <c r="AI76">
        <v>14</v>
      </c>
      <c r="AJ76">
        <v>0</v>
      </c>
      <c r="AK76">
        <v>2</v>
      </c>
      <c r="AL76" t="s">
        <v>1052</v>
      </c>
      <c r="AM76" t="s">
        <v>1053</v>
      </c>
      <c r="AN76" t="s">
        <v>1054</v>
      </c>
      <c r="AO76" t="s">
        <v>1055</v>
      </c>
      <c r="AP76" t="s">
        <v>74</v>
      </c>
      <c r="AQ76" t="s">
        <v>74</v>
      </c>
      <c r="AR76" t="s">
        <v>1046</v>
      </c>
      <c r="AS76" t="s">
        <v>1056</v>
      </c>
      <c r="AT76" t="s">
        <v>310</v>
      </c>
      <c r="AU76">
        <v>1995</v>
      </c>
      <c r="AV76">
        <v>30</v>
      </c>
      <c r="AW76">
        <v>5</v>
      </c>
      <c r="AX76" t="s">
        <v>74</v>
      </c>
      <c r="AY76" t="s">
        <v>74</v>
      </c>
      <c r="AZ76" t="s">
        <v>74</v>
      </c>
      <c r="BA76" t="s">
        <v>74</v>
      </c>
      <c r="BB76">
        <v>592</v>
      </c>
      <c r="BC76">
        <v>593</v>
      </c>
      <c r="BD76" t="s">
        <v>74</v>
      </c>
      <c r="BE76" t="s">
        <v>74</v>
      </c>
      <c r="BF76" t="s">
        <v>74</v>
      </c>
      <c r="BG76" t="s">
        <v>74</v>
      </c>
      <c r="BH76" t="s">
        <v>74</v>
      </c>
      <c r="BI76">
        <v>2</v>
      </c>
      <c r="BJ76" t="s">
        <v>270</v>
      </c>
      <c r="BK76" t="s">
        <v>94</v>
      </c>
      <c r="BL76" t="s">
        <v>270</v>
      </c>
      <c r="BM76" t="s">
        <v>1057</v>
      </c>
      <c r="BN76" t="s">
        <v>74</v>
      </c>
      <c r="BO76" t="s">
        <v>74</v>
      </c>
      <c r="BP76" t="s">
        <v>74</v>
      </c>
      <c r="BQ76" t="s">
        <v>74</v>
      </c>
      <c r="BR76" t="s">
        <v>97</v>
      </c>
      <c r="BS76" t="s">
        <v>1079</v>
      </c>
      <c r="BT76" t="str">
        <f>HYPERLINK("https%3A%2F%2Fwww.webofscience.com%2Fwos%2Fwoscc%2Ffull-record%2FWOS:A1995RR51800236","View Full Record in Web of Science")</f>
        <v>View Full Record in Web of Science</v>
      </c>
    </row>
    <row r="77" spans="1:72" x14ac:dyDescent="0.15">
      <c r="A77" t="s">
        <v>72</v>
      </c>
      <c r="B77" t="s">
        <v>1080</v>
      </c>
      <c r="C77" t="s">
        <v>74</v>
      </c>
      <c r="D77" t="s">
        <v>74</v>
      </c>
      <c r="E77" t="s">
        <v>74</v>
      </c>
      <c r="F77" t="s">
        <v>1080</v>
      </c>
      <c r="G77" t="s">
        <v>74</v>
      </c>
      <c r="H77" t="s">
        <v>74</v>
      </c>
      <c r="I77" t="s">
        <v>1081</v>
      </c>
      <c r="J77" t="s">
        <v>1046</v>
      </c>
      <c r="K77" t="s">
        <v>74</v>
      </c>
      <c r="L77" t="s">
        <v>74</v>
      </c>
      <c r="M77" t="s">
        <v>77</v>
      </c>
      <c r="N77" t="s">
        <v>52</v>
      </c>
      <c r="O77" t="s">
        <v>74</v>
      </c>
      <c r="P77" t="s">
        <v>74</v>
      </c>
      <c r="Q77" t="s">
        <v>74</v>
      </c>
      <c r="R77" t="s">
        <v>74</v>
      </c>
      <c r="S77" t="s">
        <v>74</v>
      </c>
      <c r="T77" t="s">
        <v>74</v>
      </c>
      <c r="U77" t="s">
        <v>74</v>
      </c>
      <c r="V77" t="s">
        <v>74</v>
      </c>
      <c r="W77" t="s">
        <v>1082</v>
      </c>
      <c r="X77" t="s">
        <v>1083</v>
      </c>
      <c r="Y77" t="s">
        <v>74</v>
      </c>
      <c r="Z77" t="s">
        <v>74</v>
      </c>
      <c r="AA77" t="s">
        <v>1084</v>
      </c>
      <c r="AB77" t="s">
        <v>1085</v>
      </c>
      <c r="AC77" t="s">
        <v>74</v>
      </c>
      <c r="AD77" t="s">
        <v>74</v>
      </c>
      <c r="AE77" t="s">
        <v>74</v>
      </c>
      <c r="AF77" t="s">
        <v>74</v>
      </c>
      <c r="AG77">
        <v>3</v>
      </c>
      <c r="AH77">
        <v>4</v>
      </c>
      <c r="AI77">
        <v>5</v>
      </c>
      <c r="AJ77">
        <v>0</v>
      </c>
      <c r="AK77">
        <v>3</v>
      </c>
      <c r="AL77" t="s">
        <v>1052</v>
      </c>
      <c r="AM77" t="s">
        <v>1053</v>
      </c>
      <c r="AN77" t="s">
        <v>1054</v>
      </c>
      <c r="AO77" t="s">
        <v>1055</v>
      </c>
      <c r="AP77" t="s">
        <v>74</v>
      </c>
      <c r="AQ77" t="s">
        <v>74</v>
      </c>
      <c r="AR77" t="s">
        <v>1046</v>
      </c>
      <c r="AS77" t="s">
        <v>1056</v>
      </c>
      <c r="AT77" t="s">
        <v>310</v>
      </c>
      <c r="AU77">
        <v>1995</v>
      </c>
      <c r="AV77">
        <v>30</v>
      </c>
      <c r="AW77">
        <v>5</v>
      </c>
      <c r="AX77" t="s">
        <v>74</v>
      </c>
      <c r="AY77" t="s">
        <v>74</v>
      </c>
      <c r="AZ77" t="s">
        <v>74</v>
      </c>
      <c r="BA77" t="s">
        <v>74</v>
      </c>
      <c r="BB77">
        <v>598</v>
      </c>
      <c r="BC77">
        <v>598</v>
      </c>
      <c r="BD77" t="s">
        <v>74</v>
      </c>
      <c r="BE77" t="s">
        <v>74</v>
      </c>
      <c r="BF77" t="s">
        <v>74</v>
      </c>
      <c r="BG77" t="s">
        <v>74</v>
      </c>
      <c r="BH77" t="s">
        <v>74</v>
      </c>
      <c r="BI77">
        <v>1</v>
      </c>
      <c r="BJ77" t="s">
        <v>270</v>
      </c>
      <c r="BK77" t="s">
        <v>94</v>
      </c>
      <c r="BL77" t="s">
        <v>270</v>
      </c>
      <c r="BM77" t="s">
        <v>1057</v>
      </c>
      <c r="BN77" t="s">
        <v>74</v>
      </c>
      <c r="BO77" t="s">
        <v>74</v>
      </c>
      <c r="BP77" t="s">
        <v>74</v>
      </c>
      <c r="BQ77" t="s">
        <v>74</v>
      </c>
      <c r="BR77" t="s">
        <v>97</v>
      </c>
      <c r="BS77" t="s">
        <v>1086</v>
      </c>
      <c r="BT77" t="str">
        <f>HYPERLINK("https%3A%2F%2Fwww.webofscience.com%2Fwos%2Fwoscc%2Ffull-record%2FWOS:A1995RR51800247","View Full Record in Web of Science")</f>
        <v>View Full Record in Web of Science</v>
      </c>
    </row>
    <row r="78" spans="1:72" x14ac:dyDescent="0.15">
      <c r="A78" t="s">
        <v>72</v>
      </c>
      <c r="B78" t="s">
        <v>1087</v>
      </c>
      <c r="C78" t="s">
        <v>74</v>
      </c>
      <c r="D78" t="s">
        <v>74</v>
      </c>
      <c r="E78" t="s">
        <v>74</v>
      </c>
      <c r="F78" t="s">
        <v>1087</v>
      </c>
      <c r="G78" t="s">
        <v>74</v>
      </c>
      <c r="H78" t="s">
        <v>74</v>
      </c>
      <c r="I78" t="s">
        <v>1088</v>
      </c>
      <c r="J78" t="s">
        <v>1089</v>
      </c>
      <c r="K78" t="s">
        <v>74</v>
      </c>
      <c r="L78" t="s">
        <v>74</v>
      </c>
      <c r="M78" t="s">
        <v>77</v>
      </c>
      <c r="N78" t="s">
        <v>102</v>
      </c>
      <c r="O78" t="s">
        <v>74</v>
      </c>
      <c r="P78" t="s">
        <v>74</v>
      </c>
      <c r="Q78" t="s">
        <v>74</v>
      </c>
      <c r="R78" t="s">
        <v>74</v>
      </c>
      <c r="S78" t="s">
        <v>74</v>
      </c>
      <c r="T78" t="s">
        <v>74</v>
      </c>
      <c r="U78" t="s">
        <v>1090</v>
      </c>
      <c r="V78" t="s">
        <v>1091</v>
      </c>
      <c r="W78" t="s">
        <v>74</v>
      </c>
      <c r="X78" t="s">
        <v>74</v>
      </c>
      <c r="Y78" t="s">
        <v>1092</v>
      </c>
      <c r="Z78" t="s">
        <v>74</v>
      </c>
      <c r="AA78" t="s">
        <v>74</v>
      </c>
      <c r="AB78" t="s">
        <v>74</v>
      </c>
      <c r="AC78" t="s">
        <v>74</v>
      </c>
      <c r="AD78" t="s">
        <v>74</v>
      </c>
      <c r="AE78" t="s">
        <v>74</v>
      </c>
      <c r="AF78" t="s">
        <v>74</v>
      </c>
      <c r="AG78">
        <v>157</v>
      </c>
      <c r="AH78">
        <v>53</v>
      </c>
      <c r="AI78">
        <v>56</v>
      </c>
      <c r="AJ78">
        <v>2</v>
      </c>
      <c r="AK78">
        <v>20</v>
      </c>
      <c r="AL78" t="s">
        <v>1093</v>
      </c>
      <c r="AM78" t="s">
        <v>345</v>
      </c>
      <c r="AN78" t="s">
        <v>1094</v>
      </c>
      <c r="AO78" t="s">
        <v>1095</v>
      </c>
      <c r="AP78" t="s">
        <v>74</v>
      </c>
      <c r="AQ78" t="s">
        <v>74</v>
      </c>
      <c r="AR78" t="s">
        <v>1089</v>
      </c>
      <c r="AS78" t="s">
        <v>1096</v>
      </c>
      <c r="AT78" t="s">
        <v>592</v>
      </c>
      <c r="AU78">
        <v>1995</v>
      </c>
      <c r="AV78">
        <v>41</v>
      </c>
      <c r="AW78">
        <v>3</v>
      </c>
      <c r="AX78" t="s">
        <v>74</v>
      </c>
      <c r="AY78" t="s">
        <v>74</v>
      </c>
      <c r="AZ78" t="s">
        <v>74</v>
      </c>
      <c r="BA78" t="s">
        <v>74</v>
      </c>
      <c r="BB78">
        <v>251</v>
      </c>
      <c r="BC78">
        <v>290</v>
      </c>
      <c r="BD78" t="s">
        <v>74</v>
      </c>
      <c r="BE78" t="s">
        <v>1097</v>
      </c>
      <c r="BF78" t="str">
        <f>HYPERLINK("http://dx.doi.org/10.2307/1485862","http://dx.doi.org/10.2307/1485862")</f>
        <v>http://dx.doi.org/10.2307/1485862</v>
      </c>
      <c r="BG78" t="s">
        <v>74</v>
      </c>
      <c r="BH78" t="s">
        <v>74</v>
      </c>
      <c r="BI78">
        <v>40</v>
      </c>
      <c r="BJ78" t="s">
        <v>1098</v>
      </c>
      <c r="BK78" t="s">
        <v>94</v>
      </c>
      <c r="BL78" t="s">
        <v>1098</v>
      </c>
      <c r="BM78" t="s">
        <v>1099</v>
      </c>
      <c r="BN78" t="s">
        <v>74</v>
      </c>
      <c r="BO78" t="s">
        <v>74</v>
      </c>
      <c r="BP78" t="s">
        <v>74</v>
      </c>
      <c r="BQ78" t="s">
        <v>74</v>
      </c>
      <c r="BR78" t="s">
        <v>97</v>
      </c>
      <c r="BS78" t="s">
        <v>1100</v>
      </c>
      <c r="BT78" t="str">
        <f>HYPERLINK("https%3A%2F%2Fwww.webofscience.com%2Fwos%2Fwoscc%2Ffull-record%2FWOS:A1995TL65100002","View Full Record in Web of Science")</f>
        <v>View Full Record in Web of Science</v>
      </c>
    </row>
    <row r="79" spans="1:72" x14ac:dyDescent="0.15">
      <c r="A79" t="s">
        <v>72</v>
      </c>
      <c r="B79" t="s">
        <v>1101</v>
      </c>
      <c r="C79" t="s">
        <v>74</v>
      </c>
      <c r="D79" t="s">
        <v>74</v>
      </c>
      <c r="E79" t="s">
        <v>74</v>
      </c>
      <c r="F79" t="s">
        <v>1101</v>
      </c>
      <c r="G79" t="s">
        <v>74</v>
      </c>
      <c r="H79" t="s">
        <v>74</v>
      </c>
      <c r="I79" t="s">
        <v>1102</v>
      </c>
      <c r="J79" t="s">
        <v>1103</v>
      </c>
      <c r="K79" t="s">
        <v>74</v>
      </c>
      <c r="L79" t="s">
        <v>74</v>
      </c>
      <c r="M79" t="s">
        <v>77</v>
      </c>
      <c r="N79" t="s">
        <v>78</v>
      </c>
      <c r="O79" t="s">
        <v>74</v>
      </c>
      <c r="P79" t="s">
        <v>74</v>
      </c>
      <c r="Q79" t="s">
        <v>74</v>
      </c>
      <c r="R79" t="s">
        <v>74</v>
      </c>
      <c r="S79" t="s">
        <v>74</v>
      </c>
      <c r="T79" t="s">
        <v>1104</v>
      </c>
      <c r="U79" t="s">
        <v>1105</v>
      </c>
      <c r="V79" t="s">
        <v>1106</v>
      </c>
      <c r="W79" t="s">
        <v>1107</v>
      </c>
      <c r="X79" t="s">
        <v>302</v>
      </c>
      <c r="Y79" t="s">
        <v>74</v>
      </c>
      <c r="Z79" t="s">
        <v>74</v>
      </c>
      <c r="AA79" t="s">
        <v>74</v>
      </c>
      <c r="AB79" t="s">
        <v>74</v>
      </c>
      <c r="AC79" t="s">
        <v>74</v>
      </c>
      <c r="AD79" t="s">
        <v>74</v>
      </c>
      <c r="AE79" t="s">
        <v>74</v>
      </c>
      <c r="AF79" t="s">
        <v>74</v>
      </c>
      <c r="AG79">
        <v>45</v>
      </c>
      <c r="AH79">
        <v>16</v>
      </c>
      <c r="AI79">
        <v>18</v>
      </c>
      <c r="AJ79">
        <v>0</v>
      </c>
      <c r="AK79">
        <v>4</v>
      </c>
      <c r="AL79" t="s">
        <v>1108</v>
      </c>
      <c r="AM79" t="s">
        <v>107</v>
      </c>
      <c r="AN79" t="s">
        <v>1109</v>
      </c>
      <c r="AO79" t="s">
        <v>1110</v>
      </c>
      <c r="AP79" t="s">
        <v>74</v>
      </c>
      <c r="AQ79" t="s">
        <v>74</v>
      </c>
      <c r="AR79" t="s">
        <v>1111</v>
      </c>
      <c r="AS79" t="s">
        <v>1112</v>
      </c>
      <c r="AT79" t="s">
        <v>310</v>
      </c>
      <c r="AU79">
        <v>1995</v>
      </c>
      <c r="AV79">
        <v>59</v>
      </c>
      <c r="AW79">
        <v>396</v>
      </c>
      <c r="AX79" t="s">
        <v>74</v>
      </c>
      <c r="AY79" t="s">
        <v>74</v>
      </c>
      <c r="AZ79" t="s">
        <v>74</v>
      </c>
      <c r="BA79" t="s">
        <v>74</v>
      </c>
      <c r="BB79">
        <v>429</v>
      </c>
      <c r="BC79">
        <v>441</v>
      </c>
      <c r="BD79" t="s">
        <v>74</v>
      </c>
      <c r="BE79" t="s">
        <v>1113</v>
      </c>
      <c r="BF79" t="str">
        <f>HYPERLINK("http://dx.doi.org/10.1180/minmag.1995.059.396.05","http://dx.doi.org/10.1180/minmag.1995.059.396.05")</f>
        <v>http://dx.doi.org/10.1180/minmag.1995.059.396.05</v>
      </c>
      <c r="BG79" t="s">
        <v>74</v>
      </c>
      <c r="BH79" t="s">
        <v>74</v>
      </c>
      <c r="BI79">
        <v>13</v>
      </c>
      <c r="BJ79" t="s">
        <v>1114</v>
      </c>
      <c r="BK79" t="s">
        <v>94</v>
      </c>
      <c r="BL79" t="s">
        <v>1114</v>
      </c>
      <c r="BM79" t="s">
        <v>1115</v>
      </c>
      <c r="BN79" t="s">
        <v>74</v>
      </c>
      <c r="BO79" t="s">
        <v>74</v>
      </c>
      <c r="BP79" t="s">
        <v>74</v>
      </c>
      <c r="BQ79" t="s">
        <v>74</v>
      </c>
      <c r="BR79" t="s">
        <v>97</v>
      </c>
      <c r="BS79" t="s">
        <v>1116</v>
      </c>
      <c r="BT79" t="str">
        <f>HYPERLINK("https%3A%2F%2Fwww.webofscience.com%2Fwos%2Fwoscc%2Ffull-record%2FWOS:A1995RU57400005","View Full Record in Web of Science")</f>
        <v>View Full Record in Web of Science</v>
      </c>
    </row>
    <row r="80" spans="1:72" x14ac:dyDescent="0.15">
      <c r="A80" t="s">
        <v>72</v>
      </c>
      <c r="B80" t="s">
        <v>1117</v>
      </c>
      <c r="C80" t="s">
        <v>74</v>
      </c>
      <c r="D80" t="s">
        <v>74</v>
      </c>
      <c r="E80" t="s">
        <v>74</v>
      </c>
      <c r="F80" t="s">
        <v>1117</v>
      </c>
      <c r="G80" t="s">
        <v>74</v>
      </c>
      <c r="H80" t="s">
        <v>74</v>
      </c>
      <c r="I80" t="s">
        <v>1118</v>
      </c>
      <c r="J80" t="s">
        <v>1119</v>
      </c>
      <c r="K80" t="s">
        <v>74</v>
      </c>
      <c r="L80" t="s">
        <v>74</v>
      </c>
      <c r="M80" t="s">
        <v>77</v>
      </c>
      <c r="N80" t="s">
        <v>519</v>
      </c>
      <c r="O80" t="s">
        <v>74</v>
      </c>
      <c r="P80" t="s">
        <v>74</v>
      </c>
      <c r="Q80" t="s">
        <v>74</v>
      </c>
      <c r="R80" t="s">
        <v>74</v>
      </c>
      <c r="S80" t="s">
        <v>74</v>
      </c>
      <c r="T80" t="s">
        <v>74</v>
      </c>
      <c r="U80" t="s">
        <v>1120</v>
      </c>
      <c r="V80" t="s">
        <v>74</v>
      </c>
      <c r="W80" t="s">
        <v>74</v>
      </c>
      <c r="X80" t="s">
        <v>74</v>
      </c>
      <c r="Y80" t="s">
        <v>955</v>
      </c>
      <c r="Z80" t="s">
        <v>74</v>
      </c>
      <c r="AA80" t="s">
        <v>74</v>
      </c>
      <c r="AB80" t="s">
        <v>74</v>
      </c>
      <c r="AC80" t="s">
        <v>74</v>
      </c>
      <c r="AD80" t="s">
        <v>74</v>
      </c>
      <c r="AE80" t="s">
        <v>74</v>
      </c>
      <c r="AF80" t="s">
        <v>74</v>
      </c>
      <c r="AG80">
        <v>20</v>
      </c>
      <c r="AH80">
        <v>48</v>
      </c>
      <c r="AI80">
        <v>50</v>
      </c>
      <c r="AJ80">
        <v>0</v>
      </c>
      <c r="AK80">
        <v>8</v>
      </c>
      <c r="AL80" t="s">
        <v>1121</v>
      </c>
      <c r="AM80" t="s">
        <v>1122</v>
      </c>
      <c r="AN80" t="s">
        <v>1123</v>
      </c>
      <c r="AO80" t="s">
        <v>1124</v>
      </c>
      <c r="AP80" t="s">
        <v>74</v>
      </c>
      <c r="AQ80" t="s">
        <v>74</v>
      </c>
      <c r="AR80" t="s">
        <v>1119</v>
      </c>
      <c r="AS80" t="s">
        <v>1125</v>
      </c>
      <c r="AT80" t="s">
        <v>310</v>
      </c>
      <c r="AU80">
        <v>1995</v>
      </c>
      <c r="AV80">
        <v>73</v>
      </c>
      <c r="AW80">
        <v>3</v>
      </c>
      <c r="AX80" t="s">
        <v>74</v>
      </c>
      <c r="AY80" t="s">
        <v>74</v>
      </c>
      <c r="AZ80" t="s">
        <v>74</v>
      </c>
      <c r="BA80" t="s">
        <v>74</v>
      </c>
      <c r="BB80">
        <v>399</v>
      </c>
      <c r="BC80">
        <v>403</v>
      </c>
      <c r="BD80" t="s">
        <v>74</v>
      </c>
      <c r="BE80" t="s">
        <v>1126</v>
      </c>
      <c r="BF80" t="str">
        <f>HYPERLINK("http://dx.doi.org/10.2307/3545964","http://dx.doi.org/10.2307/3545964")</f>
        <v>http://dx.doi.org/10.2307/3545964</v>
      </c>
      <c r="BG80" t="s">
        <v>74</v>
      </c>
      <c r="BH80" t="s">
        <v>74</v>
      </c>
      <c r="BI80">
        <v>5</v>
      </c>
      <c r="BJ80" t="s">
        <v>1127</v>
      </c>
      <c r="BK80" t="s">
        <v>94</v>
      </c>
      <c r="BL80" t="s">
        <v>95</v>
      </c>
      <c r="BM80" t="s">
        <v>1128</v>
      </c>
      <c r="BN80" t="s">
        <v>74</v>
      </c>
      <c r="BO80" t="s">
        <v>74</v>
      </c>
      <c r="BP80" t="s">
        <v>74</v>
      </c>
      <c r="BQ80" t="s">
        <v>74</v>
      </c>
      <c r="BR80" t="s">
        <v>97</v>
      </c>
      <c r="BS80" t="s">
        <v>1129</v>
      </c>
      <c r="BT80" t="str">
        <f>HYPERLINK("https%3A%2F%2Fwww.webofscience.com%2Fwos%2Fwoscc%2Ffull-record%2FWOS:A1995TA64800012","View Full Record in Web of Science")</f>
        <v>View Full Record in Web of Science</v>
      </c>
    </row>
    <row r="81" spans="1:72" x14ac:dyDescent="0.15">
      <c r="A81" t="s">
        <v>72</v>
      </c>
      <c r="B81" t="s">
        <v>1130</v>
      </c>
      <c r="C81" t="s">
        <v>74</v>
      </c>
      <c r="D81" t="s">
        <v>74</v>
      </c>
      <c r="E81" t="s">
        <v>74</v>
      </c>
      <c r="F81" t="s">
        <v>1130</v>
      </c>
      <c r="G81" t="s">
        <v>74</v>
      </c>
      <c r="H81" t="s">
        <v>74</v>
      </c>
      <c r="I81" t="s">
        <v>1131</v>
      </c>
      <c r="J81" t="s">
        <v>1132</v>
      </c>
      <c r="K81" t="s">
        <v>74</v>
      </c>
      <c r="L81" t="s">
        <v>74</v>
      </c>
      <c r="M81" t="s">
        <v>648</v>
      </c>
      <c r="N81" t="s">
        <v>78</v>
      </c>
      <c r="O81" t="s">
        <v>74</v>
      </c>
      <c r="P81" t="s">
        <v>74</v>
      </c>
      <c r="Q81" t="s">
        <v>74</v>
      </c>
      <c r="R81" t="s">
        <v>74</v>
      </c>
      <c r="S81" t="s">
        <v>74</v>
      </c>
      <c r="T81" t="s">
        <v>74</v>
      </c>
      <c r="U81" t="s">
        <v>1133</v>
      </c>
      <c r="V81" t="s">
        <v>1134</v>
      </c>
      <c r="W81" t="s">
        <v>74</v>
      </c>
      <c r="X81" t="s">
        <v>74</v>
      </c>
      <c r="Y81" t="s">
        <v>1135</v>
      </c>
      <c r="Z81" t="s">
        <v>74</v>
      </c>
      <c r="AA81" t="s">
        <v>74</v>
      </c>
      <c r="AB81" t="s">
        <v>74</v>
      </c>
      <c r="AC81" t="s">
        <v>74</v>
      </c>
      <c r="AD81" t="s">
        <v>74</v>
      </c>
      <c r="AE81" t="s">
        <v>74</v>
      </c>
      <c r="AF81" t="s">
        <v>74</v>
      </c>
      <c r="AG81">
        <v>41</v>
      </c>
      <c r="AH81">
        <v>2</v>
      </c>
      <c r="AI81">
        <v>3</v>
      </c>
      <c r="AJ81">
        <v>0</v>
      </c>
      <c r="AK81">
        <v>1</v>
      </c>
      <c r="AL81" t="s">
        <v>650</v>
      </c>
      <c r="AM81" t="s">
        <v>651</v>
      </c>
      <c r="AN81" t="s">
        <v>652</v>
      </c>
      <c r="AO81" t="s">
        <v>1136</v>
      </c>
      <c r="AP81" t="s">
        <v>74</v>
      </c>
      <c r="AQ81" t="s">
        <v>74</v>
      </c>
      <c r="AR81" t="s">
        <v>1137</v>
      </c>
      <c r="AS81" t="s">
        <v>1138</v>
      </c>
      <c r="AT81" t="s">
        <v>703</v>
      </c>
      <c r="AU81">
        <v>1995</v>
      </c>
      <c r="AV81">
        <v>35</v>
      </c>
      <c r="AW81">
        <v>5</v>
      </c>
      <c r="AX81" t="s">
        <v>74</v>
      </c>
      <c r="AY81" t="s">
        <v>74</v>
      </c>
      <c r="AZ81" t="s">
        <v>74</v>
      </c>
      <c r="BA81" t="s">
        <v>74</v>
      </c>
      <c r="BB81">
        <v>725</v>
      </c>
      <c r="BC81">
        <v>732</v>
      </c>
      <c r="BD81" t="s">
        <v>74</v>
      </c>
      <c r="BE81" t="s">
        <v>74</v>
      </c>
      <c r="BF81" t="s">
        <v>74</v>
      </c>
      <c r="BG81" t="s">
        <v>74</v>
      </c>
      <c r="BH81" t="s">
        <v>74</v>
      </c>
      <c r="BI81">
        <v>8</v>
      </c>
      <c r="BJ81" t="s">
        <v>246</v>
      </c>
      <c r="BK81" t="s">
        <v>94</v>
      </c>
      <c r="BL81" t="s">
        <v>246</v>
      </c>
      <c r="BM81" t="s">
        <v>1139</v>
      </c>
      <c r="BN81" t="s">
        <v>74</v>
      </c>
      <c r="BO81" t="s">
        <v>74</v>
      </c>
      <c r="BP81" t="s">
        <v>74</v>
      </c>
      <c r="BQ81" t="s">
        <v>74</v>
      </c>
      <c r="BR81" t="s">
        <v>97</v>
      </c>
      <c r="BS81" t="s">
        <v>1140</v>
      </c>
      <c r="BT81" t="str">
        <f>HYPERLINK("https%3A%2F%2Fwww.webofscience.com%2Fwos%2Fwoscc%2Ffull-record%2FWOS:A1995TF08200012","View Full Record in Web of Science")</f>
        <v>View Full Record in Web of Science</v>
      </c>
    </row>
    <row r="82" spans="1:72" x14ac:dyDescent="0.15">
      <c r="A82" t="s">
        <v>72</v>
      </c>
      <c r="B82" t="s">
        <v>1141</v>
      </c>
      <c r="C82" t="s">
        <v>74</v>
      </c>
      <c r="D82" t="s">
        <v>74</v>
      </c>
      <c r="E82" t="s">
        <v>74</v>
      </c>
      <c r="F82" t="s">
        <v>1141</v>
      </c>
      <c r="G82" t="s">
        <v>74</v>
      </c>
      <c r="H82" t="s">
        <v>74</v>
      </c>
      <c r="I82" t="s">
        <v>1142</v>
      </c>
      <c r="J82" t="s">
        <v>1143</v>
      </c>
      <c r="K82" t="s">
        <v>74</v>
      </c>
      <c r="L82" t="s">
        <v>74</v>
      </c>
      <c r="M82" t="s">
        <v>77</v>
      </c>
      <c r="N82" t="s">
        <v>78</v>
      </c>
      <c r="O82" t="s">
        <v>74</v>
      </c>
      <c r="P82" t="s">
        <v>74</v>
      </c>
      <c r="Q82" t="s">
        <v>74</v>
      </c>
      <c r="R82" t="s">
        <v>74</v>
      </c>
      <c r="S82" t="s">
        <v>74</v>
      </c>
      <c r="T82" t="s">
        <v>74</v>
      </c>
      <c r="U82" t="s">
        <v>1144</v>
      </c>
      <c r="V82" t="s">
        <v>1145</v>
      </c>
      <c r="W82" t="s">
        <v>1146</v>
      </c>
      <c r="X82" t="s">
        <v>1147</v>
      </c>
      <c r="Y82" t="s">
        <v>74</v>
      </c>
      <c r="Z82" t="s">
        <v>74</v>
      </c>
      <c r="AA82" t="s">
        <v>1148</v>
      </c>
      <c r="AB82" t="s">
        <v>74</v>
      </c>
      <c r="AC82" t="s">
        <v>74</v>
      </c>
      <c r="AD82" t="s">
        <v>74</v>
      </c>
      <c r="AE82" t="s">
        <v>74</v>
      </c>
      <c r="AF82" t="s">
        <v>74</v>
      </c>
      <c r="AG82">
        <v>38</v>
      </c>
      <c r="AH82">
        <v>3</v>
      </c>
      <c r="AI82">
        <v>3</v>
      </c>
      <c r="AJ82">
        <v>0</v>
      </c>
      <c r="AK82">
        <v>2</v>
      </c>
      <c r="AL82" t="s">
        <v>1149</v>
      </c>
      <c r="AM82" t="s">
        <v>1150</v>
      </c>
      <c r="AN82" t="s">
        <v>1151</v>
      </c>
      <c r="AO82" t="s">
        <v>1152</v>
      </c>
      <c r="AP82" t="s">
        <v>74</v>
      </c>
      <c r="AQ82" t="s">
        <v>74</v>
      </c>
      <c r="AR82" t="s">
        <v>1143</v>
      </c>
      <c r="AS82" t="s">
        <v>1153</v>
      </c>
      <c r="AT82" t="s">
        <v>310</v>
      </c>
      <c r="AU82">
        <v>1995</v>
      </c>
      <c r="AV82">
        <v>66</v>
      </c>
      <c r="AW82" t="s">
        <v>1154</v>
      </c>
      <c r="AX82" t="s">
        <v>74</v>
      </c>
      <c r="AY82" t="s">
        <v>74</v>
      </c>
      <c r="AZ82" t="s">
        <v>74</v>
      </c>
      <c r="BA82" t="s">
        <v>74</v>
      </c>
      <c r="BB82">
        <v>74</v>
      </c>
      <c r="BC82">
        <v>80</v>
      </c>
      <c r="BD82" t="s">
        <v>74</v>
      </c>
      <c r="BE82" t="s">
        <v>1155</v>
      </c>
      <c r="BF82" t="str">
        <f>HYPERLINK("http://dx.doi.org/10.1080/00306525.1995.9633764","http://dx.doi.org/10.1080/00306525.1995.9633764")</f>
        <v>http://dx.doi.org/10.1080/00306525.1995.9633764</v>
      </c>
      <c r="BG82" t="s">
        <v>74</v>
      </c>
      <c r="BH82" t="s">
        <v>74</v>
      </c>
      <c r="BI82">
        <v>7</v>
      </c>
      <c r="BJ82" t="s">
        <v>690</v>
      </c>
      <c r="BK82" t="s">
        <v>94</v>
      </c>
      <c r="BL82" t="s">
        <v>691</v>
      </c>
      <c r="BM82" t="s">
        <v>1156</v>
      </c>
      <c r="BN82" t="s">
        <v>74</v>
      </c>
      <c r="BO82" t="s">
        <v>74</v>
      </c>
      <c r="BP82" t="s">
        <v>74</v>
      </c>
      <c r="BQ82" t="s">
        <v>74</v>
      </c>
      <c r="BR82" t="s">
        <v>97</v>
      </c>
      <c r="BS82" t="s">
        <v>1157</v>
      </c>
      <c r="BT82" t="str">
        <f>HYPERLINK("https%3A%2F%2Fwww.webofscience.com%2Fwos%2Fwoscc%2Ffull-record%2FWOS:A1995TZ73100004","View Full Record in Web of Science")</f>
        <v>View Full Record in Web of Science</v>
      </c>
    </row>
    <row r="83" spans="1:72" x14ac:dyDescent="0.15">
      <c r="A83" t="s">
        <v>72</v>
      </c>
      <c r="B83" t="s">
        <v>1158</v>
      </c>
      <c r="C83" t="s">
        <v>74</v>
      </c>
      <c r="D83" t="s">
        <v>74</v>
      </c>
      <c r="E83" t="s">
        <v>74</v>
      </c>
      <c r="F83" t="s">
        <v>1158</v>
      </c>
      <c r="G83" t="s">
        <v>74</v>
      </c>
      <c r="H83" t="s">
        <v>74</v>
      </c>
      <c r="I83" t="s">
        <v>1159</v>
      </c>
      <c r="J83" t="s">
        <v>1160</v>
      </c>
      <c r="K83" t="s">
        <v>74</v>
      </c>
      <c r="L83" t="s">
        <v>74</v>
      </c>
      <c r="M83" t="s">
        <v>77</v>
      </c>
      <c r="N83" t="s">
        <v>78</v>
      </c>
      <c r="O83" t="s">
        <v>74</v>
      </c>
      <c r="P83" t="s">
        <v>74</v>
      </c>
      <c r="Q83" t="s">
        <v>74</v>
      </c>
      <c r="R83" t="s">
        <v>74</v>
      </c>
      <c r="S83" t="s">
        <v>74</v>
      </c>
      <c r="T83" t="s">
        <v>74</v>
      </c>
      <c r="U83" t="s">
        <v>1161</v>
      </c>
      <c r="V83" t="s">
        <v>1162</v>
      </c>
      <c r="W83" t="s">
        <v>1163</v>
      </c>
      <c r="X83" t="s">
        <v>1164</v>
      </c>
      <c r="Y83" t="s">
        <v>1165</v>
      </c>
      <c r="Z83" t="s">
        <v>74</v>
      </c>
      <c r="AA83" t="s">
        <v>74</v>
      </c>
      <c r="AB83" t="s">
        <v>1166</v>
      </c>
      <c r="AC83" t="s">
        <v>74</v>
      </c>
      <c r="AD83" t="s">
        <v>74</v>
      </c>
      <c r="AE83" t="s">
        <v>74</v>
      </c>
      <c r="AF83" t="s">
        <v>74</v>
      </c>
      <c r="AG83">
        <v>38</v>
      </c>
      <c r="AH83">
        <v>96</v>
      </c>
      <c r="AI83">
        <v>111</v>
      </c>
      <c r="AJ83">
        <v>0</v>
      </c>
      <c r="AK83">
        <v>12</v>
      </c>
      <c r="AL83" t="s">
        <v>1167</v>
      </c>
      <c r="AM83" t="s">
        <v>1168</v>
      </c>
      <c r="AN83" t="s">
        <v>1169</v>
      </c>
      <c r="AO83" t="s">
        <v>1170</v>
      </c>
      <c r="AP83" t="s">
        <v>74</v>
      </c>
      <c r="AQ83" t="s">
        <v>74</v>
      </c>
      <c r="AR83" t="s">
        <v>1160</v>
      </c>
      <c r="AS83" t="s">
        <v>1171</v>
      </c>
      <c r="AT83" t="s">
        <v>310</v>
      </c>
      <c r="AU83">
        <v>1995</v>
      </c>
      <c r="AV83">
        <v>34</v>
      </c>
      <c r="AW83">
        <v>5</v>
      </c>
      <c r="AX83" t="s">
        <v>74</v>
      </c>
      <c r="AY83" t="s">
        <v>74</v>
      </c>
      <c r="AZ83" t="s">
        <v>74</v>
      </c>
      <c r="BA83" t="s">
        <v>74</v>
      </c>
      <c r="BB83">
        <v>424</v>
      </c>
      <c r="BC83">
        <v>430</v>
      </c>
      <c r="BD83" t="s">
        <v>74</v>
      </c>
      <c r="BE83" t="s">
        <v>1172</v>
      </c>
      <c r="BF83" t="str">
        <f>HYPERLINK("http://dx.doi.org/10.2216/i0031-8884-34-5-424.1","http://dx.doi.org/10.2216/i0031-8884-34-5-424.1")</f>
        <v>http://dx.doi.org/10.2216/i0031-8884-34-5-424.1</v>
      </c>
      <c r="BG83" t="s">
        <v>74</v>
      </c>
      <c r="BH83" t="s">
        <v>74</v>
      </c>
      <c r="BI83">
        <v>7</v>
      </c>
      <c r="BJ83" t="s">
        <v>1173</v>
      </c>
      <c r="BK83" t="s">
        <v>94</v>
      </c>
      <c r="BL83" t="s">
        <v>1173</v>
      </c>
      <c r="BM83" t="s">
        <v>1174</v>
      </c>
      <c r="BN83" t="s">
        <v>74</v>
      </c>
      <c r="BO83" t="s">
        <v>74</v>
      </c>
      <c r="BP83" t="s">
        <v>74</v>
      </c>
      <c r="BQ83" t="s">
        <v>74</v>
      </c>
      <c r="BR83" t="s">
        <v>97</v>
      </c>
      <c r="BS83" t="s">
        <v>1175</v>
      </c>
      <c r="BT83" t="str">
        <f>HYPERLINK("https%3A%2F%2Fwww.webofscience.com%2Fwos%2Fwoscc%2Ffull-record%2FWOS:A1995RX99300008","View Full Record in Web of Science")</f>
        <v>View Full Record in Web of Science</v>
      </c>
    </row>
    <row r="84" spans="1:72" x14ac:dyDescent="0.15">
      <c r="A84" t="s">
        <v>72</v>
      </c>
      <c r="B84" t="s">
        <v>1176</v>
      </c>
      <c r="C84" t="s">
        <v>74</v>
      </c>
      <c r="D84" t="s">
        <v>74</v>
      </c>
      <c r="E84" t="s">
        <v>74</v>
      </c>
      <c r="F84" t="s">
        <v>1176</v>
      </c>
      <c r="G84" t="s">
        <v>74</v>
      </c>
      <c r="H84" t="s">
        <v>74</v>
      </c>
      <c r="I84" t="s">
        <v>1177</v>
      </c>
      <c r="J84" t="s">
        <v>1178</v>
      </c>
      <c r="K84" t="s">
        <v>74</v>
      </c>
      <c r="L84" t="s">
        <v>74</v>
      </c>
      <c r="M84" t="s">
        <v>77</v>
      </c>
      <c r="N84" t="s">
        <v>78</v>
      </c>
      <c r="O84" t="s">
        <v>74</v>
      </c>
      <c r="P84" t="s">
        <v>74</v>
      </c>
      <c r="Q84" t="s">
        <v>74</v>
      </c>
      <c r="R84" t="s">
        <v>74</v>
      </c>
      <c r="S84" t="s">
        <v>74</v>
      </c>
      <c r="T84" t="s">
        <v>74</v>
      </c>
      <c r="U84" t="s">
        <v>1179</v>
      </c>
      <c r="V84" t="s">
        <v>1180</v>
      </c>
      <c r="W84" t="s">
        <v>1181</v>
      </c>
      <c r="X84" t="s">
        <v>302</v>
      </c>
      <c r="Y84" t="s">
        <v>1182</v>
      </c>
      <c r="Z84" t="s">
        <v>74</v>
      </c>
      <c r="AA84" t="s">
        <v>1183</v>
      </c>
      <c r="AB84" t="s">
        <v>74</v>
      </c>
      <c r="AC84" t="s">
        <v>74</v>
      </c>
      <c r="AD84" t="s">
        <v>74</v>
      </c>
      <c r="AE84" t="s">
        <v>74</v>
      </c>
      <c r="AF84" t="s">
        <v>74</v>
      </c>
      <c r="AG84">
        <v>53</v>
      </c>
      <c r="AH84">
        <v>71</v>
      </c>
      <c r="AI84">
        <v>71</v>
      </c>
      <c r="AJ84">
        <v>0</v>
      </c>
      <c r="AK84">
        <v>13</v>
      </c>
      <c r="AL84" t="s">
        <v>1184</v>
      </c>
      <c r="AM84" t="s">
        <v>1185</v>
      </c>
      <c r="AN84" t="s">
        <v>1186</v>
      </c>
      <c r="AO84" t="s">
        <v>1187</v>
      </c>
      <c r="AP84" t="s">
        <v>74</v>
      </c>
      <c r="AQ84" t="s">
        <v>74</v>
      </c>
      <c r="AR84" t="s">
        <v>1188</v>
      </c>
      <c r="AS84" t="s">
        <v>1189</v>
      </c>
      <c r="AT84" t="s">
        <v>703</v>
      </c>
      <c r="AU84">
        <v>1995</v>
      </c>
      <c r="AV84">
        <v>68</v>
      </c>
      <c r="AW84">
        <v>5</v>
      </c>
      <c r="AX84" t="s">
        <v>74</v>
      </c>
      <c r="AY84" t="s">
        <v>74</v>
      </c>
      <c r="AZ84" t="s">
        <v>74</v>
      </c>
      <c r="BA84" t="s">
        <v>74</v>
      </c>
      <c r="BB84">
        <v>855</v>
      </c>
      <c r="BC84">
        <v>877</v>
      </c>
      <c r="BD84" t="s">
        <v>74</v>
      </c>
      <c r="BE84" t="s">
        <v>1190</v>
      </c>
      <c r="BF84" t="str">
        <f>HYPERLINK("http://dx.doi.org/10.1086/physzool.68.5.30163935","http://dx.doi.org/10.1086/physzool.68.5.30163935")</f>
        <v>http://dx.doi.org/10.1086/physzool.68.5.30163935</v>
      </c>
      <c r="BG84" t="s">
        <v>74</v>
      </c>
      <c r="BH84" t="s">
        <v>74</v>
      </c>
      <c r="BI84">
        <v>23</v>
      </c>
      <c r="BJ84" t="s">
        <v>1191</v>
      </c>
      <c r="BK84" t="s">
        <v>94</v>
      </c>
      <c r="BL84" t="s">
        <v>1191</v>
      </c>
      <c r="BM84" t="s">
        <v>1192</v>
      </c>
      <c r="BN84" t="s">
        <v>74</v>
      </c>
      <c r="BO84" t="s">
        <v>74</v>
      </c>
      <c r="BP84" t="s">
        <v>74</v>
      </c>
      <c r="BQ84" t="s">
        <v>74</v>
      </c>
      <c r="BR84" t="s">
        <v>97</v>
      </c>
      <c r="BS84" t="s">
        <v>1193</v>
      </c>
      <c r="BT84" t="str">
        <f>HYPERLINK("https%3A%2F%2Fwww.webofscience.com%2Fwos%2Fwoscc%2Ffull-record%2FWOS:A1995RV96200008","View Full Record in Web of Science")</f>
        <v>View Full Record in Web of Science</v>
      </c>
    </row>
    <row r="85" spans="1:72" x14ac:dyDescent="0.15">
      <c r="A85" t="s">
        <v>72</v>
      </c>
      <c r="B85" t="s">
        <v>1194</v>
      </c>
      <c r="C85" t="s">
        <v>74</v>
      </c>
      <c r="D85" t="s">
        <v>74</v>
      </c>
      <c r="E85" t="s">
        <v>74</v>
      </c>
      <c r="F85" t="s">
        <v>1194</v>
      </c>
      <c r="G85" t="s">
        <v>74</v>
      </c>
      <c r="H85" t="s">
        <v>74</v>
      </c>
      <c r="I85" t="s">
        <v>1195</v>
      </c>
      <c r="J85" t="s">
        <v>1196</v>
      </c>
      <c r="K85" t="s">
        <v>74</v>
      </c>
      <c r="L85" t="s">
        <v>74</v>
      </c>
      <c r="M85" t="s">
        <v>77</v>
      </c>
      <c r="N85" t="s">
        <v>78</v>
      </c>
      <c r="O85" t="s">
        <v>74</v>
      </c>
      <c r="P85" t="s">
        <v>74</v>
      </c>
      <c r="Q85" t="s">
        <v>74</v>
      </c>
      <c r="R85" t="s">
        <v>74</v>
      </c>
      <c r="S85" t="s">
        <v>74</v>
      </c>
      <c r="T85" t="s">
        <v>74</v>
      </c>
      <c r="U85" t="s">
        <v>1197</v>
      </c>
      <c r="V85" t="s">
        <v>1198</v>
      </c>
      <c r="W85" t="s">
        <v>74</v>
      </c>
      <c r="X85" t="s">
        <v>74</v>
      </c>
      <c r="Y85" t="s">
        <v>1199</v>
      </c>
      <c r="Z85" t="s">
        <v>74</v>
      </c>
      <c r="AA85" t="s">
        <v>74</v>
      </c>
      <c r="AB85" t="s">
        <v>74</v>
      </c>
      <c r="AC85" t="s">
        <v>74</v>
      </c>
      <c r="AD85" t="s">
        <v>74</v>
      </c>
      <c r="AE85" t="s">
        <v>74</v>
      </c>
      <c r="AF85" t="s">
        <v>74</v>
      </c>
      <c r="AG85">
        <v>28</v>
      </c>
      <c r="AH85">
        <v>5</v>
      </c>
      <c r="AI85">
        <v>5</v>
      </c>
      <c r="AJ85">
        <v>0</v>
      </c>
      <c r="AK85">
        <v>4</v>
      </c>
      <c r="AL85" t="s">
        <v>344</v>
      </c>
      <c r="AM85" t="s">
        <v>345</v>
      </c>
      <c r="AN85" t="s">
        <v>346</v>
      </c>
      <c r="AO85" t="s">
        <v>1200</v>
      </c>
      <c r="AP85" t="s">
        <v>74</v>
      </c>
      <c r="AQ85" t="s">
        <v>74</v>
      </c>
      <c r="AR85" t="s">
        <v>1201</v>
      </c>
      <c r="AS85" t="s">
        <v>1202</v>
      </c>
      <c r="AT85" t="s">
        <v>310</v>
      </c>
      <c r="AU85">
        <v>1995</v>
      </c>
      <c r="AV85">
        <v>15</v>
      </c>
      <c r="AW85">
        <v>8</v>
      </c>
      <c r="AX85" t="s">
        <v>74</v>
      </c>
      <c r="AY85" t="s">
        <v>74</v>
      </c>
      <c r="AZ85" t="s">
        <v>74</v>
      </c>
      <c r="BA85" t="s">
        <v>74</v>
      </c>
      <c r="BB85">
        <v>547</v>
      </c>
      <c r="BC85">
        <v>553</v>
      </c>
      <c r="BD85" t="s">
        <v>74</v>
      </c>
      <c r="BE85" t="s">
        <v>1203</v>
      </c>
      <c r="BF85" t="str">
        <f>HYPERLINK("http://dx.doi.org/10.1007/BF00239646","http://dx.doi.org/10.1007/BF00239646")</f>
        <v>http://dx.doi.org/10.1007/BF00239646</v>
      </c>
      <c r="BG85" t="s">
        <v>74</v>
      </c>
      <c r="BH85" t="s">
        <v>74</v>
      </c>
      <c r="BI85">
        <v>7</v>
      </c>
      <c r="BJ85" t="s">
        <v>1204</v>
      </c>
      <c r="BK85" t="s">
        <v>94</v>
      </c>
      <c r="BL85" t="s">
        <v>1205</v>
      </c>
      <c r="BM85" t="s">
        <v>1206</v>
      </c>
      <c r="BN85" t="s">
        <v>74</v>
      </c>
      <c r="BO85" t="s">
        <v>74</v>
      </c>
      <c r="BP85" t="s">
        <v>74</v>
      </c>
      <c r="BQ85" t="s">
        <v>74</v>
      </c>
      <c r="BR85" t="s">
        <v>97</v>
      </c>
      <c r="BS85" t="s">
        <v>1207</v>
      </c>
      <c r="BT85" t="str">
        <f>HYPERLINK("https%3A%2F%2Fwww.webofscience.com%2Fwos%2Fwoscc%2Ffull-record%2FWOS:A1995TB80900003","View Full Record in Web of Science")</f>
        <v>View Full Record in Web of Science</v>
      </c>
    </row>
    <row r="86" spans="1:72" x14ac:dyDescent="0.15">
      <c r="A86" t="s">
        <v>72</v>
      </c>
      <c r="B86" t="s">
        <v>1208</v>
      </c>
      <c r="C86" t="s">
        <v>74</v>
      </c>
      <c r="D86" t="s">
        <v>74</v>
      </c>
      <c r="E86" t="s">
        <v>74</v>
      </c>
      <c r="F86" t="s">
        <v>1208</v>
      </c>
      <c r="G86" t="s">
        <v>74</v>
      </c>
      <c r="H86" t="s">
        <v>74</v>
      </c>
      <c r="I86" t="s">
        <v>1209</v>
      </c>
      <c r="J86" t="s">
        <v>1196</v>
      </c>
      <c r="K86" t="s">
        <v>74</v>
      </c>
      <c r="L86" t="s">
        <v>74</v>
      </c>
      <c r="M86" t="s">
        <v>77</v>
      </c>
      <c r="N86" t="s">
        <v>78</v>
      </c>
      <c r="O86" t="s">
        <v>74</v>
      </c>
      <c r="P86" t="s">
        <v>74</v>
      </c>
      <c r="Q86" t="s">
        <v>74</v>
      </c>
      <c r="R86" t="s">
        <v>74</v>
      </c>
      <c r="S86" t="s">
        <v>74</v>
      </c>
      <c r="T86" t="s">
        <v>74</v>
      </c>
      <c r="U86" t="s">
        <v>1210</v>
      </c>
      <c r="V86" t="s">
        <v>1211</v>
      </c>
      <c r="W86" t="s">
        <v>1212</v>
      </c>
      <c r="X86" t="s">
        <v>1213</v>
      </c>
      <c r="Y86" t="s">
        <v>1214</v>
      </c>
      <c r="Z86" t="s">
        <v>74</v>
      </c>
      <c r="AA86" t="s">
        <v>74</v>
      </c>
      <c r="AB86" t="s">
        <v>1215</v>
      </c>
      <c r="AC86" t="s">
        <v>74</v>
      </c>
      <c r="AD86" t="s">
        <v>74</v>
      </c>
      <c r="AE86" t="s">
        <v>74</v>
      </c>
      <c r="AF86" t="s">
        <v>74</v>
      </c>
      <c r="AG86">
        <v>34</v>
      </c>
      <c r="AH86">
        <v>25</v>
      </c>
      <c r="AI86">
        <v>27</v>
      </c>
      <c r="AJ86">
        <v>0</v>
      </c>
      <c r="AK86">
        <v>7</v>
      </c>
      <c r="AL86" t="s">
        <v>344</v>
      </c>
      <c r="AM86" t="s">
        <v>345</v>
      </c>
      <c r="AN86" t="s">
        <v>346</v>
      </c>
      <c r="AO86" t="s">
        <v>1200</v>
      </c>
      <c r="AP86" t="s">
        <v>74</v>
      </c>
      <c r="AQ86" t="s">
        <v>74</v>
      </c>
      <c r="AR86" t="s">
        <v>1201</v>
      </c>
      <c r="AS86" t="s">
        <v>1202</v>
      </c>
      <c r="AT86" t="s">
        <v>310</v>
      </c>
      <c r="AU86">
        <v>1995</v>
      </c>
      <c r="AV86">
        <v>15</v>
      </c>
      <c r="AW86">
        <v>8</v>
      </c>
      <c r="AX86" t="s">
        <v>74</v>
      </c>
      <c r="AY86" t="s">
        <v>74</v>
      </c>
      <c r="AZ86" t="s">
        <v>74</v>
      </c>
      <c r="BA86" t="s">
        <v>74</v>
      </c>
      <c r="BB86">
        <v>555</v>
      </c>
      <c r="BC86">
        <v>567</v>
      </c>
      <c r="BD86" t="s">
        <v>74</v>
      </c>
      <c r="BE86" t="s">
        <v>74</v>
      </c>
      <c r="BF86" t="s">
        <v>74</v>
      </c>
      <c r="BG86" t="s">
        <v>74</v>
      </c>
      <c r="BH86" t="s">
        <v>74</v>
      </c>
      <c r="BI86">
        <v>13</v>
      </c>
      <c r="BJ86" t="s">
        <v>1204</v>
      </c>
      <c r="BK86" t="s">
        <v>94</v>
      </c>
      <c r="BL86" t="s">
        <v>1205</v>
      </c>
      <c r="BM86" t="s">
        <v>1206</v>
      </c>
      <c r="BN86" t="s">
        <v>74</v>
      </c>
      <c r="BO86" t="s">
        <v>74</v>
      </c>
      <c r="BP86" t="s">
        <v>74</v>
      </c>
      <c r="BQ86" t="s">
        <v>74</v>
      </c>
      <c r="BR86" t="s">
        <v>97</v>
      </c>
      <c r="BS86" t="s">
        <v>1216</v>
      </c>
      <c r="BT86" t="str">
        <f>HYPERLINK("https%3A%2F%2Fwww.webofscience.com%2Fwos%2Fwoscc%2Ffull-record%2FWOS:A1995TB80900004","View Full Record in Web of Science")</f>
        <v>View Full Record in Web of Science</v>
      </c>
    </row>
    <row r="87" spans="1:72" x14ac:dyDescent="0.15">
      <c r="A87" t="s">
        <v>72</v>
      </c>
      <c r="B87" t="s">
        <v>1217</v>
      </c>
      <c r="C87" t="s">
        <v>74</v>
      </c>
      <c r="D87" t="s">
        <v>74</v>
      </c>
      <c r="E87" t="s">
        <v>74</v>
      </c>
      <c r="F87" t="s">
        <v>1217</v>
      </c>
      <c r="G87" t="s">
        <v>74</v>
      </c>
      <c r="H87" t="s">
        <v>74</v>
      </c>
      <c r="I87" t="s">
        <v>1218</v>
      </c>
      <c r="J87" t="s">
        <v>1196</v>
      </c>
      <c r="K87" t="s">
        <v>74</v>
      </c>
      <c r="L87" t="s">
        <v>74</v>
      </c>
      <c r="M87" t="s">
        <v>77</v>
      </c>
      <c r="N87" t="s">
        <v>519</v>
      </c>
      <c r="O87" t="s">
        <v>74</v>
      </c>
      <c r="P87" t="s">
        <v>74</v>
      </c>
      <c r="Q87" t="s">
        <v>74</v>
      </c>
      <c r="R87" t="s">
        <v>74</v>
      </c>
      <c r="S87" t="s">
        <v>74</v>
      </c>
      <c r="T87" t="s">
        <v>74</v>
      </c>
      <c r="U87" t="s">
        <v>1219</v>
      </c>
      <c r="V87" t="s">
        <v>1220</v>
      </c>
      <c r="W87" t="s">
        <v>1221</v>
      </c>
      <c r="X87" t="s">
        <v>1222</v>
      </c>
      <c r="Y87" t="s">
        <v>1223</v>
      </c>
      <c r="Z87" t="s">
        <v>74</v>
      </c>
      <c r="AA87" t="s">
        <v>74</v>
      </c>
      <c r="AB87" t="s">
        <v>74</v>
      </c>
      <c r="AC87" t="s">
        <v>74</v>
      </c>
      <c r="AD87" t="s">
        <v>74</v>
      </c>
      <c r="AE87" t="s">
        <v>74</v>
      </c>
      <c r="AF87" t="s">
        <v>74</v>
      </c>
      <c r="AG87">
        <v>19</v>
      </c>
      <c r="AH87">
        <v>10</v>
      </c>
      <c r="AI87">
        <v>10</v>
      </c>
      <c r="AJ87">
        <v>1</v>
      </c>
      <c r="AK87">
        <v>8</v>
      </c>
      <c r="AL87" t="s">
        <v>344</v>
      </c>
      <c r="AM87" t="s">
        <v>345</v>
      </c>
      <c r="AN87" t="s">
        <v>346</v>
      </c>
      <c r="AO87" t="s">
        <v>1200</v>
      </c>
      <c r="AP87" t="s">
        <v>74</v>
      </c>
      <c r="AQ87" t="s">
        <v>74</v>
      </c>
      <c r="AR87" t="s">
        <v>1201</v>
      </c>
      <c r="AS87" t="s">
        <v>1202</v>
      </c>
      <c r="AT87" t="s">
        <v>310</v>
      </c>
      <c r="AU87">
        <v>1995</v>
      </c>
      <c r="AV87">
        <v>15</v>
      </c>
      <c r="AW87">
        <v>8</v>
      </c>
      <c r="AX87" t="s">
        <v>74</v>
      </c>
      <c r="AY87" t="s">
        <v>74</v>
      </c>
      <c r="AZ87" t="s">
        <v>74</v>
      </c>
      <c r="BA87" t="s">
        <v>74</v>
      </c>
      <c r="BB87">
        <v>587</v>
      </c>
      <c r="BC87">
        <v>592</v>
      </c>
      <c r="BD87" t="s">
        <v>74</v>
      </c>
      <c r="BE87" t="s">
        <v>74</v>
      </c>
      <c r="BF87" t="s">
        <v>74</v>
      </c>
      <c r="BG87" t="s">
        <v>74</v>
      </c>
      <c r="BH87" t="s">
        <v>74</v>
      </c>
      <c r="BI87">
        <v>6</v>
      </c>
      <c r="BJ87" t="s">
        <v>1204</v>
      </c>
      <c r="BK87" t="s">
        <v>94</v>
      </c>
      <c r="BL87" t="s">
        <v>1205</v>
      </c>
      <c r="BM87" t="s">
        <v>1206</v>
      </c>
      <c r="BN87" t="s">
        <v>74</v>
      </c>
      <c r="BO87" t="s">
        <v>74</v>
      </c>
      <c r="BP87" t="s">
        <v>74</v>
      </c>
      <c r="BQ87" t="s">
        <v>74</v>
      </c>
      <c r="BR87" t="s">
        <v>97</v>
      </c>
      <c r="BS87" t="s">
        <v>1224</v>
      </c>
      <c r="BT87" t="str">
        <f>HYPERLINK("https%3A%2F%2Fwww.webofscience.com%2Fwos%2Fwoscc%2Ffull-record%2FWOS:A1995TB80900008","View Full Record in Web of Science")</f>
        <v>View Full Record in Web of Science</v>
      </c>
    </row>
    <row r="88" spans="1:72" x14ac:dyDescent="0.15">
      <c r="A88" t="s">
        <v>72</v>
      </c>
      <c r="B88" t="s">
        <v>1225</v>
      </c>
      <c r="C88" t="s">
        <v>74</v>
      </c>
      <c r="D88" t="s">
        <v>74</v>
      </c>
      <c r="E88" t="s">
        <v>74</v>
      </c>
      <c r="F88" t="s">
        <v>1225</v>
      </c>
      <c r="G88" t="s">
        <v>74</v>
      </c>
      <c r="H88" t="s">
        <v>74</v>
      </c>
      <c r="I88" t="s">
        <v>1226</v>
      </c>
      <c r="J88" t="s">
        <v>1196</v>
      </c>
      <c r="K88" t="s">
        <v>74</v>
      </c>
      <c r="L88" t="s">
        <v>74</v>
      </c>
      <c r="M88" t="s">
        <v>77</v>
      </c>
      <c r="N88" t="s">
        <v>519</v>
      </c>
      <c r="O88" t="s">
        <v>74</v>
      </c>
      <c r="P88" t="s">
        <v>74</v>
      </c>
      <c r="Q88" t="s">
        <v>74</v>
      </c>
      <c r="R88" t="s">
        <v>74</v>
      </c>
      <c r="S88" t="s">
        <v>74</v>
      </c>
      <c r="T88" t="s">
        <v>74</v>
      </c>
      <c r="U88" t="s">
        <v>1227</v>
      </c>
      <c r="V88" t="s">
        <v>1228</v>
      </c>
      <c r="W88" t="s">
        <v>1229</v>
      </c>
      <c r="X88" t="s">
        <v>302</v>
      </c>
      <c r="Y88" t="s">
        <v>1230</v>
      </c>
      <c r="Z88" t="s">
        <v>74</v>
      </c>
      <c r="AA88" t="s">
        <v>1231</v>
      </c>
      <c r="AB88" t="s">
        <v>1232</v>
      </c>
      <c r="AC88" t="s">
        <v>74</v>
      </c>
      <c r="AD88" t="s">
        <v>74</v>
      </c>
      <c r="AE88" t="s">
        <v>74</v>
      </c>
      <c r="AF88" t="s">
        <v>74</v>
      </c>
      <c r="AG88">
        <v>15</v>
      </c>
      <c r="AH88">
        <v>19</v>
      </c>
      <c r="AI88">
        <v>20</v>
      </c>
      <c r="AJ88">
        <v>0</v>
      </c>
      <c r="AK88">
        <v>18</v>
      </c>
      <c r="AL88" t="s">
        <v>344</v>
      </c>
      <c r="AM88" t="s">
        <v>345</v>
      </c>
      <c r="AN88" t="s">
        <v>346</v>
      </c>
      <c r="AO88" t="s">
        <v>1200</v>
      </c>
      <c r="AP88" t="s">
        <v>74</v>
      </c>
      <c r="AQ88" t="s">
        <v>74</v>
      </c>
      <c r="AR88" t="s">
        <v>1201</v>
      </c>
      <c r="AS88" t="s">
        <v>1202</v>
      </c>
      <c r="AT88" t="s">
        <v>310</v>
      </c>
      <c r="AU88">
        <v>1995</v>
      </c>
      <c r="AV88">
        <v>15</v>
      </c>
      <c r="AW88">
        <v>8</v>
      </c>
      <c r="AX88" t="s">
        <v>74</v>
      </c>
      <c r="AY88" t="s">
        <v>74</v>
      </c>
      <c r="AZ88" t="s">
        <v>74</v>
      </c>
      <c r="BA88" t="s">
        <v>74</v>
      </c>
      <c r="BB88">
        <v>593</v>
      </c>
      <c r="BC88">
        <v>595</v>
      </c>
      <c r="BD88" t="s">
        <v>74</v>
      </c>
      <c r="BE88" t="s">
        <v>74</v>
      </c>
      <c r="BF88" t="s">
        <v>74</v>
      </c>
      <c r="BG88" t="s">
        <v>74</v>
      </c>
      <c r="BH88" t="s">
        <v>74</v>
      </c>
      <c r="BI88">
        <v>3</v>
      </c>
      <c r="BJ88" t="s">
        <v>1204</v>
      </c>
      <c r="BK88" t="s">
        <v>94</v>
      </c>
      <c r="BL88" t="s">
        <v>1205</v>
      </c>
      <c r="BM88" t="s">
        <v>1206</v>
      </c>
      <c r="BN88" t="s">
        <v>74</v>
      </c>
      <c r="BO88" t="s">
        <v>74</v>
      </c>
      <c r="BP88" t="s">
        <v>74</v>
      </c>
      <c r="BQ88" t="s">
        <v>74</v>
      </c>
      <c r="BR88" t="s">
        <v>97</v>
      </c>
      <c r="BS88" t="s">
        <v>1233</v>
      </c>
      <c r="BT88" t="str">
        <f>HYPERLINK("https%3A%2F%2Fwww.webofscience.com%2Fwos%2Fwoscc%2Ffull-record%2FWOS:A1995TB80900009","View Full Record in Web of Science")</f>
        <v>View Full Record in Web of Science</v>
      </c>
    </row>
    <row r="89" spans="1:72" x14ac:dyDescent="0.15">
      <c r="A89" t="s">
        <v>72</v>
      </c>
      <c r="B89" t="s">
        <v>1234</v>
      </c>
      <c r="C89" t="s">
        <v>74</v>
      </c>
      <c r="D89" t="s">
        <v>74</v>
      </c>
      <c r="E89" t="s">
        <v>74</v>
      </c>
      <c r="F89" t="s">
        <v>1234</v>
      </c>
      <c r="G89" t="s">
        <v>74</v>
      </c>
      <c r="H89" t="s">
        <v>74</v>
      </c>
      <c r="I89" t="s">
        <v>1235</v>
      </c>
      <c r="J89" t="s">
        <v>1196</v>
      </c>
      <c r="K89" t="s">
        <v>74</v>
      </c>
      <c r="L89" t="s">
        <v>74</v>
      </c>
      <c r="M89" t="s">
        <v>77</v>
      </c>
      <c r="N89" t="s">
        <v>519</v>
      </c>
      <c r="O89" t="s">
        <v>74</v>
      </c>
      <c r="P89" t="s">
        <v>74</v>
      </c>
      <c r="Q89" t="s">
        <v>74</v>
      </c>
      <c r="R89" t="s">
        <v>74</v>
      </c>
      <c r="S89" t="s">
        <v>74</v>
      </c>
      <c r="T89" t="s">
        <v>74</v>
      </c>
      <c r="U89" t="s">
        <v>1236</v>
      </c>
      <c r="V89" t="s">
        <v>1237</v>
      </c>
      <c r="W89" t="s">
        <v>1238</v>
      </c>
      <c r="X89" t="s">
        <v>1239</v>
      </c>
      <c r="Y89" t="s">
        <v>1240</v>
      </c>
      <c r="Z89" t="s">
        <v>74</v>
      </c>
      <c r="AA89" t="s">
        <v>74</v>
      </c>
      <c r="AB89" t="s">
        <v>1241</v>
      </c>
      <c r="AC89" t="s">
        <v>74</v>
      </c>
      <c r="AD89" t="s">
        <v>74</v>
      </c>
      <c r="AE89" t="s">
        <v>74</v>
      </c>
      <c r="AF89" t="s">
        <v>74</v>
      </c>
      <c r="AG89">
        <v>52</v>
      </c>
      <c r="AH89">
        <v>18</v>
      </c>
      <c r="AI89">
        <v>19</v>
      </c>
      <c r="AJ89">
        <v>0</v>
      </c>
      <c r="AK89">
        <v>5</v>
      </c>
      <c r="AL89" t="s">
        <v>344</v>
      </c>
      <c r="AM89" t="s">
        <v>345</v>
      </c>
      <c r="AN89" t="s">
        <v>346</v>
      </c>
      <c r="AO89" t="s">
        <v>1200</v>
      </c>
      <c r="AP89" t="s">
        <v>74</v>
      </c>
      <c r="AQ89" t="s">
        <v>74</v>
      </c>
      <c r="AR89" t="s">
        <v>1201</v>
      </c>
      <c r="AS89" t="s">
        <v>1202</v>
      </c>
      <c r="AT89" t="s">
        <v>310</v>
      </c>
      <c r="AU89">
        <v>1995</v>
      </c>
      <c r="AV89">
        <v>15</v>
      </c>
      <c r="AW89">
        <v>8</v>
      </c>
      <c r="AX89" t="s">
        <v>74</v>
      </c>
      <c r="AY89" t="s">
        <v>74</v>
      </c>
      <c r="AZ89" t="s">
        <v>74</v>
      </c>
      <c r="BA89" t="s">
        <v>74</v>
      </c>
      <c r="BB89">
        <v>597</v>
      </c>
      <c r="BC89">
        <v>602</v>
      </c>
      <c r="BD89" t="s">
        <v>74</v>
      </c>
      <c r="BE89" t="s">
        <v>74</v>
      </c>
      <c r="BF89" t="s">
        <v>74</v>
      </c>
      <c r="BG89" t="s">
        <v>74</v>
      </c>
      <c r="BH89" t="s">
        <v>74</v>
      </c>
      <c r="BI89">
        <v>6</v>
      </c>
      <c r="BJ89" t="s">
        <v>1204</v>
      </c>
      <c r="BK89" t="s">
        <v>94</v>
      </c>
      <c r="BL89" t="s">
        <v>1205</v>
      </c>
      <c r="BM89" t="s">
        <v>1206</v>
      </c>
      <c r="BN89" t="s">
        <v>74</v>
      </c>
      <c r="BO89" t="s">
        <v>74</v>
      </c>
      <c r="BP89" t="s">
        <v>74</v>
      </c>
      <c r="BQ89" t="s">
        <v>74</v>
      </c>
      <c r="BR89" t="s">
        <v>97</v>
      </c>
      <c r="BS89" t="s">
        <v>1242</v>
      </c>
      <c r="BT89" t="str">
        <f>HYPERLINK("https%3A%2F%2Fwww.webofscience.com%2Fwos%2Fwoscc%2Ffull-record%2FWOS:A1995TB80900010","View Full Record in Web of Science")</f>
        <v>View Full Record in Web of Science</v>
      </c>
    </row>
    <row r="90" spans="1:72" x14ac:dyDescent="0.15">
      <c r="A90" t="s">
        <v>72</v>
      </c>
      <c r="B90" t="s">
        <v>1243</v>
      </c>
      <c r="C90" t="s">
        <v>74</v>
      </c>
      <c r="D90" t="s">
        <v>74</v>
      </c>
      <c r="E90" t="s">
        <v>74</v>
      </c>
      <c r="F90" t="s">
        <v>1243</v>
      </c>
      <c r="G90" t="s">
        <v>74</v>
      </c>
      <c r="H90" t="s">
        <v>74</v>
      </c>
      <c r="I90" t="s">
        <v>1244</v>
      </c>
      <c r="J90" t="s">
        <v>1245</v>
      </c>
      <c r="K90" t="s">
        <v>74</v>
      </c>
      <c r="L90" t="s">
        <v>74</v>
      </c>
      <c r="M90" t="s">
        <v>77</v>
      </c>
      <c r="N90" t="s">
        <v>78</v>
      </c>
      <c r="O90" t="s">
        <v>74</v>
      </c>
      <c r="P90" t="s">
        <v>74</v>
      </c>
      <c r="Q90" t="s">
        <v>74</v>
      </c>
      <c r="R90" t="s">
        <v>74</v>
      </c>
      <c r="S90" t="s">
        <v>74</v>
      </c>
      <c r="T90" t="s">
        <v>74</v>
      </c>
      <c r="U90" t="s">
        <v>1246</v>
      </c>
      <c r="V90" t="s">
        <v>1247</v>
      </c>
      <c r="W90" t="s">
        <v>1248</v>
      </c>
      <c r="X90" t="s">
        <v>1249</v>
      </c>
      <c r="Y90" t="s">
        <v>1250</v>
      </c>
      <c r="Z90" t="s">
        <v>74</v>
      </c>
      <c r="AA90" t="s">
        <v>74</v>
      </c>
      <c r="AB90" t="s">
        <v>1251</v>
      </c>
      <c r="AC90" t="s">
        <v>74</v>
      </c>
      <c r="AD90" t="s">
        <v>74</v>
      </c>
      <c r="AE90" t="s">
        <v>74</v>
      </c>
      <c r="AF90" t="s">
        <v>74</v>
      </c>
      <c r="AG90">
        <v>23</v>
      </c>
      <c r="AH90">
        <v>7</v>
      </c>
      <c r="AI90">
        <v>8</v>
      </c>
      <c r="AJ90">
        <v>0</v>
      </c>
      <c r="AK90">
        <v>3</v>
      </c>
      <c r="AL90" t="s">
        <v>1252</v>
      </c>
      <c r="AM90" t="s">
        <v>345</v>
      </c>
      <c r="AN90" t="s">
        <v>1253</v>
      </c>
      <c r="AO90" t="s">
        <v>1254</v>
      </c>
      <c r="AP90" t="s">
        <v>74</v>
      </c>
      <c r="AQ90" t="s">
        <v>74</v>
      </c>
      <c r="AR90" t="s">
        <v>1255</v>
      </c>
      <c r="AS90" t="s">
        <v>1256</v>
      </c>
      <c r="AT90" t="s">
        <v>310</v>
      </c>
      <c r="AU90">
        <v>1995</v>
      </c>
      <c r="AV90">
        <v>53</v>
      </c>
      <c r="AW90">
        <v>3</v>
      </c>
      <c r="AX90" t="s">
        <v>74</v>
      </c>
      <c r="AY90" t="s">
        <v>74</v>
      </c>
      <c r="AZ90" t="s">
        <v>74</v>
      </c>
      <c r="BA90" t="s">
        <v>74</v>
      </c>
      <c r="BB90">
        <v>145</v>
      </c>
      <c r="BC90">
        <v>152</v>
      </c>
      <c r="BD90" t="s">
        <v>74</v>
      </c>
      <c r="BE90" t="s">
        <v>1257</v>
      </c>
      <c r="BF90" t="str">
        <f>HYPERLINK("http://dx.doi.org/10.1016/0034-4257(94)00100-2","http://dx.doi.org/10.1016/0034-4257(94)00100-2")</f>
        <v>http://dx.doi.org/10.1016/0034-4257(94)00100-2</v>
      </c>
      <c r="BG90" t="s">
        <v>74</v>
      </c>
      <c r="BH90" t="s">
        <v>74</v>
      </c>
      <c r="BI90">
        <v>8</v>
      </c>
      <c r="BJ90" t="s">
        <v>1258</v>
      </c>
      <c r="BK90" t="s">
        <v>94</v>
      </c>
      <c r="BL90" t="s">
        <v>1259</v>
      </c>
      <c r="BM90" t="s">
        <v>1260</v>
      </c>
      <c r="BN90" t="s">
        <v>74</v>
      </c>
      <c r="BO90" t="s">
        <v>74</v>
      </c>
      <c r="BP90" t="s">
        <v>74</v>
      </c>
      <c r="BQ90" t="s">
        <v>74</v>
      </c>
      <c r="BR90" t="s">
        <v>97</v>
      </c>
      <c r="BS90" t="s">
        <v>1261</v>
      </c>
      <c r="BT90" t="str">
        <f>HYPERLINK("https%3A%2F%2Fwww.webofscience.com%2Fwos%2Fwoscc%2Ffull-record%2FWOS:A1995RV89600002","View Full Record in Web of Science")</f>
        <v>View Full Record in Web of Science</v>
      </c>
    </row>
    <row r="91" spans="1:72" x14ac:dyDescent="0.15">
      <c r="A91" t="s">
        <v>72</v>
      </c>
      <c r="B91" t="s">
        <v>1262</v>
      </c>
      <c r="C91" t="s">
        <v>74</v>
      </c>
      <c r="D91" t="s">
        <v>74</v>
      </c>
      <c r="E91" t="s">
        <v>74</v>
      </c>
      <c r="F91" t="s">
        <v>1262</v>
      </c>
      <c r="G91" t="s">
        <v>74</v>
      </c>
      <c r="H91" t="s">
        <v>74</v>
      </c>
      <c r="I91" t="s">
        <v>1263</v>
      </c>
      <c r="J91" t="s">
        <v>1264</v>
      </c>
      <c r="K91" t="s">
        <v>74</v>
      </c>
      <c r="L91" t="s">
        <v>74</v>
      </c>
      <c r="M91" t="s">
        <v>77</v>
      </c>
      <c r="N91" t="s">
        <v>78</v>
      </c>
      <c r="O91" t="s">
        <v>74</v>
      </c>
      <c r="P91" t="s">
        <v>74</v>
      </c>
      <c r="Q91" t="s">
        <v>74</v>
      </c>
      <c r="R91" t="s">
        <v>74</v>
      </c>
      <c r="S91" t="s">
        <v>74</v>
      </c>
      <c r="T91" t="s">
        <v>74</v>
      </c>
      <c r="U91" t="s">
        <v>1265</v>
      </c>
      <c r="V91" t="s">
        <v>74</v>
      </c>
      <c r="W91" t="s">
        <v>1266</v>
      </c>
      <c r="X91" t="s">
        <v>1267</v>
      </c>
      <c r="Y91" t="s">
        <v>74</v>
      </c>
      <c r="Z91" t="s">
        <v>74</v>
      </c>
      <c r="AA91" t="s">
        <v>1268</v>
      </c>
      <c r="AB91" t="s">
        <v>1269</v>
      </c>
      <c r="AC91" t="s">
        <v>74</v>
      </c>
      <c r="AD91" t="s">
        <v>74</v>
      </c>
      <c r="AE91" t="s">
        <v>74</v>
      </c>
      <c r="AF91" t="s">
        <v>74</v>
      </c>
      <c r="AG91">
        <v>65</v>
      </c>
      <c r="AH91">
        <v>8</v>
      </c>
      <c r="AI91">
        <v>8</v>
      </c>
      <c r="AJ91">
        <v>0</v>
      </c>
      <c r="AK91">
        <v>7</v>
      </c>
      <c r="AL91" t="s">
        <v>1270</v>
      </c>
      <c r="AM91" t="s">
        <v>107</v>
      </c>
      <c r="AN91" t="s">
        <v>1271</v>
      </c>
      <c r="AO91" t="s">
        <v>1272</v>
      </c>
      <c r="AP91" t="s">
        <v>74</v>
      </c>
      <c r="AQ91" t="s">
        <v>74</v>
      </c>
      <c r="AR91" t="s">
        <v>1273</v>
      </c>
      <c r="AS91" t="s">
        <v>1274</v>
      </c>
      <c r="AT91" t="s">
        <v>310</v>
      </c>
      <c r="AU91">
        <v>1995</v>
      </c>
      <c r="AV91">
        <v>5</v>
      </c>
      <c r="AW91">
        <v>3</v>
      </c>
      <c r="AX91" t="s">
        <v>74</v>
      </c>
      <c r="AY91" t="s">
        <v>74</v>
      </c>
      <c r="AZ91" t="s">
        <v>74</v>
      </c>
      <c r="BA91" t="s">
        <v>74</v>
      </c>
      <c r="BB91">
        <v>304</v>
      </c>
      <c r="BC91">
        <v>319</v>
      </c>
      <c r="BD91" t="s">
        <v>74</v>
      </c>
      <c r="BE91" t="s">
        <v>1275</v>
      </c>
      <c r="BF91" t="str">
        <f>HYPERLINK("http://dx.doi.org/10.1007/BF00043004","http://dx.doi.org/10.1007/BF00043004")</f>
        <v>http://dx.doi.org/10.1007/BF00043004</v>
      </c>
      <c r="BG91" t="s">
        <v>74</v>
      </c>
      <c r="BH91" t="s">
        <v>74</v>
      </c>
      <c r="BI91">
        <v>16</v>
      </c>
      <c r="BJ91" t="s">
        <v>1276</v>
      </c>
      <c r="BK91" t="s">
        <v>94</v>
      </c>
      <c r="BL91" t="s">
        <v>1276</v>
      </c>
      <c r="BM91" t="s">
        <v>1277</v>
      </c>
      <c r="BN91" t="s">
        <v>74</v>
      </c>
      <c r="BO91" t="s">
        <v>74</v>
      </c>
      <c r="BP91" t="s">
        <v>74</v>
      </c>
      <c r="BQ91" t="s">
        <v>74</v>
      </c>
      <c r="BR91" t="s">
        <v>97</v>
      </c>
      <c r="BS91" t="s">
        <v>1278</v>
      </c>
      <c r="BT91" t="str">
        <f>HYPERLINK("https%3A%2F%2Fwww.webofscience.com%2Fwos%2Fwoscc%2Ffull-record%2FWOS:A1995RX05100002","View Full Record in Web of Science")</f>
        <v>View Full Record in Web of Science</v>
      </c>
    </row>
    <row r="92" spans="1:72" x14ac:dyDescent="0.15">
      <c r="A92" t="s">
        <v>72</v>
      </c>
      <c r="B92" t="s">
        <v>1279</v>
      </c>
      <c r="C92" t="s">
        <v>74</v>
      </c>
      <c r="D92" t="s">
        <v>74</v>
      </c>
      <c r="E92" t="s">
        <v>74</v>
      </c>
      <c r="F92" t="s">
        <v>1279</v>
      </c>
      <c r="G92" t="s">
        <v>74</v>
      </c>
      <c r="H92" t="s">
        <v>74</v>
      </c>
      <c r="I92" t="s">
        <v>1280</v>
      </c>
      <c r="J92" t="s">
        <v>1281</v>
      </c>
      <c r="K92" t="s">
        <v>74</v>
      </c>
      <c r="L92" t="s">
        <v>74</v>
      </c>
      <c r="M92" t="s">
        <v>77</v>
      </c>
      <c r="N92" t="s">
        <v>1282</v>
      </c>
      <c r="O92" t="s">
        <v>1283</v>
      </c>
      <c r="P92" t="s">
        <v>1284</v>
      </c>
      <c r="Q92" t="s">
        <v>1285</v>
      </c>
      <c r="R92" t="s">
        <v>74</v>
      </c>
      <c r="S92" t="s">
        <v>74</v>
      </c>
      <c r="T92" t="s">
        <v>74</v>
      </c>
      <c r="U92" t="s">
        <v>1286</v>
      </c>
      <c r="V92" t="s">
        <v>1287</v>
      </c>
      <c r="W92" t="s">
        <v>1288</v>
      </c>
      <c r="X92" t="s">
        <v>1289</v>
      </c>
      <c r="Y92" t="s">
        <v>74</v>
      </c>
      <c r="Z92" t="s">
        <v>74</v>
      </c>
      <c r="AA92" t="s">
        <v>1290</v>
      </c>
      <c r="AB92" t="s">
        <v>1291</v>
      </c>
      <c r="AC92" t="s">
        <v>74</v>
      </c>
      <c r="AD92" t="s">
        <v>74</v>
      </c>
      <c r="AE92" t="s">
        <v>74</v>
      </c>
      <c r="AF92" t="s">
        <v>74</v>
      </c>
      <c r="AG92">
        <v>41</v>
      </c>
      <c r="AH92">
        <v>9</v>
      </c>
      <c r="AI92">
        <v>11</v>
      </c>
      <c r="AJ92">
        <v>0</v>
      </c>
      <c r="AK92">
        <v>4</v>
      </c>
      <c r="AL92" t="s">
        <v>1121</v>
      </c>
      <c r="AM92" t="s">
        <v>1122</v>
      </c>
      <c r="AN92" t="s">
        <v>1123</v>
      </c>
      <c r="AO92" t="s">
        <v>1292</v>
      </c>
      <c r="AP92" t="s">
        <v>74</v>
      </c>
      <c r="AQ92" t="s">
        <v>74</v>
      </c>
      <c r="AR92" t="s">
        <v>1293</v>
      </c>
      <c r="AS92" t="s">
        <v>1294</v>
      </c>
      <c r="AT92" t="s">
        <v>310</v>
      </c>
      <c r="AU92">
        <v>1995</v>
      </c>
      <c r="AV92">
        <v>47</v>
      </c>
      <c r="AW92">
        <v>4</v>
      </c>
      <c r="AX92" t="s">
        <v>74</v>
      </c>
      <c r="AY92" t="s">
        <v>74</v>
      </c>
      <c r="AZ92" t="s">
        <v>74</v>
      </c>
      <c r="BA92" t="s">
        <v>74</v>
      </c>
      <c r="BB92">
        <v>375</v>
      </c>
      <c r="BC92">
        <v>390</v>
      </c>
      <c r="BD92" t="s">
        <v>74</v>
      </c>
      <c r="BE92" t="s">
        <v>1295</v>
      </c>
      <c r="BF92" t="str">
        <f>HYPERLINK("http://dx.doi.org/10.1034/j.1600-0889.47.issue4.1.x","http://dx.doi.org/10.1034/j.1600-0889.47.issue4.1.x")</f>
        <v>http://dx.doi.org/10.1034/j.1600-0889.47.issue4.1.x</v>
      </c>
      <c r="BG92" t="s">
        <v>74</v>
      </c>
      <c r="BH92" t="s">
        <v>74</v>
      </c>
      <c r="BI92">
        <v>16</v>
      </c>
      <c r="BJ92" t="s">
        <v>169</v>
      </c>
      <c r="BK92" t="s">
        <v>1296</v>
      </c>
      <c r="BL92" t="s">
        <v>169</v>
      </c>
      <c r="BM92" t="s">
        <v>1297</v>
      </c>
      <c r="BN92" t="s">
        <v>74</v>
      </c>
      <c r="BO92" t="s">
        <v>74</v>
      </c>
      <c r="BP92" t="s">
        <v>74</v>
      </c>
      <c r="BQ92" t="s">
        <v>74</v>
      </c>
      <c r="BR92" t="s">
        <v>97</v>
      </c>
      <c r="BS92" t="s">
        <v>1298</v>
      </c>
      <c r="BT92" t="str">
        <f>HYPERLINK("https%3A%2F%2Fwww.webofscience.com%2Fwos%2Fwoscc%2Ffull-record%2FWOS:A1995RU58600001","View Full Record in Web of Science")</f>
        <v>View Full Record in Web of Science</v>
      </c>
    </row>
    <row r="93" spans="1:72" x14ac:dyDescent="0.15">
      <c r="A93" t="s">
        <v>72</v>
      </c>
      <c r="B93" t="s">
        <v>1299</v>
      </c>
      <c r="C93" t="s">
        <v>74</v>
      </c>
      <c r="D93" t="s">
        <v>74</v>
      </c>
      <c r="E93" t="s">
        <v>74</v>
      </c>
      <c r="F93" t="s">
        <v>1299</v>
      </c>
      <c r="G93" t="s">
        <v>74</v>
      </c>
      <c r="H93" t="s">
        <v>74</v>
      </c>
      <c r="I93" t="s">
        <v>1300</v>
      </c>
      <c r="J93" t="s">
        <v>1281</v>
      </c>
      <c r="K93" t="s">
        <v>74</v>
      </c>
      <c r="L93" t="s">
        <v>74</v>
      </c>
      <c r="M93" t="s">
        <v>77</v>
      </c>
      <c r="N93" t="s">
        <v>1282</v>
      </c>
      <c r="O93" t="s">
        <v>1283</v>
      </c>
      <c r="P93" t="s">
        <v>1284</v>
      </c>
      <c r="Q93" t="s">
        <v>1285</v>
      </c>
      <c r="R93" t="s">
        <v>74</v>
      </c>
      <c r="S93" t="s">
        <v>74</v>
      </c>
      <c r="T93" t="s">
        <v>74</v>
      </c>
      <c r="U93" t="s">
        <v>1301</v>
      </c>
      <c r="V93" t="s">
        <v>1302</v>
      </c>
      <c r="W93" t="s">
        <v>1303</v>
      </c>
      <c r="X93" t="s">
        <v>74</v>
      </c>
      <c r="Y93" t="s">
        <v>1304</v>
      </c>
      <c r="Z93" t="s">
        <v>74</v>
      </c>
      <c r="AA93" t="s">
        <v>1305</v>
      </c>
      <c r="AB93" t="s">
        <v>74</v>
      </c>
      <c r="AC93" t="s">
        <v>74</v>
      </c>
      <c r="AD93" t="s">
        <v>74</v>
      </c>
      <c r="AE93" t="s">
        <v>74</v>
      </c>
      <c r="AF93" t="s">
        <v>74</v>
      </c>
      <c r="AG93">
        <v>41</v>
      </c>
      <c r="AH93">
        <v>72</v>
      </c>
      <c r="AI93">
        <v>74</v>
      </c>
      <c r="AJ93">
        <v>0</v>
      </c>
      <c r="AK93">
        <v>9</v>
      </c>
      <c r="AL93" t="s">
        <v>1121</v>
      </c>
      <c r="AM93" t="s">
        <v>1122</v>
      </c>
      <c r="AN93" t="s">
        <v>1123</v>
      </c>
      <c r="AO93" t="s">
        <v>1292</v>
      </c>
      <c r="AP93" t="s">
        <v>74</v>
      </c>
      <c r="AQ93" t="s">
        <v>74</v>
      </c>
      <c r="AR93" t="s">
        <v>1293</v>
      </c>
      <c r="AS93" t="s">
        <v>1294</v>
      </c>
      <c r="AT93" t="s">
        <v>310</v>
      </c>
      <c r="AU93">
        <v>1995</v>
      </c>
      <c r="AV93">
        <v>47</v>
      </c>
      <c r="AW93">
        <v>4</v>
      </c>
      <c r="AX93" t="s">
        <v>74</v>
      </c>
      <c r="AY93" t="s">
        <v>74</v>
      </c>
      <c r="AZ93" t="s">
        <v>74</v>
      </c>
      <c r="BA93" t="s">
        <v>74</v>
      </c>
      <c r="BB93">
        <v>461</v>
      </c>
      <c r="BC93">
        <v>470</v>
      </c>
      <c r="BD93" t="s">
        <v>74</v>
      </c>
      <c r="BE93" t="s">
        <v>1306</v>
      </c>
      <c r="BF93" t="str">
        <f>HYPERLINK("http://dx.doi.org/10.1034/j.1600-0889.47.issue4.6.x","http://dx.doi.org/10.1034/j.1600-0889.47.issue4.6.x")</f>
        <v>http://dx.doi.org/10.1034/j.1600-0889.47.issue4.6.x</v>
      </c>
      <c r="BG93" t="s">
        <v>74</v>
      </c>
      <c r="BH93" t="s">
        <v>74</v>
      </c>
      <c r="BI93">
        <v>10</v>
      </c>
      <c r="BJ93" t="s">
        <v>169</v>
      </c>
      <c r="BK93" t="s">
        <v>1296</v>
      </c>
      <c r="BL93" t="s">
        <v>169</v>
      </c>
      <c r="BM93" t="s">
        <v>1297</v>
      </c>
      <c r="BN93" t="s">
        <v>74</v>
      </c>
      <c r="BO93" t="s">
        <v>74</v>
      </c>
      <c r="BP93" t="s">
        <v>74</v>
      </c>
      <c r="BQ93" t="s">
        <v>74</v>
      </c>
      <c r="BR93" t="s">
        <v>97</v>
      </c>
      <c r="BS93" t="s">
        <v>1307</v>
      </c>
      <c r="BT93" t="str">
        <f>HYPERLINK("https%3A%2F%2Fwww.webofscience.com%2Fwos%2Fwoscc%2Ffull-record%2FWOS:A1995RU58600006","View Full Record in Web of Science")</f>
        <v>View Full Record in Web of Science</v>
      </c>
    </row>
    <row r="94" spans="1:72" x14ac:dyDescent="0.15">
      <c r="A94" t="s">
        <v>72</v>
      </c>
      <c r="B94" t="s">
        <v>1308</v>
      </c>
      <c r="C94" t="s">
        <v>74</v>
      </c>
      <c r="D94" t="s">
        <v>74</v>
      </c>
      <c r="E94" t="s">
        <v>74</v>
      </c>
      <c r="F94" t="s">
        <v>1308</v>
      </c>
      <c r="G94" t="s">
        <v>74</v>
      </c>
      <c r="H94" t="s">
        <v>74</v>
      </c>
      <c r="I94" t="s">
        <v>1309</v>
      </c>
      <c r="J94" t="s">
        <v>1310</v>
      </c>
      <c r="K94" t="s">
        <v>74</v>
      </c>
      <c r="L94" t="s">
        <v>74</v>
      </c>
      <c r="M94" t="s">
        <v>77</v>
      </c>
      <c r="N94" t="s">
        <v>872</v>
      </c>
      <c r="O94" t="s">
        <v>74</v>
      </c>
      <c r="P94" t="s">
        <v>74</v>
      </c>
      <c r="Q94" t="s">
        <v>74</v>
      </c>
      <c r="R94" t="s">
        <v>74</v>
      </c>
      <c r="S94" t="s">
        <v>74</v>
      </c>
      <c r="T94" t="s">
        <v>74</v>
      </c>
      <c r="U94" t="s">
        <v>1311</v>
      </c>
      <c r="V94" t="s">
        <v>1312</v>
      </c>
      <c r="W94" t="s">
        <v>1313</v>
      </c>
      <c r="X94" t="s">
        <v>188</v>
      </c>
      <c r="Y94" t="s">
        <v>1314</v>
      </c>
      <c r="Z94" t="s">
        <v>74</v>
      </c>
      <c r="AA94" t="s">
        <v>74</v>
      </c>
      <c r="AB94" t="s">
        <v>74</v>
      </c>
      <c r="AC94" t="s">
        <v>74</v>
      </c>
      <c r="AD94" t="s">
        <v>74</v>
      </c>
      <c r="AE94" t="s">
        <v>74</v>
      </c>
      <c r="AF94" t="s">
        <v>74</v>
      </c>
      <c r="AG94">
        <v>31</v>
      </c>
      <c r="AH94">
        <v>49</v>
      </c>
      <c r="AI94">
        <v>51</v>
      </c>
      <c r="AJ94">
        <v>0</v>
      </c>
      <c r="AK94">
        <v>2</v>
      </c>
      <c r="AL94" t="s">
        <v>1315</v>
      </c>
      <c r="AM94" t="s">
        <v>161</v>
      </c>
      <c r="AN94" t="s">
        <v>1316</v>
      </c>
      <c r="AO94" t="s">
        <v>1317</v>
      </c>
      <c r="AP94" t="s">
        <v>74</v>
      </c>
      <c r="AQ94" t="s">
        <v>74</v>
      </c>
      <c r="AR94" t="s">
        <v>1318</v>
      </c>
      <c r="AS94" t="s">
        <v>1319</v>
      </c>
      <c r="AT94" t="s">
        <v>1320</v>
      </c>
      <c r="AU94">
        <v>1995</v>
      </c>
      <c r="AV94">
        <v>99</v>
      </c>
      <c r="AW94">
        <v>35</v>
      </c>
      <c r="AX94" t="s">
        <v>74</v>
      </c>
      <c r="AY94" t="s">
        <v>74</v>
      </c>
      <c r="AZ94" t="s">
        <v>74</v>
      </c>
      <c r="BA94" t="s">
        <v>74</v>
      </c>
      <c r="BB94">
        <v>13059</v>
      </c>
      <c r="BC94">
        <v>13061</v>
      </c>
      <c r="BD94" t="s">
        <v>74</v>
      </c>
      <c r="BE94" t="s">
        <v>1321</v>
      </c>
      <c r="BF94" t="str">
        <f>HYPERLINK("http://dx.doi.org/10.1021/j100035a003","http://dx.doi.org/10.1021/j100035a003")</f>
        <v>http://dx.doi.org/10.1021/j100035a003</v>
      </c>
      <c r="BG94" t="s">
        <v>74</v>
      </c>
      <c r="BH94" t="s">
        <v>74</v>
      </c>
      <c r="BI94">
        <v>3</v>
      </c>
      <c r="BJ94" t="s">
        <v>1322</v>
      </c>
      <c r="BK94" t="s">
        <v>94</v>
      </c>
      <c r="BL94" t="s">
        <v>1323</v>
      </c>
      <c r="BM94" t="s">
        <v>1324</v>
      </c>
      <c r="BN94" t="s">
        <v>74</v>
      </c>
      <c r="BO94" t="s">
        <v>74</v>
      </c>
      <c r="BP94" t="s">
        <v>74</v>
      </c>
      <c r="BQ94" t="s">
        <v>74</v>
      </c>
      <c r="BR94" t="s">
        <v>97</v>
      </c>
      <c r="BS94" t="s">
        <v>1325</v>
      </c>
      <c r="BT94" t="str">
        <f>HYPERLINK("https%3A%2F%2Fwww.webofscience.com%2Fwos%2Fwoscc%2Ffull-record%2FWOS:A1995RR84600003","View Full Record in Web of Science")</f>
        <v>View Full Record in Web of Science</v>
      </c>
    </row>
    <row r="95" spans="1:72" x14ac:dyDescent="0.15">
      <c r="A95" t="s">
        <v>72</v>
      </c>
      <c r="B95" t="s">
        <v>1326</v>
      </c>
      <c r="C95" t="s">
        <v>74</v>
      </c>
      <c r="D95" t="s">
        <v>74</v>
      </c>
      <c r="E95" t="s">
        <v>74</v>
      </c>
      <c r="F95" t="s">
        <v>1326</v>
      </c>
      <c r="G95" t="s">
        <v>74</v>
      </c>
      <c r="H95" t="s">
        <v>74</v>
      </c>
      <c r="I95" t="s">
        <v>1327</v>
      </c>
      <c r="J95" t="s">
        <v>101</v>
      </c>
      <c r="K95" t="s">
        <v>74</v>
      </c>
      <c r="L95" t="s">
        <v>74</v>
      </c>
      <c r="M95" t="s">
        <v>77</v>
      </c>
      <c r="N95" t="s">
        <v>78</v>
      </c>
      <c r="O95" t="s">
        <v>74</v>
      </c>
      <c r="P95" t="s">
        <v>74</v>
      </c>
      <c r="Q95" t="s">
        <v>74</v>
      </c>
      <c r="R95" t="s">
        <v>74</v>
      </c>
      <c r="S95" t="s">
        <v>74</v>
      </c>
      <c r="T95" t="s">
        <v>74</v>
      </c>
      <c r="U95" t="s">
        <v>1328</v>
      </c>
      <c r="V95" t="s">
        <v>1329</v>
      </c>
      <c r="W95" t="s">
        <v>1330</v>
      </c>
      <c r="X95" t="s">
        <v>1331</v>
      </c>
      <c r="Y95" t="s">
        <v>1332</v>
      </c>
      <c r="Z95" t="s">
        <v>74</v>
      </c>
      <c r="AA95" t="s">
        <v>74</v>
      </c>
      <c r="AB95" t="s">
        <v>74</v>
      </c>
      <c r="AC95" t="s">
        <v>74</v>
      </c>
      <c r="AD95" t="s">
        <v>74</v>
      </c>
      <c r="AE95" t="s">
        <v>74</v>
      </c>
      <c r="AF95" t="s">
        <v>74</v>
      </c>
      <c r="AG95">
        <v>30</v>
      </c>
      <c r="AH95">
        <v>278</v>
      </c>
      <c r="AI95">
        <v>302</v>
      </c>
      <c r="AJ95">
        <v>1</v>
      </c>
      <c r="AK95">
        <v>96</v>
      </c>
      <c r="AL95" t="s">
        <v>106</v>
      </c>
      <c r="AM95" t="s">
        <v>107</v>
      </c>
      <c r="AN95" t="s">
        <v>108</v>
      </c>
      <c r="AO95" t="s">
        <v>109</v>
      </c>
      <c r="AP95" t="s">
        <v>74</v>
      </c>
      <c r="AQ95" t="s">
        <v>74</v>
      </c>
      <c r="AR95" t="s">
        <v>101</v>
      </c>
      <c r="AS95" t="s">
        <v>110</v>
      </c>
      <c r="AT95" t="s">
        <v>1333</v>
      </c>
      <c r="AU95">
        <v>1995</v>
      </c>
      <c r="AV95">
        <v>376</v>
      </c>
      <c r="AW95">
        <v>6542</v>
      </c>
      <c r="AX95" t="s">
        <v>74</v>
      </c>
      <c r="AY95" t="s">
        <v>74</v>
      </c>
      <c r="AZ95" t="s">
        <v>74</v>
      </c>
      <c r="BA95" t="s">
        <v>74</v>
      </c>
      <c r="BB95">
        <v>680</v>
      </c>
      <c r="BC95">
        <v>682</v>
      </c>
      <c r="BD95" t="s">
        <v>74</v>
      </c>
      <c r="BE95" t="s">
        <v>1334</v>
      </c>
      <c r="BF95" t="str">
        <f>HYPERLINK("http://dx.doi.org/10.1038/376680ao","http://dx.doi.org/10.1038/376680ao")</f>
        <v>http://dx.doi.org/10.1038/376680ao</v>
      </c>
      <c r="BG95" t="s">
        <v>74</v>
      </c>
      <c r="BH95" t="s">
        <v>74</v>
      </c>
      <c r="BI95">
        <v>3</v>
      </c>
      <c r="BJ95" t="s">
        <v>113</v>
      </c>
      <c r="BK95" t="s">
        <v>94</v>
      </c>
      <c r="BL95" t="s">
        <v>114</v>
      </c>
      <c r="BM95" t="s">
        <v>1335</v>
      </c>
      <c r="BN95" t="s">
        <v>74</v>
      </c>
      <c r="BO95" t="s">
        <v>74</v>
      </c>
      <c r="BP95" t="s">
        <v>74</v>
      </c>
      <c r="BQ95" t="s">
        <v>74</v>
      </c>
      <c r="BR95" t="s">
        <v>97</v>
      </c>
      <c r="BS95" t="s">
        <v>1336</v>
      </c>
      <c r="BT95" t="str">
        <f>HYPERLINK("https%3A%2F%2Fwww.webofscience.com%2Fwos%2Fwoscc%2Ffull-record%2FWOS:A1995RQ67200058","View Full Record in Web of Science")</f>
        <v>View Full Record in Web of Science</v>
      </c>
    </row>
    <row r="96" spans="1:72" x14ac:dyDescent="0.15">
      <c r="A96" t="s">
        <v>72</v>
      </c>
      <c r="B96" t="s">
        <v>1337</v>
      </c>
      <c r="C96" t="s">
        <v>74</v>
      </c>
      <c r="D96" t="s">
        <v>74</v>
      </c>
      <c r="E96" t="s">
        <v>74</v>
      </c>
      <c r="F96" t="s">
        <v>1337</v>
      </c>
      <c r="G96" t="s">
        <v>74</v>
      </c>
      <c r="H96" t="s">
        <v>74</v>
      </c>
      <c r="I96" t="s">
        <v>1338</v>
      </c>
      <c r="J96" t="s">
        <v>1339</v>
      </c>
      <c r="K96" t="s">
        <v>74</v>
      </c>
      <c r="L96" t="s">
        <v>74</v>
      </c>
      <c r="M96" t="s">
        <v>77</v>
      </c>
      <c r="N96" t="s">
        <v>52</v>
      </c>
      <c r="O96" t="s">
        <v>74</v>
      </c>
      <c r="P96" t="s">
        <v>74</v>
      </c>
      <c r="Q96" t="s">
        <v>74</v>
      </c>
      <c r="R96" t="s">
        <v>74</v>
      </c>
      <c r="S96" t="s">
        <v>74</v>
      </c>
      <c r="T96" t="s">
        <v>74</v>
      </c>
      <c r="U96" t="s">
        <v>74</v>
      </c>
      <c r="V96" t="s">
        <v>74</v>
      </c>
      <c r="W96" t="s">
        <v>1340</v>
      </c>
      <c r="X96" t="s">
        <v>1341</v>
      </c>
      <c r="Y96" t="s">
        <v>74</v>
      </c>
      <c r="Z96" t="s">
        <v>74</v>
      </c>
      <c r="AA96" t="s">
        <v>1342</v>
      </c>
      <c r="AB96" t="s">
        <v>74</v>
      </c>
      <c r="AC96" t="s">
        <v>74</v>
      </c>
      <c r="AD96" t="s">
        <v>74</v>
      </c>
      <c r="AE96" t="s">
        <v>74</v>
      </c>
      <c r="AF96" t="s">
        <v>74</v>
      </c>
      <c r="AG96">
        <v>0</v>
      </c>
      <c r="AH96">
        <v>0</v>
      </c>
      <c r="AI96">
        <v>0</v>
      </c>
      <c r="AJ96">
        <v>0</v>
      </c>
      <c r="AK96">
        <v>2</v>
      </c>
      <c r="AL96" t="s">
        <v>1315</v>
      </c>
      <c r="AM96" t="s">
        <v>161</v>
      </c>
      <c r="AN96" t="s">
        <v>1316</v>
      </c>
      <c r="AO96" t="s">
        <v>1343</v>
      </c>
      <c r="AP96" t="s">
        <v>74</v>
      </c>
      <c r="AQ96" t="s">
        <v>74</v>
      </c>
      <c r="AR96" t="s">
        <v>1344</v>
      </c>
      <c r="AS96" t="s">
        <v>1345</v>
      </c>
      <c r="AT96" t="s">
        <v>1346</v>
      </c>
      <c r="AU96">
        <v>1995</v>
      </c>
      <c r="AV96">
        <v>210</v>
      </c>
      <c r="AW96" t="s">
        <v>74</v>
      </c>
      <c r="AX96">
        <v>1</v>
      </c>
      <c r="AY96" t="s">
        <v>74</v>
      </c>
      <c r="AZ96" t="s">
        <v>74</v>
      </c>
      <c r="BA96" t="s">
        <v>74</v>
      </c>
      <c r="BB96">
        <v>227</v>
      </c>
      <c r="BC96" t="s">
        <v>1347</v>
      </c>
      <c r="BD96" t="s">
        <v>74</v>
      </c>
      <c r="BE96" t="s">
        <v>74</v>
      </c>
      <c r="BF96" t="s">
        <v>74</v>
      </c>
      <c r="BG96" t="s">
        <v>74</v>
      </c>
      <c r="BH96" t="s">
        <v>74</v>
      </c>
      <c r="BI96">
        <v>0</v>
      </c>
      <c r="BJ96" t="s">
        <v>1348</v>
      </c>
      <c r="BK96" t="s">
        <v>94</v>
      </c>
      <c r="BL96" t="s">
        <v>1323</v>
      </c>
      <c r="BM96" t="s">
        <v>1349</v>
      </c>
      <c r="BN96" t="s">
        <v>74</v>
      </c>
      <c r="BO96" t="s">
        <v>74</v>
      </c>
      <c r="BP96" t="s">
        <v>74</v>
      </c>
      <c r="BQ96" t="s">
        <v>74</v>
      </c>
      <c r="BR96" t="s">
        <v>97</v>
      </c>
      <c r="BS96" t="s">
        <v>1350</v>
      </c>
      <c r="BT96" t="str">
        <f>HYPERLINK("https%3A%2F%2Fwww.webofscience.com%2Fwos%2Fwoscc%2Ffull-record%2FWOS:A1995RP25601656","View Full Record in Web of Science")</f>
        <v>View Full Record in Web of Science</v>
      </c>
    </row>
    <row r="97" spans="1:72" x14ac:dyDescent="0.15">
      <c r="A97" t="s">
        <v>72</v>
      </c>
      <c r="B97" t="s">
        <v>1351</v>
      </c>
      <c r="C97" t="s">
        <v>74</v>
      </c>
      <c r="D97" t="s">
        <v>74</v>
      </c>
      <c r="E97" t="s">
        <v>74</v>
      </c>
      <c r="F97" t="s">
        <v>1351</v>
      </c>
      <c r="G97" t="s">
        <v>74</v>
      </c>
      <c r="H97" t="s">
        <v>74</v>
      </c>
      <c r="I97" t="s">
        <v>1352</v>
      </c>
      <c r="J97" t="s">
        <v>152</v>
      </c>
      <c r="K97" t="s">
        <v>74</v>
      </c>
      <c r="L97" t="s">
        <v>74</v>
      </c>
      <c r="M97" t="s">
        <v>77</v>
      </c>
      <c r="N97" t="s">
        <v>78</v>
      </c>
      <c r="O97" t="s">
        <v>74</v>
      </c>
      <c r="P97" t="s">
        <v>74</v>
      </c>
      <c r="Q97" t="s">
        <v>74</v>
      </c>
      <c r="R97" t="s">
        <v>74</v>
      </c>
      <c r="S97" t="s">
        <v>74</v>
      </c>
      <c r="T97" t="s">
        <v>74</v>
      </c>
      <c r="U97" t="s">
        <v>1353</v>
      </c>
      <c r="V97" t="s">
        <v>1354</v>
      </c>
      <c r="W97" t="s">
        <v>1355</v>
      </c>
      <c r="X97" t="s">
        <v>1356</v>
      </c>
      <c r="Y97" t="s">
        <v>1357</v>
      </c>
      <c r="Z97" t="s">
        <v>74</v>
      </c>
      <c r="AA97" t="s">
        <v>1358</v>
      </c>
      <c r="AB97" t="s">
        <v>1359</v>
      </c>
      <c r="AC97" t="s">
        <v>74</v>
      </c>
      <c r="AD97" t="s">
        <v>74</v>
      </c>
      <c r="AE97" t="s">
        <v>74</v>
      </c>
      <c r="AF97" t="s">
        <v>74</v>
      </c>
      <c r="AG97">
        <v>31</v>
      </c>
      <c r="AH97">
        <v>45</v>
      </c>
      <c r="AI97">
        <v>56</v>
      </c>
      <c r="AJ97">
        <v>0</v>
      </c>
      <c r="AK97">
        <v>9</v>
      </c>
      <c r="AL97" t="s">
        <v>160</v>
      </c>
      <c r="AM97" t="s">
        <v>161</v>
      </c>
      <c r="AN97" t="s">
        <v>162</v>
      </c>
      <c r="AO97" t="s">
        <v>163</v>
      </c>
      <c r="AP97" t="s">
        <v>74</v>
      </c>
      <c r="AQ97" t="s">
        <v>74</v>
      </c>
      <c r="AR97" t="s">
        <v>164</v>
      </c>
      <c r="AS97" t="s">
        <v>165</v>
      </c>
      <c r="AT97" t="s">
        <v>1346</v>
      </c>
      <c r="AU97">
        <v>1995</v>
      </c>
      <c r="AV97">
        <v>100</v>
      </c>
      <c r="AW97" t="s">
        <v>1360</v>
      </c>
      <c r="AX97" t="s">
        <v>74</v>
      </c>
      <c r="AY97" t="s">
        <v>74</v>
      </c>
      <c r="AZ97" t="s">
        <v>74</v>
      </c>
      <c r="BA97" t="s">
        <v>74</v>
      </c>
      <c r="BB97">
        <v>16249</v>
      </c>
      <c r="BC97">
        <v>16263</v>
      </c>
      <c r="BD97" t="s">
        <v>74</v>
      </c>
      <c r="BE97" t="s">
        <v>1361</v>
      </c>
      <c r="BF97" t="str">
        <f>HYPERLINK("http://dx.doi.org/10.1029/95JD01174","http://dx.doi.org/10.1029/95JD01174")</f>
        <v>http://dx.doi.org/10.1029/95JD01174</v>
      </c>
      <c r="BG97" t="s">
        <v>74</v>
      </c>
      <c r="BH97" t="s">
        <v>74</v>
      </c>
      <c r="BI97">
        <v>15</v>
      </c>
      <c r="BJ97" t="s">
        <v>169</v>
      </c>
      <c r="BK97" t="s">
        <v>94</v>
      </c>
      <c r="BL97" t="s">
        <v>169</v>
      </c>
      <c r="BM97" t="s">
        <v>1362</v>
      </c>
      <c r="BN97" t="s">
        <v>74</v>
      </c>
      <c r="BO97" t="s">
        <v>181</v>
      </c>
      <c r="BP97" t="s">
        <v>74</v>
      </c>
      <c r="BQ97" t="s">
        <v>74</v>
      </c>
      <c r="BR97" t="s">
        <v>97</v>
      </c>
      <c r="BS97" t="s">
        <v>1363</v>
      </c>
      <c r="BT97" t="str">
        <f>HYPERLINK("https%3A%2F%2Fwww.webofscience.com%2Fwos%2Fwoscc%2Ffull-record%2FWOS:A1995RU10700002","View Full Record in Web of Science")</f>
        <v>View Full Record in Web of Science</v>
      </c>
    </row>
    <row r="98" spans="1:72" x14ac:dyDescent="0.15">
      <c r="A98" t="s">
        <v>72</v>
      </c>
      <c r="B98" t="s">
        <v>1364</v>
      </c>
      <c r="C98" t="s">
        <v>74</v>
      </c>
      <c r="D98" t="s">
        <v>74</v>
      </c>
      <c r="E98" t="s">
        <v>74</v>
      </c>
      <c r="F98" t="s">
        <v>1364</v>
      </c>
      <c r="G98" t="s">
        <v>74</v>
      </c>
      <c r="H98" t="s">
        <v>74</v>
      </c>
      <c r="I98" t="s">
        <v>1365</v>
      </c>
      <c r="J98" t="s">
        <v>152</v>
      </c>
      <c r="K98" t="s">
        <v>74</v>
      </c>
      <c r="L98" t="s">
        <v>74</v>
      </c>
      <c r="M98" t="s">
        <v>77</v>
      </c>
      <c r="N98" t="s">
        <v>78</v>
      </c>
      <c r="O98" t="s">
        <v>74</v>
      </c>
      <c r="P98" t="s">
        <v>74</v>
      </c>
      <c r="Q98" t="s">
        <v>74</v>
      </c>
      <c r="R98" t="s">
        <v>74</v>
      </c>
      <c r="S98" t="s">
        <v>74</v>
      </c>
      <c r="T98" t="s">
        <v>74</v>
      </c>
      <c r="U98" t="s">
        <v>1366</v>
      </c>
      <c r="V98" t="s">
        <v>1367</v>
      </c>
      <c r="W98" t="s">
        <v>74</v>
      </c>
      <c r="X98" t="s">
        <v>74</v>
      </c>
      <c r="Y98" t="s">
        <v>1368</v>
      </c>
      <c r="Z98" t="s">
        <v>74</v>
      </c>
      <c r="AA98" t="s">
        <v>74</v>
      </c>
      <c r="AB98" t="s">
        <v>1369</v>
      </c>
      <c r="AC98" t="s">
        <v>74</v>
      </c>
      <c r="AD98" t="s">
        <v>74</v>
      </c>
      <c r="AE98" t="s">
        <v>74</v>
      </c>
      <c r="AF98" t="s">
        <v>74</v>
      </c>
      <c r="AG98">
        <v>58</v>
      </c>
      <c r="AH98">
        <v>963</v>
      </c>
      <c r="AI98">
        <v>1072</v>
      </c>
      <c r="AJ98">
        <v>8</v>
      </c>
      <c r="AK98">
        <v>105</v>
      </c>
      <c r="AL98" t="s">
        <v>160</v>
      </c>
      <c r="AM98" t="s">
        <v>161</v>
      </c>
      <c r="AN98" t="s">
        <v>162</v>
      </c>
      <c r="AO98" t="s">
        <v>163</v>
      </c>
      <c r="AP98" t="s">
        <v>74</v>
      </c>
      <c r="AQ98" t="s">
        <v>74</v>
      </c>
      <c r="AR98" t="s">
        <v>164</v>
      </c>
      <c r="AS98" t="s">
        <v>165</v>
      </c>
      <c r="AT98" t="s">
        <v>1346</v>
      </c>
      <c r="AU98">
        <v>1995</v>
      </c>
      <c r="AV98">
        <v>100</v>
      </c>
      <c r="AW98" t="s">
        <v>1360</v>
      </c>
      <c r="AX98" t="s">
        <v>74</v>
      </c>
      <c r="AY98" t="s">
        <v>74</v>
      </c>
      <c r="AZ98" t="s">
        <v>74</v>
      </c>
      <c r="BA98" t="s">
        <v>74</v>
      </c>
      <c r="BB98">
        <v>16415</v>
      </c>
      <c r="BC98">
        <v>16430</v>
      </c>
      <c r="BD98" t="s">
        <v>74</v>
      </c>
      <c r="BE98" t="s">
        <v>1370</v>
      </c>
      <c r="BF98" t="str">
        <f>HYPERLINK("http://dx.doi.org/10.1029/95JD00690","http://dx.doi.org/10.1029/95JD00690")</f>
        <v>http://dx.doi.org/10.1029/95JD00690</v>
      </c>
      <c r="BG98" t="s">
        <v>74</v>
      </c>
      <c r="BH98" t="s">
        <v>74</v>
      </c>
      <c r="BI98">
        <v>16</v>
      </c>
      <c r="BJ98" t="s">
        <v>169</v>
      </c>
      <c r="BK98" t="s">
        <v>94</v>
      </c>
      <c r="BL98" t="s">
        <v>169</v>
      </c>
      <c r="BM98" t="s">
        <v>1362</v>
      </c>
      <c r="BN98" t="s">
        <v>74</v>
      </c>
      <c r="BO98" t="s">
        <v>1371</v>
      </c>
      <c r="BP98" t="s">
        <v>74</v>
      </c>
      <c r="BQ98" t="s">
        <v>74</v>
      </c>
      <c r="BR98" t="s">
        <v>97</v>
      </c>
      <c r="BS98" t="s">
        <v>1372</v>
      </c>
      <c r="BT98" t="str">
        <f>HYPERLINK("https%3A%2F%2Fwww.webofscience.com%2Fwos%2Fwoscc%2Ffull-record%2FWOS:A1995RU10700015","View Full Record in Web of Science")</f>
        <v>View Full Record in Web of Science</v>
      </c>
    </row>
    <row r="99" spans="1:72" x14ac:dyDescent="0.15">
      <c r="A99" t="s">
        <v>72</v>
      </c>
      <c r="B99" t="s">
        <v>1373</v>
      </c>
      <c r="C99" t="s">
        <v>74</v>
      </c>
      <c r="D99" t="s">
        <v>74</v>
      </c>
      <c r="E99" t="s">
        <v>74</v>
      </c>
      <c r="F99" t="s">
        <v>1373</v>
      </c>
      <c r="G99" t="s">
        <v>74</v>
      </c>
      <c r="H99" t="s">
        <v>74</v>
      </c>
      <c r="I99" t="s">
        <v>1374</v>
      </c>
      <c r="J99" t="s">
        <v>152</v>
      </c>
      <c r="K99" t="s">
        <v>74</v>
      </c>
      <c r="L99" t="s">
        <v>74</v>
      </c>
      <c r="M99" t="s">
        <v>77</v>
      </c>
      <c r="N99" t="s">
        <v>78</v>
      </c>
      <c r="O99" t="s">
        <v>74</v>
      </c>
      <c r="P99" t="s">
        <v>74</v>
      </c>
      <c r="Q99" t="s">
        <v>74</v>
      </c>
      <c r="R99" t="s">
        <v>74</v>
      </c>
      <c r="S99" t="s">
        <v>74</v>
      </c>
      <c r="T99" t="s">
        <v>74</v>
      </c>
      <c r="U99" t="s">
        <v>1375</v>
      </c>
      <c r="V99" t="s">
        <v>1376</v>
      </c>
      <c r="W99" t="s">
        <v>1377</v>
      </c>
      <c r="X99" t="s">
        <v>1378</v>
      </c>
      <c r="Y99" t="s">
        <v>1379</v>
      </c>
      <c r="Z99" t="s">
        <v>74</v>
      </c>
      <c r="AA99" t="s">
        <v>74</v>
      </c>
      <c r="AB99" t="s">
        <v>74</v>
      </c>
      <c r="AC99" t="s">
        <v>74</v>
      </c>
      <c r="AD99" t="s">
        <v>74</v>
      </c>
      <c r="AE99" t="s">
        <v>74</v>
      </c>
      <c r="AF99" t="s">
        <v>74</v>
      </c>
      <c r="AG99">
        <v>64</v>
      </c>
      <c r="AH99">
        <v>163</v>
      </c>
      <c r="AI99">
        <v>184</v>
      </c>
      <c r="AJ99">
        <v>2</v>
      </c>
      <c r="AK99">
        <v>36</v>
      </c>
      <c r="AL99" t="s">
        <v>160</v>
      </c>
      <c r="AM99" t="s">
        <v>161</v>
      </c>
      <c r="AN99" t="s">
        <v>162</v>
      </c>
      <c r="AO99" t="s">
        <v>163</v>
      </c>
      <c r="AP99" t="s">
        <v>74</v>
      </c>
      <c r="AQ99" t="s">
        <v>74</v>
      </c>
      <c r="AR99" t="s">
        <v>164</v>
      </c>
      <c r="AS99" t="s">
        <v>165</v>
      </c>
      <c r="AT99" t="s">
        <v>1346</v>
      </c>
      <c r="AU99">
        <v>1995</v>
      </c>
      <c r="AV99">
        <v>100</v>
      </c>
      <c r="AW99" t="s">
        <v>1360</v>
      </c>
      <c r="AX99" t="s">
        <v>74</v>
      </c>
      <c r="AY99" t="s">
        <v>74</v>
      </c>
      <c r="AZ99" t="s">
        <v>74</v>
      </c>
      <c r="BA99" t="s">
        <v>74</v>
      </c>
      <c r="BB99">
        <v>16605</v>
      </c>
      <c r="BC99">
        <v>16616</v>
      </c>
      <c r="BD99" t="s">
        <v>74</v>
      </c>
      <c r="BE99" t="s">
        <v>1380</v>
      </c>
      <c r="BF99" t="str">
        <f>HYPERLINK("http://dx.doi.org/10.1029/95JD00989","http://dx.doi.org/10.1029/95JD00989")</f>
        <v>http://dx.doi.org/10.1029/95JD00989</v>
      </c>
      <c r="BG99" t="s">
        <v>74</v>
      </c>
      <c r="BH99" t="s">
        <v>74</v>
      </c>
      <c r="BI99">
        <v>12</v>
      </c>
      <c r="BJ99" t="s">
        <v>169</v>
      </c>
      <c r="BK99" t="s">
        <v>94</v>
      </c>
      <c r="BL99" t="s">
        <v>169</v>
      </c>
      <c r="BM99" t="s">
        <v>1362</v>
      </c>
      <c r="BN99" t="s">
        <v>74</v>
      </c>
      <c r="BO99" t="s">
        <v>1381</v>
      </c>
      <c r="BP99" t="s">
        <v>74</v>
      </c>
      <c r="BQ99" t="s">
        <v>74</v>
      </c>
      <c r="BR99" t="s">
        <v>97</v>
      </c>
      <c r="BS99" t="s">
        <v>1382</v>
      </c>
      <c r="BT99" t="str">
        <f>HYPERLINK("https%3A%2F%2Fwww.webofscience.com%2Fwos%2Fwoscc%2Ffull-record%2FWOS:A1995RU10700025","View Full Record in Web of Science")</f>
        <v>View Full Record in Web of Science</v>
      </c>
    </row>
    <row r="100" spans="1:72" x14ac:dyDescent="0.15">
      <c r="A100" t="s">
        <v>72</v>
      </c>
      <c r="B100" t="s">
        <v>1383</v>
      </c>
      <c r="C100" t="s">
        <v>74</v>
      </c>
      <c r="D100" t="s">
        <v>74</v>
      </c>
      <c r="E100" t="s">
        <v>74</v>
      </c>
      <c r="F100" t="s">
        <v>1383</v>
      </c>
      <c r="G100" t="s">
        <v>74</v>
      </c>
      <c r="H100" t="s">
        <v>74</v>
      </c>
      <c r="I100" t="s">
        <v>1384</v>
      </c>
      <c r="J100" t="s">
        <v>152</v>
      </c>
      <c r="K100" t="s">
        <v>74</v>
      </c>
      <c r="L100" t="s">
        <v>74</v>
      </c>
      <c r="M100" t="s">
        <v>77</v>
      </c>
      <c r="N100" t="s">
        <v>78</v>
      </c>
      <c r="O100" t="s">
        <v>74</v>
      </c>
      <c r="P100" t="s">
        <v>74</v>
      </c>
      <c r="Q100" t="s">
        <v>74</v>
      </c>
      <c r="R100" t="s">
        <v>74</v>
      </c>
      <c r="S100" t="s">
        <v>74</v>
      </c>
      <c r="T100" t="s">
        <v>74</v>
      </c>
      <c r="U100" t="s">
        <v>1385</v>
      </c>
      <c r="V100" t="s">
        <v>1386</v>
      </c>
      <c r="W100" t="s">
        <v>1387</v>
      </c>
      <c r="X100" t="s">
        <v>369</v>
      </c>
      <c r="Y100" t="s">
        <v>74</v>
      </c>
      <c r="Z100" t="s">
        <v>74</v>
      </c>
      <c r="AA100" t="s">
        <v>1388</v>
      </c>
      <c r="AB100" t="s">
        <v>1389</v>
      </c>
      <c r="AC100" t="s">
        <v>74</v>
      </c>
      <c r="AD100" t="s">
        <v>74</v>
      </c>
      <c r="AE100" t="s">
        <v>74</v>
      </c>
      <c r="AF100" t="s">
        <v>74</v>
      </c>
      <c r="AG100">
        <v>26</v>
      </c>
      <c r="AH100">
        <v>18</v>
      </c>
      <c r="AI100">
        <v>19</v>
      </c>
      <c r="AJ100">
        <v>0</v>
      </c>
      <c r="AK100">
        <v>5</v>
      </c>
      <c r="AL100" t="s">
        <v>160</v>
      </c>
      <c r="AM100" t="s">
        <v>161</v>
      </c>
      <c r="AN100" t="s">
        <v>162</v>
      </c>
      <c r="AO100" t="s">
        <v>163</v>
      </c>
      <c r="AP100" t="s">
        <v>74</v>
      </c>
      <c r="AQ100" t="s">
        <v>74</v>
      </c>
      <c r="AR100" t="s">
        <v>164</v>
      </c>
      <c r="AS100" t="s">
        <v>165</v>
      </c>
      <c r="AT100" t="s">
        <v>1346</v>
      </c>
      <c r="AU100">
        <v>1995</v>
      </c>
      <c r="AV100">
        <v>100</v>
      </c>
      <c r="AW100" t="s">
        <v>1360</v>
      </c>
      <c r="AX100" t="s">
        <v>74</v>
      </c>
      <c r="AY100" t="s">
        <v>74</v>
      </c>
      <c r="AZ100" t="s">
        <v>74</v>
      </c>
      <c r="BA100" t="s">
        <v>74</v>
      </c>
      <c r="BB100">
        <v>16651</v>
      </c>
      <c r="BC100">
        <v>16660</v>
      </c>
      <c r="BD100" t="s">
        <v>74</v>
      </c>
      <c r="BE100" t="s">
        <v>1390</v>
      </c>
      <c r="BF100" t="str">
        <f>HYPERLINK("http://dx.doi.org/10.1029/95JD01539","http://dx.doi.org/10.1029/95JD01539")</f>
        <v>http://dx.doi.org/10.1029/95JD01539</v>
      </c>
      <c r="BG100" t="s">
        <v>74</v>
      </c>
      <c r="BH100" t="s">
        <v>74</v>
      </c>
      <c r="BI100">
        <v>10</v>
      </c>
      <c r="BJ100" t="s">
        <v>169</v>
      </c>
      <c r="BK100" t="s">
        <v>94</v>
      </c>
      <c r="BL100" t="s">
        <v>169</v>
      </c>
      <c r="BM100" t="s">
        <v>1362</v>
      </c>
      <c r="BN100" t="s">
        <v>74</v>
      </c>
      <c r="BO100" t="s">
        <v>74</v>
      </c>
      <c r="BP100" t="s">
        <v>74</v>
      </c>
      <c r="BQ100" t="s">
        <v>74</v>
      </c>
      <c r="BR100" t="s">
        <v>97</v>
      </c>
      <c r="BS100" t="s">
        <v>1391</v>
      </c>
      <c r="BT100" t="str">
        <f>HYPERLINK("https%3A%2F%2Fwww.webofscience.com%2Fwos%2Fwoscc%2Ffull-record%2FWOS:A1995RU10700028","View Full Record in Web of Science")</f>
        <v>View Full Record in Web of Science</v>
      </c>
    </row>
    <row r="101" spans="1:72" x14ac:dyDescent="0.15">
      <c r="A101" t="s">
        <v>72</v>
      </c>
      <c r="B101" t="s">
        <v>1392</v>
      </c>
      <c r="C101" t="s">
        <v>74</v>
      </c>
      <c r="D101" t="s">
        <v>74</v>
      </c>
      <c r="E101" t="s">
        <v>74</v>
      </c>
      <c r="F101" t="s">
        <v>1392</v>
      </c>
      <c r="G101" t="s">
        <v>74</v>
      </c>
      <c r="H101" t="s">
        <v>74</v>
      </c>
      <c r="I101" t="s">
        <v>1393</v>
      </c>
      <c r="J101" t="s">
        <v>152</v>
      </c>
      <c r="K101" t="s">
        <v>74</v>
      </c>
      <c r="L101" t="s">
        <v>74</v>
      </c>
      <c r="M101" t="s">
        <v>77</v>
      </c>
      <c r="N101" t="s">
        <v>78</v>
      </c>
      <c r="O101" t="s">
        <v>74</v>
      </c>
      <c r="P101" t="s">
        <v>74</v>
      </c>
      <c r="Q101" t="s">
        <v>74</v>
      </c>
      <c r="R101" t="s">
        <v>74</v>
      </c>
      <c r="S101" t="s">
        <v>74</v>
      </c>
      <c r="T101" t="s">
        <v>74</v>
      </c>
      <c r="U101" t="s">
        <v>1394</v>
      </c>
      <c r="V101" t="s">
        <v>1395</v>
      </c>
      <c r="W101" t="s">
        <v>1396</v>
      </c>
      <c r="X101" t="s">
        <v>1397</v>
      </c>
      <c r="Y101" t="s">
        <v>74</v>
      </c>
      <c r="Z101" t="s">
        <v>74</v>
      </c>
      <c r="AA101" t="s">
        <v>74</v>
      </c>
      <c r="AB101" t="s">
        <v>1398</v>
      </c>
      <c r="AC101" t="s">
        <v>74</v>
      </c>
      <c r="AD101" t="s">
        <v>74</v>
      </c>
      <c r="AE101" t="s">
        <v>74</v>
      </c>
      <c r="AF101" t="s">
        <v>74</v>
      </c>
      <c r="AG101">
        <v>39</v>
      </c>
      <c r="AH101">
        <v>40</v>
      </c>
      <c r="AI101">
        <v>40</v>
      </c>
      <c r="AJ101">
        <v>0</v>
      </c>
      <c r="AK101">
        <v>3</v>
      </c>
      <c r="AL101" t="s">
        <v>160</v>
      </c>
      <c r="AM101" t="s">
        <v>161</v>
      </c>
      <c r="AN101" t="s">
        <v>162</v>
      </c>
      <c r="AO101" t="s">
        <v>163</v>
      </c>
      <c r="AP101" t="s">
        <v>74</v>
      </c>
      <c r="AQ101" t="s">
        <v>74</v>
      </c>
      <c r="AR101" t="s">
        <v>164</v>
      </c>
      <c r="AS101" t="s">
        <v>165</v>
      </c>
      <c r="AT101" t="s">
        <v>1346</v>
      </c>
      <c r="AU101">
        <v>1995</v>
      </c>
      <c r="AV101">
        <v>100</v>
      </c>
      <c r="AW101" t="s">
        <v>1360</v>
      </c>
      <c r="AX101" t="s">
        <v>74</v>
      </c>
      <c r="AY101" t="s">
        <v>74</v>
      </c>
      <c r="AZ101" t="s">
        <v>74</v>
      </c>
      <c r="BA101" t="s">
        <v>74</v>
      </c>
      <c r="BB101">
        <v>16699</v>
      </c>
      <c r="BC101">
        <v>16720</v>
      </c>
      <c r="BD101" t="s">
        <v>74</v>
      </c>
      <c r="BE101" t="s">
        <v>1399</v>
      </c>
      <c r="BF101" t="str">
        <f>HYPERLINK("http://dx.doi.org/10.1029/94JD03300","http://dx.doi.org/10.1029/94JD03300")</f>
        <v>http://dx.doi.org/10.1029/94JD03300</v>
      </c>
      <c r="BG101" t="s">
        <v>74</v>
      </c>
      <c r="BH101" t="s">
        <v>74</v>
      </c>
      <c r="BI101">
        <v>22</v>
      </c>
      <c r="BJ101" t="s">
        <v>169</v>
      </c>
      <c r="BK101" t="s">
        <v>94</v>
      </c>
      <c r="BL101" t="s">
        <v>169</v>
      </c>
      <c r="BM101" t="s">
        <v>1362</v>
      </c>
      <c r="BN101" t="s">
        <v>74</v>
      </c>
      <c r="BO101" t="s">
        <v>74</v>
      </c>
      <c r="BP101" t="s">
        <v>74</v>
      </c>
      <c r="BQ101" t="s">
        <v>74</v>
      </c>
      <c r="BR101" t="s">
        <v>97</v>
      </c>
      <c r="BS101" t="s">
        <v>1400</v>
      </c>
      <c r="BT101" t="str">
        <f>HYPERLINK("https%3A%2F%2Fwww.webofscience.com%2Fwos%2Fwoscc%2Ffull-record%2FWOS:A1995RU10700032","View Full Record in Web of Science")</f>
        <v>View Full Record in Web of Science</v>
      </c>
    </row>
    <row r="102" spans="1:72" x14ac:dyDescent="0.15">
      <c r="A102" t="s">
        <v>72</v>
      </c>
      <c r="B102" t="s">
        <v>1401</v>
      </c>
      <c r="C102" t="s">
        <v>74</v>
      </c>
      <c r="D102" t="s">
        <v>74</v>
      </c>
      <c r="E102" t="s">
        <v>74</v>
      </c>
      <c r="F102" t="s">
        <v>1401</v>
      </c>
      <c r="G102" t="s">
        <v>74</v>
      </c>
      <c r="H102" t="s">
        <v>74</v>
      </c>
      <c r="I102" t="s">
        <v>1402</v>
      </c>
      <c r="J102" t="s">
        <v>152</v>
      </c>
      <c r="K102" t="s">
        <v>74</v>
      </c>
      <c r="L102" t="s">
        <v>74</v>
      </c>
      <c r="M102" t="s">
        <v>77</v>
      </c>
      <c r="N102" t="s">
        <v>78</v>
      </c>
      <c r="O102" t="s">
        <v>74</v>
      </c>
      <c r="P102" t="s">
        <v>74</v>
      </c>
      <c r="Q102" t="s">
        <v>74</v>
      </c>
      <c r="R102" t="s">
        <v>74</v>
      </c>
      <c r="S102" t="s">
        <v>74</v>
      </c>
      <c r="T102" t="s">
        <v>74</v>
      </c>
      <c r="U102" t="s">
        <v>1403</v>
      </c>
      <c r="V102" t="s">
        <v>1404</v>
      </c>
      <c r="W102" t="s">
        <v>1405</v>
      </c>
      <c r="X102" t="s">
        <v>1406</v>
      </c>
      <c r="Y102" t="s">
        <v>1407</v>
      </c>
      <c r="Z102" t="s">
        <v>74</v>
      </c>
      <c r="AA102" t="s">
        <v>74</v>
      </c>
      <c r="AB102" t="s">
        <v>74</v>
      </c>
      <c r="AC102" t="s">
        <v>74</v>
      </c>
      <c r="AD102" t="s">
        <v>74</v>
      </c>
      <c r="AE102" t="s">
        <v>74</v>
      </c>
      <c r="AF102" t="s">
        <v>74</v>
      </c>
      <c r="AG102">
        <v>55</v>
      </c>
      <c r="AH102">
        <v>26</v>
      </c>
      <c r="AI102">
        <v>26</v>
      </c>
      <c r="AJ102">
        <v>0</v>
      </c>
      <c r="AK102">
        <v>6</v>
      </c>
      <c r="AL102" t="s">
        <v>160</v>
      </c>
      <c r="AM102" t="s">
        <v>161</v>
      </c>
      <c r="AN102" t="s">
        <v>162</v>
      </c>
      <c r="AO102" t="s">
        <v>163</v>
      </c>
      <c r="AP102" t="s">
        <v>74</v>
      </c>
      <c r="AQ102" t="s">
        <v>74</v>
      </c>
      <c r="AR102" t="s">
        <v>164</v>
      </c>
      <c r="AS102" t="s">
        <v>165</v>
      </c>
      <c r="AT102" t="s">
        <v>1346</v>
      </c>
      <c r="AU102">
        <v>1995</v>
      </c>
      <c r="AV102">
        <v>100</v>
      </c>
      <c r="AW102" t="s">
        <v>1360</v>
      </c>
      <c r="AX102" t="s">
        <v>74</v>
      </c>
      <c r="AY102" t="s">
        <v>74</v>
      </c>
      <c r="AZ102" t="s">
        <v>74</v>
      </c>
      <c r="BA102" t="s">
        <v>74</v>
      </c>
      <c r="BB102">
        <v>16735</v>
      </c>
      <c r="BC102">
        <v>16751</v>
      </c>
      <c r="BD102" t="s">
        <v>74</v>
      </c>
      <c r="BE102" t="s">
        <v>1408</v>
      </c>
      <c r="BF102" t="str">
        <f>HYPERLINK("http://dx.doi.org/10.1029/95JD01537","http://dx.doi.org/10.1029/95JD01537")</f>
        <v>http://dx.doi.org/10.1029/95JD01537</v>
      </c>
      <c r="BG102" t="s">
        <v>74</v>
      </c>
      <c r="BH102" t="s">
        <v>74</v>
      </c>
      <c r="BI102">
        <v>17</v>
      </c>
      <c r="BJ102" t="s">
        <v>169</v>
      </c>
      <c r="BK102" t="s">
        <v>94</v>
      </c>
      <c r="BL102" t="s">
        <v>169</v>
      </c>
      <c r="BM102" t="s">
        <v>1362</v>
      </c>
      <c r="BN102" t="s">
        <v>74</v>
      </c>
      <c r="BO102" t="s">
        <v>74</v>
      </c>
      <c r="BP102" t="s">
        <v>74</v>
      </c>
      <c r="BQ102" t="s">
        <v>74</v>
      </c>
      <c r="BR102" t="s">
        <v>97</v>
      </c>
      <c r="BS102" t="s">
        <v>1409</v>
      </c>
      <c r="BT102" t="str">
        <f>HYPERLINK("https%3A%2F%2Fwww.webofscience.com%2Fwos%2Fwoscc%2Ffull-record%2FWOS:A1995RU10700035","View Full Record in Web of Science")</f>
        <v>View Full Record in Web of Science</v>
      </c>
    </row>
    <row r="103" spans="1:72" x14ac:dyDescent="0.15">
      <c r="A103" t="s">
        <v>72</v>
      </c>
      <c r="B103" t="s">
        <v>1410</v>
      </c>
      <c r="C103" t="s">
        <v>74</v>
      </c>
      <c r="D103" t="s">
        <v>74</v>
      </c>
      <c r="E103" t="s">
        <v>74</v>
      </c>
      <c r="F103" t="s">
        <v>1410</v>
      </c>
      <c r="G103" t="s">
        <v>74</v>
      </c>
      <c r="H103" t="s">
        <v>74</v>
      </c>
      <c r="I103" t="s">
        <v>1411</v>
      </c>
      <c r="J103" t="s">
        <v>1412</v>
      </c>
      <c r="K103" t="s">
        <v>74</v>
      </c>
      <c r="L103" t="s">
        <v>74</v>
      </c>
      <c r="M103" t="s">
        <v>77</v>
      </c>
      <c r="N103" t="s">
        <v>78</v>
      </c>
      <c r="O103" t="s">
        <v>74</v>
      </c>
      <c r="P103" t="s">
        <v>74</v>
      </c>
      <c r="Q103" t="s">
        <v>74</v>
      </c>
      <c r="R103" t="s">
        <v>74</v>
      </c>
      <c r="S103" t="s">
        <v>74</v>
      </c>
      <c r="T103" t="s">
        <v>1413</v>
      </c>
      <c r="U103" t="s">
        <v>1414</v>
      </c>
      <c r="V103" t="s">
        <v>1415</v>
      </c>
      <c r="W103" t="s">
        <v>1416</v>
      </c>
      <c r="X103" t="s">
        <v>1417</v>
      </c>
      <c r="Y103" t="s">
        <v>74</v>
      </c>
      <c r="Z103" t="s">
        <v>74</v>
      </c>
      <c r="AA103" t="s">
        <v>74</v>
      </c>
      <c r="AB103" t="s">
        <v>74</v>
      </c>
      <c r="AC103" t="s">
        <v>74</v>
      </c>
      <c r="AD103" t="s">
        <v>74</v>
      </c>
      <c r="AE103" t="s">
        <v>74</v>
      </c>
      <c r="AF103" t="s">
        <v>74</v>
      </c>
      <c r="AG103">
        <v>35</v>
      </c>
      <c r="AH103">
        <v>28</v>
      </c>
      <c r="AI103">
        <v>31</v>
      </c>
      <c r="AJ103">
        <v>0</v>
      </c>
      <c r="AK103">
        <v>8</v>
      </c>
      <c r="AL103" t="s">
        <v>1418</v>
      </c>
      <c r="AM103" t="s">
        <v>1419</v>
      </c>
      <c r="AN103" t="s">
        <v>1420</v>
      </c>
      <c r="AO103" t="s">
        <v>1421</v>
      </c>
      <c r="AP103" t="s">
        <v>74</v>
      </c>
      <c r="AQ103" t="s">
        <v>74</v>
      </c>
      <c r="AR103" t="s">
        <v>1412</v>
      </c>
      <c r="AS103" t="s">
        <v>1422</v>
      </c>
      <c r="AT103" t="s">
        <v>1423</v>
      </c>
      <c r="AU103">
        <v>1995</v>
      </c>
      <c r="AV103">
        <v>51</v>
      </c>
      <c r="AW103">
        <v>8</v>
      </c>
      <c r="AX103" t="s">
        <v>74</v>
      </c>
      <c r="AY103" t="s">
        <v>74</v>
      </c>
      <c r="AZ103" t="s">
        <v>74</v>
      </c>
      <c r="BA103" t="s">
        <v>74</v>
      </c>
      <c r="BB103">
        <v>768</v>
      </c>
      <c r="BC103">
        <v>774</v>
      </c>
      <c r="BD103" t="s">
        <v>74</v>
      </c>
      <c r="BE103" t="s">
        <v>1424</v>
      </c>
      <c r="BF103" t="str">
        <f>HYPERLINK("http://dx.doi.org/10.1007/BF01922428","http://dx.doi.org/10.1007/BF01922428")</f>
        <v>http://dx.doi.org/10.1007/BF01922428</v>
      </c>
      <c r="BG103" t="s">
        <v>74</v>
      </c>
      <c r="BH103" t="s">
        <v>74</v>
      </c>
      <c r="BI103">
        <v>7</v>
      </c>
      <c r="BJ103" t="s">
        <v>113</v>
      </c>
      <c r="BK103" t="s">
        <v>94</v>
      </c>
      <c r="BL103" t="s">
        <v>114</v>
      </c>
      <c r="BM103" t="s">
        <v>1425</v>
      </c>
      <c r="BN103" t="s">
        <v>74</v>
      </c>
      <c r="BO103" t="s">
        <v>74</v>
      </c>
      <c r="BP103" t="s">
        <v>74</v>
      </c>
      <c r="BQ103" t="s">
        <v>74</v>
      </c>
      <c r="BR103" t="s">
        <v>97</v>
      </c>
      <c r="BS103" t="s">
        <v>1426</v>
      </c>
      <c r="BT103" t="str">
        <f>HYPERLINK("https%3A%2F%2Fwww.webofscience.com%2Fwos%2Fwoscc%2Ffull-record%2FWOS:A1995RT56900004","View Full Record in Web of Science")</f>
        <v>View Full Record in Web of Science</v>
      </c>
    </row>
    <row r="104" spans="1:72" x14ac:dyDescent="0.15">
      <c r="A104" t="s">
        <v>72</v>
      </c>
      <c r="B104" t="s">
        <v>1427</v>
      </c>
      <c r="C104" t="s">
        <v>74</v>
      </c>
      <c r="D104" t="s">
        <v>74</v>
      </c>
      <c r="E104" t="s">
        <v>74</v>
      </c>
      <c r="F104" t="s">
        <v>1427</v>
      </c>
      <c r="G104" t="s">
        <v>74</v>
      </c>
      <c r="H104" t="s">
        <v>74</v>
      </c>
      <c r="I104" t="s">
        <v>1428</v>
      </c>
      <c r="J104" t="s">
        <v>213</v>
      </c>
      <c r="K104" t="s">
        <v>74</v>
      </c>
      <c r="L104" t="s">
        <v>74</v>
      </c>
      <c r="M104" t="s">
        <v>77</v>
      </c>
      <c r="N104" t="s">
        <v>78</v>
      </c>
      <c r="O104" t="s">
        <v>74</v>
      </c>
      <c r="P104" t="s">
        <v>74</v>
      </c>
      <c r="Q104" t="s">
        <v>74</v>
      </c>
      <c r="R104" t="s">
        <v>74</v>
      </c>
      <c r="S104" t="s">
        <v>74</v>
      </c>
      <c r="T104" t="s">
        <v>74</v>
      </c>
      <c r="U104" t="s">
        <v>1429</v>
      </c>
      <c r="V104" t="s">
        <v>1430</v>
      </c>
      <c r="W104" t="s">
        <v>74</v>
      </c>
      <c r="X104" t="s">
        <v>74</v>
      </c>
      <c r="Y104" t="s">
        <v>1431</v>
      </c>
      <c r="Z104" t="s">
        <v>74</v>
      </c>
      <c r="AA104" t="s">
        <v>74</v>
      </c>
      <c r="AB104" t="s">
        <v>74</v>
      </c>
      <c r="AC104" t="s">
        <v>74</v>
      </c>
      <c r="AD104" t="s">
        <v>74</v>
      </c>
      <c r="AE104" t="s">
        <v>74</v>
      </c>
      <c r="AF104" t="s">
        <v>74</v>
      </c>
      <c r="AG104">
        <v>19</v>
      </c>
      <c r="AH104">
        <v>6</v>
      </c>
      <c r="AI104">
        <v>6</v>
      </c>
      <c r="AJ104">
        <v>0</v>
      </c>
      <c r="AK104">
        <v>0</v>
      </c>
      <c r="AL104" t="s">
        <v>160</v>
      </c>
      <c r="AM104" t="s">
        <v>161</v>
      </c>
      <c r="AN104" t="s">
        <v>220</v>
      </c>
      <c r="AO104" t="s">
        <v>221</v>
      </c>
      <c r="AP104" t="s">
        <v>74</v>
      </c>
      <c r="AQ104" t="s">
        <v>74</v>
      </c>
      <c r="AR104" t="s">
        <v>222</v>
      </c>
      <c r="AS104" t="s">
        <v>223</v>
      </c>
      <c r="AT104" t="s">
        <v>1432</v>
      </c>
      <c r="AU104">
        <v>1995</v>
      </c>
      <c r="AV104">
        <v>22</v>
      </c>
      <c r="AW104">
        <v>16</v>
      </c>
      <c r="AX104" t="s">
        <v>74</v>
      </c>
      <c r="AY104" t="s">
        <v>74</v>
      </c>
      <c r="AZ104" t="s">
        <v>74</v>
      </c>
      <c r="BA104" t="s">
        <v>74</v>
      </c>
      <c r="BB104">
        <v>2123</v>
      </c>
      <c r="BC104">
        <v>2126</v>
      </c>
      <c r="BD104" t="s">
        <v>74</v>
      </c>
      <c r="BE104" t="s">
        <v>1433</v>
      </c>
      <c r="BF104" t="str">
        <f>HYPERLINK("http://dx.doi.org/10.1029/95GL02018","http://dx.doi.org/10.1029/95GL02018")</f>
        <v>http://dx.doi.org/10.1029/95GL02018</v>
      </c>
      <c r="BG104" t="s">
        <v>74</v>
      </c>
      <c r="BH104" t="s">
        <v>74</v>
      </c>
      <c r="BI104">
        <v>4</v>
      </c>
      <c r="BJ104" t="s">
        <v>226</v>
      </c>
      <c r="BK104" t="s">
        <v>94</v>
      </c>
      <c r="BL104" t="s">
        <v>227</v>
      </c>
      <c r="BM104" t="s">
        <v>1434</v>
      </c>
      <c r="BN104" t="s">
        <v>74</v>
      </c>
      <c r="BO104" t="s">
        <v>74</v>
      </c>
      <c r="BP104" t="s">
        <v>74</v>
      </c>
      <c r="BQ104" t="s">
        <v>74</v>
      </c>
      <c r="BR104" t="s">
        <v>97</v>
      </c>
      <c r="BS104" t="s">
        <v>1435</v>
      </c>
      <c r="BT104" t="str">
        <f>HYPERLINK("https%3A%2F%2Fwww.webofscience.com%2Fwos%2Fwoscc%2Ffull-record%2FWOS:A1995RT33300012","View Full Record in Web of Science")</f>
        <v>View Full Record in Web of Science</v>
      </c>
    </row>
    <row r="105" spans="1:72" x14ac:dyDescent="0.15">
      <c r="A105" t="s">
        <v>72</v>
      </c>
      <c r="B105" t="s">
        <v>1436</v>
      </c>
      <c r="C105" t="s">
        <v>74</v>
      </c>
      <c r="D105" t="s">
        <v>74</v>
      </c>
      <c r="E105" t="s">
        <v>74</v>
      </c>
      <c r="F105" t="s">
        <v>1436</v>
      </c>
      <c r="G105" t="s">
        <v>74</v>
      </c>
      <c r="H105" t="s">
        <v>74</v>
      </c>
      <c r="I105" t="s">
        <v>1437</v>
      </c>
      <c r="J105" t="s">
        <v>213</v>
      </c>
      <c r="K105" t="s">
        <v>74</v>
      </c>
      <c r="L105" t="s">
        <v>74</v>
      </c>
      <c r="M105" t="s">
        <v>77</v>
      </c>
      <c r="N105" t="s">
        <v>78</v>
      </c>
      <c r="O105" t="s">
        <v>74</v>
      </c>
      <c r="P105" t="s">
        <v>74</v>
      </c>
      <c r="Q105" t="s">
        <v>74</v>
      </c>
      <c r="R105" t="s">
        <v>74</v>
      </c>
      <c r="S105" t="s">
        <v>74</v>
      </c>
      <c r="T105" t="s">
        <v>74</v>
      </c>
      <c r="U105" t="s">
        <v>1438</v>
      </c>
      <c r="V105" t="s">
        <v>1439</v>
      </c>
      <c r="W105" t="s">
        <v>74</v>
      </c>
      <c r="X105" t="s">
        <v>74</v>
      </c>
      <c r="Y105" t="s">
        <v>1440</v>
      </c>
      <c r="Z105" t="s">
        <v>74</v>
      </c>
      <c r="AA105" t="s">
        <v>74</v>
      </c>
      <c r="AB105" t="s">
        <v>74</v>
      </c>
      <c r="AC105" t="s">
        <v>74</v>
      </c>
      <c r="AD105" t="s">
        <v>74</v>
      </c>
      <c r="AE105" t="s">
        <v>74</v>
      </c>
      <c r="AF105" t="s">
        <v>74</v>
      </c>
      <c r="AG105">
        <v>15</v>
      </c>
      <c r="AH105">
        <v>7</v>
      </c>
      <c r="AI105">
        <v>7</v>
      </c>
      <c r="AJ105">
        <v>0</v>
      </c>
      <c r="AK105">
        <v>0</v>
      </c>
      <c r="AL105" t="s">
        <v>160</v>
      </c>
      <c r="AM105" t="s">
        <v>161</v>
      </c>
      <c r="AN105" t="s">
        <v>220</v>
      </c>
      <c r="AO105" t="s">
        <v>221</v>
      </c>
      <c r="AP105" t="s">
        <v>74</v>
      </c>
      <c r="AQ105" t="s">
        <v>74</v>
      </c>
      <c r="AR105" t="s">
        <v>222</v>
      </c>
      <c r="AS105" t="s">
        <v>223</v>
      </c>
      <c r="AT105" t="s">
        <v>1432</v>
      </c>
      <c r="AU105">
        <v>1995</v>
      </c>
      <c r="AV105">
        <v>22</v>
      </c>
      <c r="AW105">
        <v>16</v>
      </c>
      <c r="AX105" t="s">
        <v>74</v>
      </c>
      <c r="AY105" t="s">
        <v>74</v>
      </c>
      <c r="AZ105" t="s">
        <v>74</v>
      </c>
      <c r="BA105" t="s">
        <v>74</v>
      </c>
      <c r="BB105">
        <v>2167</v>
      </c>
      <c r="BC105">
        <v>2170</v>
      </c>
      <c r="BD105" t="s">
        <v>74</v>
      </c>
      <c r="BE105" t="s">
        <v>1441</v>
      </c>
      <c r="BF105" t="str">
        <f>HYPERLINK("http://dx.doi.org/10.1029/95GL01721","http://dx.doi.org/10.1029/95GL01721")</f>
        <v>http://dx.doi.org/10.1029/95GL01721</v>
      </c>
      <c r="BG105" t="s">
        <v>74</v>
      </c>
      <c r="BH105" t="s">
        <v>74</v>
      </c>
      <c r="BI105">
        <v>4</v>
      </c>
      <c r="BJ105" t="s">
        <v>226</v>
      </c>
      <c r="BK105" t="s">
        <v>94</v>
      </c>
      <c r="BL105" t="s">
        <v>227</v>
      </c>
      <c r="BM105" t="s">
        <v>1434</v>
      </c>
      <c r="BN105" t="s">
        <v>74</v>
      </c>
      <c r="BO105" t="s">
        <v>74</v>
      </c>
      <c r="BP105" t="s">
        <v>74</v>
      </c>
      <c r="BQ105" t="s">
        <v>74</v>
      </c>
      <c r="BR105" t="s">
        <v>97</v>
      </c>
      <c r="BS105" t="s">
        <v>1442</v>
      </c>
      <c r="BT105" t="str">
        <f>HYPERLINK("https%3A%2F%2Fwww.webofscience.com%2Fwos%2Fwoscc%2Ffull-record%2FWOS:A1995RT33300023","View Full Record in Web of Science")</f>
        <v>View Full Record in Web of Science</v>
      </c>
    </row>
    <row r="106" spans="1:72" x14ac:dyDescent="0.15">
      <c r="A106" t="s">
        <v>72</v>
      </c>
      <c r="B106" t="s">
        <v>1443</v>
      </c>
      <c r="C106" t="s">
        <v>74</v>
      </c>
      <c r="D106" t="s">
        <v>74</v>
      </c>
      <c r="E106" t="s">
        <v>74</v>
      </c>
      <c r="F106" t="s">
        <v>1443</v>
      </c>
      <c r="G106" t="s">
        <v>74</v>
      </c>
      <c r="H106" t="s">
        <v>74</v>
      </c>
      <c r="I106" t="s">
        <v>1444</v>
      </c>
      <c r="J106" t="s">
        <v>213</v>
      </c>
      <c r="K106" t="s">
        <v>74</v>
      </c>
      <c r="L106" t="s">
        <v>74</v>
      </c>
      <c r="M106" t="s">
        <v>77</v>
      </c>
      <c r="N106" t="s">
        <v>78</v>
      </c>
      <c r="O106" t="s">
        <v>74</v>
      </c>
      <c r="P106" t="s">
        <v>74</v>
      </c>
      <c r="Q106" t="s">
        <v>74</v>
      </c>
      <c r="R106" t="s">
        <v>74</v>
      </c>
      <c r="S106" t="s">
        <v>74</v>
      </c>
      <c r="T106" t="s">
        <v>74</v>
      </c>
      <c r="U106" t="s">
        <v>1445</v>
      </c>
      <c r="V106" t="s">
        <v>1446</v>
      </c>
      <c r="W106" t="s">
        <v>1447</v>
      </c>
      <c r="X106" t="s">
        <v>1448</v>
      </c>
      <c r="Y106" t="s">
        <v>1449</v>
      </c>
      <c r="Z106" t="s">
        <v>74</v>
      </c>
      <c r="AA106" t="s">
        <v>74</v>
      </c>
      <c r="AB106" t="s">
        <v>74</v>
      </c>
      <c r="AC106" t="s">
        <v>74</v>
      </c>
      <c r="AD106" t="s">
        <v>74</v>
      </c>
      <c r="AE106" t="s">
        <v>74</v>
      </c>
      <c r="AF106" t="s">
        <v>74</v>
      </c>
      <c r="AG106">
        <v>32</v>
      </c>
      <c r="AH106">
        <v>34</v>
      </c>
      <c r="AI106">
        <v>35</v>
      </c>
      <c r="AJ106">
        <v>0</v>
      </c>
      <c r="AK106">
        <v>7</v>
      </c>
      <c r="AL106" t="s">
        <v>160</v>
      </c>
      <c r="AM106" t="s">
        <v>161</v>
      </c>
      <c r="AN106" t="s">
        <v>220</v>
      </c>
      <c r="AO106" t="s">
        <v>221</v>
      </c>
      <c r="AP106" t="s">
        <v>74</v>
      </c>
      <c r="AQ106" t="s">
        <v>74</v>
      </c>
      <c r="AR106" t="s">
        <v>222</v>
      </c>
      <c r="AS106" t="s">
        <v>223</v>
      </c>
      <c r="AT106" t="s">
        <v>1432</v>
      </c>
      <c r="AU106">
        <v>1995</v>
      </c>
      <c r="AV106">
        <v>22</v>
      </c>
      <c r="AW106">
        <v>16</v>
      </c>
      <c r="AX106" t="s">
        <v>74</v>
      </c>
      <c r="AY106" t="s">
        <v>74</v>
      </c>
      <c r="AZ106" t="s">
        <v>74</v>
      </c>
      <c r="BA106" t="s">
        <v>74</v>
      </c>
      <c r="BB106">
        <v>2179</v>
      </c>
      <c r="BC106">
        <v>2182</v>
      </c>
      <c r="BD106" t="s">
        <v>74</v>
      </c>
      <c r="BE106" t="s">
        <v>1450</v>
      </c>
      <c r="BF106" t="str">
        <f>HYPERLINK("http://dx.doi.org/10.1029/95GL02014","http://dx.doi.org/10.1029/95GL02014")</f>
        <v>http://dx.doi.org/10.1029/95GL02014</v>
      </c>
      <c r="BG106" t="s">
        <v>74</v>
      </c>
      <c r="BH106" t="s">
        <v>74</v>
      </c>
      <c r="BI106">
        <v>4</v>
      </c>
      <c r="BJ106" t="s">
        <v>226</v>
      </c>
      <c r="BK106" t="s">
        <v>94</v>
      </c>
      <c r="BL106" t="s">
        <v>227</v>
      </c>
      <c r="BM106" t="s">
        <v>1434</v>
      </c>
      <c r="BN106" t="s">
        <v>74</v>
      </c>
      <c r="BO106" t="s">
        <v>1371</v>
      </c>
      <c r="BP106" t="s">
        <v>74</v>
      </c>
      <c r="BQ106" t="s">
        <v>74</v>
      </c>
      <c r="BR106" t="s">
        <v>97</v>
      </c>
      <c r="BS106" t="s">
        <v>1451</v>
      </c>
      <c r="BT106" t="str">
        <f>HYPERLINK("https%3A%2F%2Fwww.webofscience.com%2Fwos%2Fwoscc%2Ffull-record%2FWOS:A1995RT33300026","View Full Record in Web of Science")</f>
        <v>View Full Record in Web of Science</v>
      </c>
    </row>
    <row r="107" spans="1:72" x14ac:dyDescent="0.15">
      <c r="A107" t="s">
        <v>72</v>
      </c>
      <c r="B107" t="s">
        <v>1452</v>
      </c>
      <c r="C107" t="s">
        <v>74</v>
      </c>
      <c r="D107" t="s">
        <v>74</v>
      </c>
      <c r="E107" t="s">
        <v>74</v>
      </c>
      <c r="F107" t="s">
        <v>1452</v>
      </c>
      <c r="G107" t="s">
        <v>74</v>
      </c>
      <c r="H107" t="s">
        <v>74</v>
      </c>
      <c r="I107" t="s">
        <v>1453</v>
      </c>
      <c r="J107" t="s">
        <v>233</v>
      </c>
      <c r="K107" t="s">
        <v>74</v>
      </c>
      <c r="L107" t="s">
        <v>74</v>
      </c>
      <c r="M107" t="s">
        <v>77</v>
      </c>
      <c r="N107" t="s">
        <v>78</v>
      </c>
      <c r="O107" t="s">
        <v>74</v>
      </c>
      <c r="P107" t="s">
        <v>74</v>
      </c>
      <c r="Q107" t="s">
        <v>74</v>
      </c>
      <c r="R107" t="s">
        <v>74</v>
      </c>
      <c r="S107" t="s">
        <v>74</v>
      </c>
      <c r="T107" t="s">
        <v>74</v>
      </c>
      <c r="U107" t="s">
        <v>1454</v>
      </c>
      <c r="V107" t="s">
        <v>1455</v>
      </c>
      <c r="W107" t="s">
        <v>1456</v>
      </c>
      <c r="X107" t="s">
        <v>1457</v>
      </c>
      <c r="Y107" t="s">
        <v>74</v>
      </c>
      <c r="Z107" t="s">
        <v>74</v>
      </c>
      <c r="AA107" t="s">
        <v>74</v>
      </c>
      <c r="AB107" t="s">
        <v>74</v>
      </c>
      <c r="AC107" t="s">
        <v>74</v>
      </c>
      <c r="AD107" t="s">
        <v>74</v>
      </c>
      <c r="AE107" t="s">
        <v>74</v>
      </c>
      <c r="AF107" t="s">
        <v>74</v>
      </c>
      <c r="AG107">
        <v>31</v>
      </c>
      <c r="AH107">
        <v>5</v>
      </c>
      <c r="AI107">
        <v>5</v>
      </c>
      <c r="AJ107">
        <v>0</v>
      </c>
      <c r="AK107">
        <v>2</v>
      </c>
      <c r="AL107" t="s">
        <v>160</v>
      </c>
      <c r="AM107" t="s">
        <v>161</v>
      </c>
      <c r="AN107" t="s">
        <v>162</v>
      </c>
      <c r="AO107" t="s">
        <v>240</v>
      </c>
      <c r="AP107" t="s">
        <v>241</v>
      </c>
      <c r="AQ107" t="s">
        <v>74</v>
      </c>
      <c r="AR107" t="s">
        <v>242</v>
      </c>
      <c r="AS107" t="s">
        <v>243</v>
      </c>
      <c r="AT107" t="s">
        <v>1432</v>
      </c>
      <c r="AU107">
        <v>1995</v>
      </c>
      <c r="AV107">
        <v>100</v>
      </c>
      <c r="AW107" t="s">
        <v>1458</v>
      </c>
      <c r="AX107" t="s">
        <v>74</v>
      </c>
      <c r="AY107" t="s">
        <v>74</v>
      </c>
      <c r="AZ107" t="s">
        <v>74</v>
      </c>
      <c r="BA107" t="s">
        <v>74</v>
      </c>
      <c r="BB107">
        <v>15821</v>
      </c>
      <c r="BC107">
        <v>15834</v>
      </c>
      <c r="BD107" t="s">
        <v>74</v>
      </c>
      <c r="BE107" t="s">
        <v>1459</v>
      </c>
      <c r="BF107" t="str">
        <f>HYPERLINK("http://dx.doi.org/10.1029/95JC01618","http://dx.doi.org/10.1029/95JC01618")</f>
        <v>http://dx.doi.org/10.1029/95JC01618</v>
      </c>
      <c r="BG107" t="s">
        <v>74</v>
      </c>
      <c r="BH107" t="s">
        <v>74</v>
      </c>
      <c r="BI107">
        <v>14</v>
      </c>
      <c r="BJ107" t="s">
        <v>246</v>
      </c>
      <c r="BK107" t="s">
        <v>94</v>
      </c>
      <c r="BL107" t="s">
        <v>246</v>
      </c>
      <c r="BM107" t="s">
        <v>1460</v>
      </c>
      <c r="BN107" t="s">
        <v>74</v>
      </c>
      <c r="BO107" t="s">
        <v>74</v>
      </c>
      <c r="BP107" t="s">
        <v>74</v>
      </c>
      <c r="BQ107" t="s">
        <v>74</v>
      </c>
      <c r="BR107" t="s">
        <v>97</v>
      </c>
      <c r="BS107" t="s">
        <v>1461</v>
      </c>
      <c r="BT107" t="str">
        <f>HYPERLINK("https%3A%2F%2Fwww.webofscience.com%2Fwos%2Fwoscc%2Ffull-record%2FWOS:A1995RP99900002","View Full Record in Web of Science")</f>
        <v>View Full Record in Web of Science</v>
      </c>
    </row>
    <row r="108" spans="1:72" x14ac:dyDescent="0.15">
      <c r="A108" t="s">
        <v>72</v>
      </c>
      <c r="B108" t="s">
        <v>1462</v>
      </c>
      <c r="C108" t="s">
        <v>74</v>
      </c>
      <c r="D108" t="s">
        <v>74</v>
      </c>
      <c r="E108" t="s">
        <v>74</v>
      </c>
      <c r="F108" t="s">
        <v>1462</v>
      </c>
      <c r="G108" t="s">
        <v>74</v>
      </c>
      <c r="H108" t="s">
        <v>74</v>
      </c>
      <c r="I108" t="s">
        <v>1463</v>
      </c>
      <c r="J108" t="s">
        <v>233</v>
      </c>
      <c r="K108" t="s">
        <v>74</v>
      </c>
      <c r="L108" t="s">
        <v>74</v>
      </c>
      <c r="M108" t="s">
        <v>77</v>
      </c>
      <c r="N108" t="s">
        <v>78</v>
      </c>
      <c r="O108" t="s">
        <v>74</v>
      </c>
      <c r="P108" t="s">
        <v>74</v>
      </c>
      <c r="Q108" t="s">
        <v>74</v>
      </c>
      <c r="R108" t="s">
        <v>74</v>
      </c>
      <c r="S108" t="s">
        <v>74</v>
      </c>
      <c r="T108" t="s">
        <v>74</v>
      </c>
      <c r="U108" t="s">
        <v>1464</v>
      </c>
      <c r="V108" t="s">
        <v>1465</v>
      </c>
      <c r="W108" t="s">
        <v>74</v>
      </c>
      <c r="X108" t="s">
        <v>74</v>
      </c>
      <c r="Y108" t="s">
        <v>1466</v>
      </c>
      <c r="Z108" t="s">
        <v>74</v>
      </c>
      <c r="AA108" t="s">
        <v>1467</v>
      </c>
      <c r="AB108" t="s">
        <v>1468</v>
      </c>
      <c r="AC108" t="s">
        <v>74</v>
      </c>
      <c r="AD108" t="s">
        <v>74</v>
      </c>
      <c r="AE108" t="s">
        <v>74</v>
      </c>
      <c r="AF108" t="s">
        <v>74</v>
      </c>
      <c r="AG108">
        <v>31</v>
      </c>
      <c r="AH108">
        <v>42</v>
      </c>
      <c r="AI108">
        <v>43</v>
      </c>
      <c r="AJ108">
        <v>2</v>
      </c>
      <c r="AK108">
        <v>6</v>
      </c>
      <c r="AL108" t="s">
        <v>160</v>
      </c>
      <c r="AM108" t="s">
        <v>161</v>
      </c>
      <c r="AN108" t="s">
        <v>162</v>
      </c>
      <c r="AO108" t="s">
        <v>240</v>
      </c>
      <c r="AP108" t="s">
        <v>241</v>
      </c>
      <c r="AQ108" t="s">
        <v>74</v>
      </c>
      <c r="AR108" t="s">
        <v>242</v>
      </c>
      <c r="AS108" t="s">
        <v>243</v>
      </c>
      <c r="AT108" t="s">
        <v>1432</v>
      </c>
      <c r="AU108">
        <v>1995</v>
      </c>
      <c r="AV108">
        <v>100</v>
      </c>
      <c r="AW108" t="s">
        <v>1458</v>
      </c>
      <c r="AX108" t="s">
        <v>74</v>
      </c>
      <c r="AY108" t="s">
        <v>74</v>
      </c>
      <c r="AZ108" t="s">
        <v>74</v>
      </c>
      <c r="BA108" t="s">
        <v>74</v>
      </c>
      <c r="BB108">
        <v>15933</v>
      </c>
      <c r="BC108">
        <v>15950</v>
      </c>
      <c r="BD108" t="s">
        <v>74</v>
      </c>
      <c r="BE108" t="s">
        <v>1469</v>
      </c>
      <c r="BF108" t="str">
        <f>HYPERLINK("http://dx.doi.org/10.1029/95JC01380","http://dx.doi.org/10.1029/95JC01380")</f>
        <v>http://dx.doi.org/10.1029/95JC01380</v>
      </c>
      <c r="BG108" t="s">
        <v>74</v>
      </c>
      <c r="BH108" t="s">
        <v>74</v>
      </c>
      <c r="BI108">
        <v>18</v>
      </c>
      <c r="BJ108" t="s">
        <v>246</v>
      </c>
      <c r="BK108" t="s">
        <v>94</v>
      </c>
      <c r="BL108" t="s">
        <v>246</v>
      </c>
      <c r="BM108" t="s">
        <v>1460</v>
      </c>
      <c r="BN108" t="s">
        <v>74</v>
      </c>
      <c r="BO108" t="s">
        <v>1470</v>
      </c>
      <c r="BP108" t="s">
        <v>74</v>
      </c>
      <c r="BQ108" t="s">
        <v>74</v>
      </c>
      <c r="BR108" t="s">
        <v>97</v>
      </c>
      <c r="BS108" t="s">
        <v>1471</v>
      </c>
      <c r="BT108" t="str">
        <f>HYPERLINK("https%3A%2F%2Fwww.webofscience.com%2Fwos%2Fwoscc%2Ffull-record%2FWOS:A1995RP99900010","View Full Record in Web of Science")</f>
        <v>View Full Record in Web of Science</v>
      </c>
    </row>
    <row r="109" spans="1:72" x14ac:dyDescent="0.15">
      <c r="A109" t="s">
        <v>72</v>
      </c>
      <c r="B109" t="s">
        <v>1472</v>
      </c>
      <c r="C109" t="s">
        <v>74</v>
      </c>
      <c r="D109" t="s">
        <v>74</v>
      </c>
      <c r="E109" t="s">
        <v>74</v>
      </c>
      <c r="F109" t="s">
        <v>1472</v>
      </c>
      <c r="G109" t="s">
        <v>74</v>
      </c>
      <c r="H109" t="s">
        <v>74</v>
      </c>
      <c r="I109" t="s">
        <v>1473</v>
      </c>
      <c r="J109" t="s">
        <v>233</v>
      </c>
      <c r="K109" t="s">
        <v>74</v>
      </c>
      <c r="L109" t="s">
        <v>74</v>
      </c>
      <c r="M109" t="s">
        <v>77</v>
      </c>
      <c r="N109" t="s">
        <v>78</v>
      </c>
      <c r="O109" t="s">
        <v>74</v>
      </c>
      <c r="P109" t="s">
        <v>74</v>
      </c>
      <c r="Q109" t="s">
        <v>74</v>
      </c>
      <c r="R109" t="s">
        <v>74</v>
      </c>
      <c r="S109" t="s">
        <v>74</v>
      </c>
      <c r="T109" t="s">
        <v>74</v>
      </c>
      <c r="U109" t="s">
        <v>1474</v>
      </c>
      <c r="V109" t="s">
        <v>1475</v>
      </c>
      <c r="W109" t="s">
        <v>74</v>
      </c>
      <c r="X109" t="s">
        <v>74</v>
      </c>
      <c r="Y109" t="s">
        <v>1476</v>
      </c>
      <c r="Z109" t="s">
        <v>74</v>
      </c>
      <c r="AA109" t="s">
        <v>1477</v>
      </c>
      <c r="AB109" t="s">
        <v>1478</v>
      </c>
      <c r="AC109" t="s">
        <v>74</v>
      </c>
      <c r="AD109" t="s">
        <v>74</v>
      </c>
      <c r="AE109" t="s">
        <v>74</v>
      </c>
      <c r="AF109" t="s">
        <v>74</v>
      </c>
      <c r="AG109">
        <v>34</v>
      </c>
      <c r="AH109">
        <v>10</v>
      </c>
      <c r="AI109">
        <v>10</v>
      </c>
      <c r="AJ109">
        <v>0</v>
      </c>
      <c r="AK109">
        <v>1</v>
      </c>
      <c r="AL109" t="s">
        <v>160</v>
      </c>
      <c r="AM109" t="s">
        <v>161</v>
      </c>
      <c r="AN109" t="s">
        <v>162</v>
      </c>
      <c r="AO109" t="s">
        <v>240</v>
      </c>
      <c r="AP109" t="s">
        <v>241</v>
      </c>
      <c r="AQ109" t="s">
        <v>74</v>
      </c>
      <c r="AR109" t="s">
        <v>242</v>
      </c>
      <c r="AS109" t="s">
        <v>243</v>
      </c>
      <c r="AT109" t="s">
        <v>1432</v>
      </c>
      <c r="AU109">
        <v>1995</v>
      </c>
      <c r="AV109">
        <v>100</v>
      </c>
      <c r="AW109" t="s">
        <v>1458</v>
      </c>
      <c r="AX109" t="s">
        <v>74</v>
      </c>
      <c r="AY109" t="s">
        <v>74</v>
      </c>
      <c r="AZ109" t="s">
        <v>74</v>
      </c>
      <c r="BA109" t="s">
        <v>74</v>
      </c>
      <c r="BB109">
        <v>15951</v>
      </c>
      <c r="BC109">
        <v>15963</v>
      </c>
      <c r="BD109" t="s">
        <v>74</v>
      </c>
      <c r="BE109" t="s">
        <v>1479</v>
      </c>
      <c r="BF109" t="str">
        <f>HYPERLINK("http://dx.doi.org/10.1029/95JC01591","http://dx.doi.org/10.1029/95JC01591")</f>
        <v>http://dx.doi.org/10.1029/95JC01591</v>
      </c>
      <c r="BG109" t="s">
        <v>74</v>
      </c>
      <c r="BH109" t="s">
        <v>74</v>
      </c>
      <c r="BI109">
        <v>13</v>
      </c>
      <c r="BJ109" t="s">
        <v>246</v>
      </c>
      <c r="BK109" t="s">
        <v>94</v>
      </c>
      <c r="BL109" t="s">
        <v>246</v>
      </c>
      <c r="BM109" t="s">
        <v>1460</v>
      </c>
      <c r="BN109" t="s">
        <v>74</v>
      </c>
      <c r="BO109" t="s">
        <v>74</v>
      </c>
      <c r="BP109" t="s">
        <v>74</v>
      </c>
      <c r="BQ109" t="s">
        <v>74</v>
      </c>
      <c r="BR109" t="s">
        <v>97</v>
      </c>
      <c r="BS109" t="s">
        <v>1480</v>
      </c>
      <c r="BT109" t="str">
        <f>HYPERLINK("https%3A%2F%2Fwww.webofscience.com%2Fwos%2Fwoscc%2Ffull-record%2FWOS:A1995RP99900011","View Full Record in Web of Science")</f>
        <v>View Full Record in Web of Science</v>
      </c>
    </row>
    <row r="110" spans="1:72" x14ac:dyDescent="0.15">
      <c r="A110" t="s">
        <v>72</v>
      </c>
      <c r="B110" t="s">
        <v>1481</v>
      </c>
      <c r="C110" t="s">
        <v>74</v>
      </c>
      <c r="D110" t="s">
        <v>74</v>
      </c>
      <c r="E110" t="s">
        <v>74</v>
      </c>
      <c r="F110" t="s">
        <v>1481</v>
      </c>
      <c r="G110" t="s">
        <v>74</v>
      </c>
      <c r="H110" t="s">
        <v>74</v>
      </c>
      <c r="I110" t="s">
        <v>1482</v>
      </c>
      <c r="J110" t="s">
        <v>1483</v>
      </c>
      <c r="K110" t="s">
        <v>74</v>
      </c>
      <c r="L110" t="s">
        <v>74</v>
      </c>
      <c r="M110" t="s">
        <v>77</v>
      </c>
      <c r="N110" t="s">
        <v>78</v>
      </c>
      <c r="O110" t="s">
        <v>74</v>
      </c>
      <c r="P110" t="s">
        <v>74</v>
      </c>
      <c r="Q110" t="s">
        <v>74</v>
      </c>
      <c r="R110" t="s">
        <v>74</v>
      </c>
      <c r="S110" t="s">
        <v>74</v>
      </c>
      <c r="T110" t="s">
        <v>74</v>
      </c>
      <c r="U110" t="s">
        <v>1484</v>
      </c>
      <c r="V110" t="s">
        <v>1485</v>
      </c>
      <c r="W110" t="s">
        <v>74</v>
      </c>
      <c r="X110" t="s">
        <v>74</v>
      </c>
      <c r="Y110" t="s">
        <v>1486</v>
      </c>
      <c r="Z110" t="s">
        <v>74</v>
      </c>
      <c r="AA110" t="s">
        <v>74</v>
      </c>
      <c r="AB110" t="s">
        <v>74</v>
      </c>
      <c r="AC110" t="s">
        <v>74</v>
      </c>
      <c r="AD110" t="s">
        <v>74</v>
      </c>
      <c r="AE110" t="s">
        <v>74</v>
      </c>
      <c r="AF110" t="s">
        <v>74</v>
      </c>
      <c r="AG110">
        <v>58</v>
      </c>
      <c r="AH110">
        <v>20</v>
      </c>
      <c r="AI110">
        <v>20</v>
      </c>
      <c r="AJ110">
        <v>0</v>
      </c>
      <c r="AK110">
        <v>11</v>
      </c>
      <c r="AL110" t="s">
        <v>1487</v>
      </c>
      <c r="AM110" t="s">
        <v>107</v>
      </c>
      <c r="AN110" t="s">
        <v>1488</v>
      </c>
      <c r="AO110" t="s">
        <v>1489</v>
      </c>
      <c r="AP110" t="s">
        <v>1490</v>
      </c>
      <c r="AQ110" t="s">
        <v>74</v>
      </c>
      <c r="AR110" t="s">
        <v>1491</v>
      </c>
      <c r="AS110" t="s">
        <v>1492</v>
      </c>
      <c r="AT110" t="s">
        <v>1432</v>
      </c>
      <c r="AU110">
        <v>1995</v>
      </c>
      <c r="AV110">
        <v>352</v>
      </c>
      <c r="AW110">
        <v>1699</v>
      </c>
      <c r="AX110" t="s">
        <v>74</v>
      </c>
      <c r="AY110" t="s">
        <v>74</v>
      </c>
      <c r="AZ110" t="s">
        <v>74</v>
      </c>
      <c r="BA110" t="s">
        <v>74</v>
      </c>
      <c r="BB110">
        <v>301</v>
      </c>
      <c r="BC110">
        <v>319</v>
      </c>
      <c r="BD110" t="s">
        <v>74</v>
      </c>
      <c r="BE110" t="s">
        <v>1493</v>
      </c>
      <c r="BF110" t="str">
        <f>HYPERLINK("http://dx.doi.org/10.1098/rsta.1995.0072","http://dx.doi.org/10.1098/rsta.1995.0072")</f>
        <v>http://dx.doi.org/10.1098/rsta.1995.0072</v>
      </c>
      <c r="BG110" t="s">
        <v>74</v>
      </c>
      <c r="BH110" t="s">
        <v>74</v>
      </c>
      <c r="BI110">
        <v>19</v>
      </c>
      <c r="BJ110" t="s">
        <v>113</v>
      </c>
      <c r="BK110" t="s">
        <v>94</v>
      </c>
      <c r="BL110" t="s">
        <v>114</v>
      </c>
      <c r="BM110" t="s">
        <v>1494</v>
      </c>
      <c r="BN110" t="s">
        <v>74</v>
      </c>
      <c r="BO110" t="s">
        <v>74</v>
      </c>
      <c r="BP110" t="s">
        <v>74</v>
      </c>
      <c r="BQ110" t="s">
        <v>74</v>
      </c>
      <c r="BR110" t="s">
        <v>97</v>
      </c>
      <c r="BS110" t="s">
        <v>1495</v>
      </c>
      <c r="BT110" t="str">
        <f>HYPERLINK("https%3A%2F%2Fwww.webofscience.com%2Fwos%2Fwoscc%2Ffull-record%2FWOS:A1995RR36200010","View Full Record in Web of Science")</f>
        <v>View Full Record in Web of Science</v>
      </c>
    </row>
    <row r="111" spans="1:72" x14ac:dyDescent="0.15">
      <c r="A111" t="s">
        <v>72</v>
      </c>
      <c r="B111" t="s">
        <v>1496</v>
      </c>
      <c r="C111" t="s">
        <v>74</v>
      </c>
      <c r="D111" t="s">
        <v>74</v>
      </c>
      <c r="E111" t="s">
        <v>74</v>
      </c>
      <c r="F111" t="s">
        <v>1496</v>
      </c>
      <c r="G111" t="s">
        <v>74</v>
      </c>
      <c r="H111" t="s">
        <v>74</v>
      </c>
      <c r="I111" t="s">
        <v>1497</v>
      </c>
      <c r="J111" t="s">
        <v>1498</v>
      </c>
      <c r="K111" t="s">
        <v>74</v>
      </c>
      <c r="L111" t="s">
        <v>74</v>
      </c>
      <c r="M111" t="s">
        <v>77</v>
      </c>
      <c r="N111" t="s">
        <v>78</v>
      </c>
      <c r="O111" t="s">
        <v>74</v>
      </c>
      <c r="P111" t="s">
        <v>74</v>
      </c>
      <c r="Q111" t="s">
        <v>74</v>
      </c>
      <c r="R111" t="s">
        <v>74</v>
      </c>
      <c r="S111" t="s">
        <v>74</v>
      </c>
      <c r="T111" t="s">
        <v>1499</v>
      </c>
      <c r="U111" t="s">
        <v>1500</v>
      </c>
      <c r="V111" t="s">
        <v>1501</v>
      </c>
      <c r="W111" t="s">
        <v>74</v>
      </c>
      <c r="X111" t="s">
        <v>74</v>
      </c>
      <c r="Y111" t="s">
        <v>1502</v>
      </c>
      <c r="Z111" t="s">
        <v>74</v>
      </c>
      <c r="AA111" t="s">
        <v>1503</v>
      </c>
      <c r="AB111" t="s">
        <v>74</v>
      </c>
      <c r="AC111" t="s">
        <v>74</v>
      </c>
      <c r="AD111" t="s">
        <v>74</v>
      </c>
      <c r="AE111" t="s">
        <v>74</v>
      </c>
      <c r="AF111" t="s">
        <v>74</v>
      </c>
      <c r="AG111">
        <v>51</v>
      </c>
      <c r="AH111">
        <v>12</v>
      </c>
      <c r="AI111">
        <v>12</v>
      </c>
      <c r="AJ111">
        <v>1</v>
      </c>
      <c r="AK111">
        <v>7</v>
      </c>
      <c r="AL111" t="s">
        <v>1504</v>
      </c>
      <c r="AM111" t="s">
        <v>1505</v>
      </c>
      <c r="AN111" t="s">
        <v>1506</v>
      </c>
      <c r="AO111" t="s">
        <v>1507</v>
      </c>
      <c r="AP111" t="s">
        <v>74</v>
      </c>
      <c r="AQ111" t="s">
        <v>74</v>
      </c>
      <c r="AR111" t="s">
        <v>1498</v>
      </c>
      <c r="AS111" t="s">
        <v>1508</v>
      </c>
      <c r="AT111" t="s">
        <v>1509</v>
      </c>
      <c r="AU111">
        <v>1995</v>
      </c>
      <c r="AV111">
        <v>310</v>
      </c>
      <c r="AW111">
        <v>1</v>
      </c>
      <c r="AX111" t="s">
        <v>74</v>
      </c>
      <c r="AY111" t="s">
        <v>74</v>
      </c>
      <c r="AZ111" t="s">
        <v>74</v>
      </c>
      <c r="BA111" t="s">
        <v>74</v>
      </c>
      <c r="BB111">
        <v>47</v>
      </c>
      <c r="BC111">
        <v>57</v>
      </c>
      <c r="BD111" t="s">
        <v>74</v>
      </c>
      <c r="BE111" t="s">
        <v>1510</v>
      </c>
      <c r="BF111" t="str">
        <f>HYPERLINK("http://dx.doi.org/10.1007/BF00008182","http://dx.doi.org/10.1007/BF00008182")</f>
        <v>http://dx.doi.org/10.1007/BF00008182</v>
      </c>
      <c r="BG111" t="s">
        <v>74</v>
      </c>
      <c r="BH111" t="s">
        <v>74</v>
      </c>
      <c r="BI111">
        <v>11</v>
      </c>
      <c r="BJ111" t="s">
        <v>1004</v>
      </c>
      <c r="BK111" t="s">
        <v>94</v>
      </c>
      <c r="BL111" t="s">
        <v>1004</v>
      </c>
      <c r="BM111" t="s">
        <v>1511</v>
      </c>
      <c r="BN111" t="s">
        <v>74</v>
      </c>
      <c r="BO111" t="s">
        <v>74</v>
      </c>
      <c r="BP111" t="s">
        <v>74</v>
      </c>
      <c r="BQ111" t="s">
        <v>74</v>
      </c>
      <c r="BR111" t="s">
        <v>97</v>
      </c>
      <c r="BS111" t="s">
        <v>1512</v>
      </c>
      <c r="BT111" t="str">
        <f>HYPERLINK("https%3A%2F%2Fwww.webofscience.com%2Fwos%2Fwoscc%2Ffull-record%2FWOS:A1995TD86900005","View Full Record in Web of Science")</f>
        <v>View Full Record in Web of Science</v>
      </c>
    </row>
    <row r="112" spans="1:72" x14ac:dyDescent="0.15">
      <c r="A112" t="s">
        <v>72</v>
      </c>
      <c r="B112" t="s">
        <v>1513</v>
      </c>
      <c r="C112" t="s">
        <v>74</v>
      </c>
      <c r="D112" t="s">
        <v>74</v>
      </c>
      <c r="E112" t="s">
        <v>74</v>
      </c>
      <c r="F112" t="s">
        <v>1513</v>
      </c>
      <c r="G112" t="s">
        <v>74</v>
      </c>
      <c r="H112" t="s">
        <v>74</v>
      </c>
      <c r="I112" t="s">
        <v>1514</v>
      </c>
      <c r="J112" t="s">
        <v>119</v>
      </c>
      <c r="K112" t="s">
        <v>74</v>
      </c>
      <c r="L112" t="s">
        <v>74</v>
      </c>
      <c r="M112" t="s">
        <v>77</v>
      </c>
      <c r="N112" t="s">
        <v>120</v>
      </c>
      <c r="O112" t="s">
        <v>74</v>
      </c>
      <c r="P112" t="s">
        <v>74</v>
      </c>
      <c r="Q112" t="s">
        <v>74</v>
      </c>
      <c r="R112" t="s">
        <v>74</v>
      </c>
      <c r="S112" t="s">
        <v>74</v>
      </c>
      <c r="T112" t="s">
        <v>74</v>
      </c>
      <c r="U112" t="s">
        <v>74</v>
      </c>
      <c r="V112" t="s">
        <v>74</v>
      </c>
      <c r="W112" t="s">
        <v>74</v>
      </c>
      <c r="X112" t="s">
        <v>74</v>
      </c>
      <c r="Y112" t="s">
        <v>74</v>
      </c>
      <c r="Z112" t="s">
        <v>74</v>
      </c>
      <c r="AA112" t="s">
        <v>74</v>
      </c>
      <c r="AB112" t="s">
        <v>74</v>
      </c>
      <c r="AC112" t="s">
        <v>74</v>
      </c>
      <c r="AD112" t="s">
        <v>74</v>
      </c>
      <c r="AE112" t="s">
        <v>74</v>
      </c>
      <c r="AF112" t="s">
        <v>74</v>
      </c>
      <c r="AG112">
        <v>0</v>
      </c>
      <c r="AH112">
        <v>0</v>
      </c>
      <c r="AI112">
        <v>0</v>
      </c>
      <c r="AJ112">
        <v>0</v>
      </c>
      <c r="AK112">
        <v>0</v>
      </c>
      <c r="AL112" t="s">
        <v>121</v>
      </c>
      <c r="AM112" t="s">
        <v>122</v>
      </c>
      <c r="AN112" t="s">
        <v>123</v>
      </c>
      <c r="AO112" t="s">
        <v>124</v>
      </c>
      <c r="AP112" t="s">
        <v>74</v>
      </c>
      <c r="AQ112" t="s">
        <v>74</v>
      </c>
      <c r="AR112" t="s">
        <v>125</v>
      </c>
      <c r="AS112" t="s">
        <v>126</v>
      </c>
      <c r="AT112" t="s">
        <v>1515</v>
      </c>
      <c r="AU112">
        <v>1995</v>
      </c>
      <c r="AV112">
        <v>147</v>
      </c>
      <c r="AW112">
        <v>1989</v>
      </c>
      <c r="AX112" t="s">
        <v>74</v>
      </c>
      <c r="AY112" t="s">
        <v>74</v>
      </c>
      <c r="AZ112" t="s">
        <v>74</v>
      </c>
      <c r="BA112" t="s">
        <v>74</v>
      </c>
      <c r="BB112">
        <v>16</v>
      </c>
      <c r="BC112">
        <v>16</v>
      </c>
      <c r="BD112" t="s">
        <v>74</v>
      </c>
      <c r="BE112" t="s">
        <v>74</v>
      </c>
      <c r="BF112" t="s">
        <v>74</v>
      </c>
      <c r="BG112" t="s">
        <v>74</v>
      </c>
      <c r="BH112" t="s">
        <v>74</v>
      </c>
      <c r="BI112">
        <v>1</v>
      </c>
      <c r="BJ112" t="s">
        <v>113</v>
      </c>
      <c r="BK112" t="s">
        <v>94</v>
      </c>
      <c r="BL112" t="s">
        <v>114</v>
      </c>
      <c r="BM112" t="s">
        <v>1516</v>
      </c>
      <c r="BN112" t="s">
        <v>74</v>
      </c>
      <c r="BO112" t="s">
        <v>74</v>
      </c>
      <c r="BP112" t="s">
        <v>74</v>
      </c>
      <c r="BQ112" t="s">
        <v>74</v>
      </c>
      <c r="BR112" t="s">
        <v>97</v>
      </c>
      <c r="BS112" t="s">
        <v>1517</v>
      </c>
      <c r="BT112" t="str">
        <f>HYPERLINK("https%3A%2F%2Fwww.webofscience.com%2Fwos%2Fwoscc%2Ffull-record%2FWOS:A1995RN53800026","View Full Record in Web of Science")</f>
        <v>View Full Record in Web of Science</v>
      </c>
    </row>
    <row r="113" spans="1:72" x14ac:dyDescent="0.15">
      <c r="A113" t="s">
        <v>72</v>
      </c>
      <c r="B113" t="s">
        <v>1518</v>
      </c>
      <c r="C113" t="s">
        <v>74</v>
      </c>
      <c r="D113" t="s">
        <v>74</v>
      </c>
      <c r="E113" t="s">
        <v>74</v>
      </c>
      <c r="F113" t="s">
        <v>1518</v>
      </c>
      <c r="G113" t="s">
        <v>74</v>
      </c>
      <c r="H113" t="s">
        <v>74</v>
      </c>
      <c r="I113" t="s">
        <v>1519</v>
      </c>
      <c r="J113" t="s">
        <v>101</v>
      </c>
      <c r="K113" t="s">
        <v>74</v>
      </c>
      <c r="L113" t="s">
        <v>74</v>
      </c>
      <c r="M113" t="s">
        <v>77</v>
      </c>
      <c r="N113" t="s">
        <v>120</v>
      </c>
      <c r="O113" t="s">
        <v>74</v>
      </c>
      <c r="P113" t="s">
        <v>74</v>
      </c>
      <c r="Q113" t="s">
        <v>74</v>
      </c>
      <c r="R113" t="s">
        <v>74</v>
      </c>
      <c r="S113" t="s">
        <v>74</v>
      </c>
      <c r="T113" t="s">
        <v>74</v>
      </c>
      <c r="U113" t="s">
        <v>1520</v>
      </c>
      <c r="V113" t="s">
        <v>74</v>
      </c>
      <c r="W113" t="s">
        <v>1521</v>
      </c>
      <c r="X113" t="s">
        <v>302</v>
      </c>
      <c r="Y113" t="s">
        <v>1522</v>
      </c>
      <c r="Z113" t="s">
        <v>74</v>
      </c>
      <c r="AA113" t="s">
        <v>1523</v>
      </c>
      <c r="AB113" t="s">
        <v>1524</v>
      </c>
      <c r="AC113" t="s">
        <v>74</v>
      </c>
      <c r="AD113" t="s">
        <v>74</v>
      </c>
      <c r="AE113" t="s">
        <v>74</v>
      </c>
      <c r="AF113" t="s">
        <v>74</v>
      </c>
      <c r="AG113">
        <v>15</v>
      </c>
      <c r="AH113">
        <v>27</v>
      </c>
      <c r="AI113">
        <v>32</v>
      </c>
      <c r="AJ113">
        <v>0</v>
      </c>
      <c r="AK113">
        <v>5</v>
      </c>
      <c r="AL113" t="s">
        <v>1525</v>
      </c>
      <c r="AM113" t="s">
        <v>107</v>
      </c>
      <c r="AN113" t="s">
        <v>1526</v>
      </c>
      <c r="AO113" t="s">
        <v>109</v>
      </c>
      <c r="AP113" t="s">
        <v>1527</v>
      </c>
      <c r="AQ113" t="s">
        <v>74</v>
      </c>
      <c r="AR113" t="s">
        <v>101</v>
      </c>
      <c r="AS113" t="s">
        <v>110</v>
      </c>
      <c r="AT113" t="s">
        <v>1528</v>
      </c>
      <c r="AU113">
        <v>1995</v>
      </c>
      <c r="AV113">
        <v>376</v>
      </c>
      <c r="AW113">
        <v>6539</v>
      </c>
      <c r="AX113" t="s">
        <v>74</v>
      </c>
      <c r="AY113" t="s">
        <v>74</v>
      </c>
      <c r="AZ113" t="s">
        <v>74</v>
      </c>
      <c r="BA113" t="s">
        <v>74</v>
      </c>
      <c r="BB113">
        <v>389</v>
      </c>
      <c r="BC113">
        <v>391</v>
      </c>
      <c r="BD113" t="s">
        <v>74</v>
      </c>
      <c r="BE113" t="s">
        <v>1529</v>
      </c>
      <c r="BF113" t="str">
        <f>HYPERLINK("http://dx.doi.org/10.1038/376389a0","http://dx.doi.org/10.1038/376389a0")</f>
        <v>http://dx.doi.org/10.1038/376389a0</v>
      </c>
      <c r="BG113" t="s">
        <v>74</v>
      </c>
      <c r="BH113" t="s">
        <v>74</v>
      </c>
      <c r="BI113">
        <v>3</v>
      </c>
      <c r="BJ113" t="s">
        <v>113</v>
      </c>
      <c r="BK113" t="s">
        <v>94</v>
      </c>
      <c r="BL113" t="s">
        <v>114</v>
      </c>
      <c r="BM113" t="s">
        <v>1530</v>
      </c>
      <c r="BN113" t="s">
        <v>74</v>
      </c>
      <c r="BO113" t="s">
        <v>229</v>
      </c>
      <c r="BP113" t="s">
        <v>74</v>
      </c>
      <c r="BQ113" t="s">
        <v>74</v>
      </c>
      <c r="BR113" t="s">
        <v>97</v>
      </c>
      <c r="BS113" t="s">
        <v>1531</v>
      </c>
      <c r="BT113" t="str">
        <f>HYPERLINK("https%3A%2F%2Fwww.webofscience.com%2Fwos%2Fwoscc%2Ffull-record%2FWOS:A1995RM63900032","View Full Record in Web of Science")</f>
        <v>View Full Record in Web of Science</v>
      </c>
    </row>
    <row r="114" spans="1:72" x14ac:dyDescent="0.15">
      <c r="A114" t="s">
        <v>72</v>
      </c>
      <c r="B114" t="s">
        <v>1532</v>
      </c>
      <c r="C114" t="s">
        <v>74</v>
      </c>
      <c r="D114" t="s">
        <v>74</v>
      </c>
      <c r="E114" t="s">
        <v>74</v>
      </c>
      <c r="F114" t="s">
        <v>1532</v>
      </c>
      <c r="G114" t="s">
        <v>74</v>
      </c>
      <c r="H114" t="s">
        <v>74</v>
      </c>
      <c r="I114" t="s">
        <v>1533</v>
      </c>
      <c r="J114" t="s">
        <v>101</v>
      </c>
      <c r="K114" t="s">
        <v>74</v>
      </c>
      <c r="L114" t="s">
        <v>74</v>
      </c>
      <c r="M114" t="s">
        <v>77</v>
      </c>
      <c r="N114" t="s">
        <v>78</v>
      </c>
      <c r="O114" t="s">
        <v>74</v>
      </c>
      <c r="P114" t="s">
        <v>74</v>
      </c>
      <c r="Q114" t="s">
        <v>74</v>
      </c>
      <c r="R114" t="s">
        <v>74</v>
      </c>
      <c r="S114" t="s">
        <v>74</v>
      </c>
      <c r="T114" t="s">
        <v>74</v>
      </c>
      <c r="U114" t="s">
        <v>1534</v>
      </c>
      <c r="V114" t="s">
        <v>1535</v>
      </c>
      <c r="W114" t="s">
        <v>74</v>
      </c>
      <c r="X114" t="s">
        <v>74</v>
      </c>
      <c r="Y114" t="s">
        <v>1536</v>
      </c>
      <c r="Z114" t="s">
        <v>74</v>
      </c>
      <c r="AA114" t="s">
        <v>74</v>
      </c>
      <c r="AB114" t="s">
        <v>74</v>
      </c>
      <c r="AC114" t="s">
        <v>74</v>
      </c>
      <c r="AD114" t="s">
        <v>74</v>
      </c>
      <c r="AE114" t="s">
        <v>74</v>
      </c>
      <c r="AF114" t="s">
        <v>74</v>
      </c>
      <c r="AG114">
        <v>30</v>
      </c>
      <c r="AH114">
        <v>99</v>
      </c>
      <c r="AI114">
        <v>104</v>
      </c>
      <c r="AJ114">
        <v>0</v>
      </c>
      <c r="AK114">
        <v>19</v>
      </c>
      <c r="AL114" t="s">
        <v>106</v>
      </c>
      <c r="AM114" t="s">
        <v>107</v>
      </c>
      <c r="AN114" t="s">
        <v>108</v>
      </c>
      <c r="AO114" t="s">
        <v>109</v>
      </c>
      <c r="AP114" t="s">
        <v>74</v>
      </c>
      <c r="AQ114" t="s">
        <v>74</v>
      </c>
      <c r="AR114" t="s">
        <v>101</v>
      </c>
      <c r="AS114" t="s">
        <v>110</v>
      </c>
      <c r="AT114" t="s">
        <v>1528</v>
      </c>
      <c r="AU114">
        <v>1995</v>
      </c>
      <c r="AV114">
        <v>376</v>
      </c>
      <c r="AW114">
        <v>6539</v>
      </c>
      <c r="AX114" t="s">
        <v>74</v>
      </c>
      <c r="AY114" t="s">
        <v>74</v>
      </c>
      <c r="AZ114" t="s">
        <v>74</v>
      </c>
      <c r="BA114" t="s">
        <v>74</v>
      </c>
      <c r="BB114">
        <v>409</v>
      </c>
      <c r="BC114">
        <v>411</v>
      </c>
      <c r="BD114" t="s">
        <v>74</v>
      </c>
      <c r="BE114" t="s">
        <v>1537</v>
      </c>
      <c r="BF114" t="str">
        <f>HYPERLINK("http://dx.doi.org/10.1038/376409a0","http://dx.doi.org/10.1038/376409a0")</f>
        <v>http://dx.doi.org/10.1038/376409a0</v>
      </c>
      <c r="BG114" t="s">
        <v>74</v>
      </c>
      <c r="BH114" t="s">
        <v>74</v>
      </c>
      <c r="BI114">
        <v>3</v>
      </c>
      <c r="BJ114" t="s">
        <v>113</v>
      </c>
      <c r="BK114" t="s">
        <v>94</v>
      </c>
      <c r="BL114" t="s">
        <v>114</v>
      </c>
      <c r="BM114" t="s">
        <v>1530</v>
      </c>
      <c r="BN114" t="s">
        <v>74</v>
      </c>
      <c r="BO114" t="s">
        <v>74</v>
      </c>
      <c r="BP114" t="s">
        <v>74</v>
      </c>
      <c r="BQ114" t="s">
        <v>74</v>
      </c>
      <c r="BR114" t="s">
        <v>97</v>
      </c>
      <c r="BS114" t="s">
        <v>1538</v>
      </c>
      <c r="BT114" t="str">
        <f>HYPERLINK("https%3A%2F%2Fwww.webofscience.com%2Fwos%2Fwoscc%2Ffull-record%2FWOS:A1995RM63900046","View Full Record in Web of Science")</f>
        <v>View Full Record in Web of Science</v>
      </c>
    </row>
    <row r="115" spans="1:72" x14ac:dyDescent="0.15">
      <c r="A115" t="s">
        <v>72</v>
      </c>
      <c r="B115" t="s">
        <v>1539</v>
      </c>
      <c r="C115" t="s">
        <v>74</v>
      </c>
      <c r="D115" t="s">
        <v>74</v>
      </c>
      <c r="E115" t="s">
        <v>74</v>
      </c>
      <c r="F115" t="s">
        <v>1539</v>
      </c>
      <c r="G115" t="s">
        <v>74</v>
      </c>
      <c r="H115" t="s">
        <v>74</v>
      </c>
      <c r="I115" t="s">
        <v>1540</v>
      </c>
      <c r="J115" t="s">
        <v>101</v>
      </c>
      <c r="K115" t="s">
        <v>74</v>
      </c>
      <c r="L115" t="s">
        <v>74</v>
      </c>
      <c r="M115" t="s">
        <v>77</v>
      </c>
      <c r="N115" t="s">
        <v>78</v>
      </c>
      <c r="O115" t="s">
        <v>74</v>
      </c>
      <c r="P115" t="s">
        <v>74</v>
      </c>
      <c r="Q115" t="s">
        <v>74</v>
      </c>
      <c r="R115" t="s">
        <v>74</v>
      </c>
      <c r="S115" t="s">
        <v>74</v>
      </c>
      <c r="T115" t="s">
        <v>74</v>
      </c>
      <c r="U115" t="s">
        <v>74</v>
      </c>
      <c r="V115" t="s">
        <v>1541</v>
      </c>
      <c r="W115" t="s">
        <v>1542</v>
      </c>
      <c r="X115" t="s">
        <v>1543</v>
      </c>
      <c r="Y115" t="s">
        <v>1544</v>
      </c>
      <c r="Z115" t="s">
        <v>74</v>
      </c>
      <c r="AA115" t="s">
        <v>1545</v>
      </c>
      <c r="AB115" t="s">
        <v>1546</v>
      </c>
      <c r="AC115" t="s">
        <v>74</v>
      </c>
      <c r="AD115" t="s">
        <v>74</v>
      </c>
      <c r="AE115" t="s">
        <v>74</v>
      </c>
      <c r="AF115" t="s">
        <v>74</v>
      </c>
      <c r="AG115">
        <v>24</v>
      </c>
      <c r="AH115">
        <v>195</v>
      </c>
      <c r="AI115">
        <v>219</v>
      </c>
      <c r="AJ115">
        <v>1</v>
      </c>
      <c r="AK115">
        <v>24</v>
      </c>
      <c r="AL115" t="s">
        <v>1547</v>
      </c>
      <c r="AM115" t="s">
        <v>1548</v>
      </c>
      <c r="AN115" t="s">
        <v>1549</v>
      </c>
      <c r="AO115" t="s">
        <v>109</v>
      </c>
      <c r="AP115" t="s">
        <v>1527</v>
      </c>
      <c r="AQ115" t="s">
        <v>74</v>
      </c>
      <c r="AR115" t="s">
        <v>101</v>
      </c>
      <c r="AS115" t="s">
        <v>110</v>
      </c>
      <c r="AT115" t="s">
        <v>1528</v>
      </c>
      <c r="AU115">
        <v>1995</v>
      </c>
      <c r="AV115">
        <v>376</v>
      </c>
      <c r="AW115">
        <v>6539</v>
      </c>
      <c r="AX115" t="s">
        <v>74</v>
      </c>
      <c r="AY115" t="s">
        <v>74</v>
      </c>
      <c r="AZ115" t="s">
        <v>74</v>
      </c>
      <c r="BA115" t="s">
        <v>74</v>
      </c>
      <c r="BB115">
        <v>412</v>
      </c>
      <c r="BC115">
        <v>414</v>
      </c>
      <c r="BD115" t="s">
        <v>74</v>
      </c>
      <c r="BE115" t="s">
        <v>1550</v>
      </c>
      <c r="BF115" t="str">
        <f>HYPERLINK("http://dx.doi.org/10.1038/376412a0","http://dx.doi.org/10.1038/376412a0")</f>
        <v>http://dx.doi.org/10.1038/376412a0</v>
      </c>
      <c r="BG115" t="s">
        <v>74</v>
      </c>
      <c r="BH115" t="s">
        <v>74</v>
      </c>
      <c r="BI115">
        <v>3</v>
      </c>
      <c r="BJ115" t="s">
        <v>113</v>
      </c>
      <c r="BK115" t="s">
        <v>94</v>
      </c>
      <c r="BL115" t="s">
        <v>114</v>
      </c>
      <c r="BM115" t="s">
        <v>1530</v>
      </c>
      <c r="BN115" t="s">
        <v>74</v>
      </c>
      <c r="BO115" t="s">
        <v>74</v>
      </c>
      <c r="BP115" t="s">
        <v>74</v>
      </c>
      <c r="BQ115" t="s">
        <v>74</v>
      </c>
      <c r="BR115" t="s">
        <v>97</v>
      </c>
      <c r="BS115" t="s">
        <v>1551</v>
      </c>
      <c r="BT115" t="str">
        <f>HYPERLINK("https%3A%2F%2Fwww.webofscience.com%2Fwos%2Fwoscc%2Ffull-record%2FWOS:A1995RM63900047","View Full Record in Web of Science")</f>
        <v>View Full Record in Web of Science</v>
      </c>
    </row>
    <row r="116" spans="1:72" x14ac:dyDescent="0.15">
      <c r="A116" t="s">
        <v>72</v>
      </c>
      <c r="B116" t="s">
        <v>1552</v>
      </c>
      <c r="C116" t="s">
        <v>74</v>
      </c>
      <c r="D116" t="s">
        <v>74</v>
      </c>
      <c r="E116" t="s">
        <v>74</v>
      </c>
      <c r="F116" t="s">
        <v>1552</v>
      </c>
      <c r="G116" t="s">
        <v>74</v>
      </c>
      <c r="H116" t="s">
        <v>74</v>
      </c>
      <c r="I116" t="s">
        <v>1553</v>
      </c>
      <c r="J116" t="s">
        <v>1554</v>
      </c>
      <c r="K116" t="s">
        <v>74</v>
      </c>
      <c r="L116" t="s">
        <v>74</v>
      </c>
      <c r="M116" t="s">
        <v>77</v>
      </c>
      <c r="N116" t="s">
        <v>78</v>
      </c>
      <c r="O116" t="s">
        <v>74</v>
      </c>
      <c r="P116" t="s">
        <v>74</v>
      </c>
      <c r="Q116" t="s">
        <v>74</v>
      </c>
      <c r="R116" t="s">
        <v>74</v>
      </c>
      <c r="S116" t="s">
        <v>74</v>
      </c>
      <c r="T116" t="s">
        <v>1555</v>
      </c>
      <c r="U116" t="s">
        <v>1556</v>
      </c>
      <c r="V116" t="s">
        <v>1557</v>
      </c>
      <c r="W116" t="s">
        <v>1558</v>
      </c>
      <c r="X116" t="s">
        <v>1559</v>
      </c>
      <c r="Y116" t="s">
        <v>1560</v>
      </c>
      <c r="Z116" t="s">
        <v>74</v>
      </c>
      <c r="AA116" t="s">
        <v>74</v>
      </c>
      <c r="AB116" t="s">
        <v>74</v>
      </c>
      <c r="AC116" t="s">
        <v>1561</v>
      </c>
      <c r="AD116" t="s">
        <v>1562</v>
      </c>
      <c r="AE116" t="s">
        <v>74</v>
      </c>
      <c r="AF116" t="s">
        <v>74</v>
      </c>
      <c r="AG116">
        <v>26</v>
      </c>
      <c r="AH116">
        <v>30</v>
      </c>
      <c r="AI116">
        <v>33</v>
      </c>
      <c r="AJ116">
        <v>0</v>
      </c>
      <c r="AK116">
        <v>9</v>
      </c>
      <c r="AL116" t="s">
        <v>1563</v>
      </c>
      <c r="AM116" t="s">
        <v>1564</v>
      </c>
      <c r="AN116" t="s">
        <v>1565</v>
      </c>
      <c r="AO116" t="s">
        <v>1566</v>
      </c>
      <c r="AP116" t="s">
        <v>74</v>
      </c>
      <c r="AQ116" t="s">
        <v>74</v>
      </c>
      <c r="AR116" t="s">
        <v>1567</v>
      </c>
      <c r="AS116" t="s">
        <v>1568</v>
      </c>
      <c r="AT116" t="s">
        <v>1569</v>
      </c>
      <c r="AU116">
        <v>1995</v>
      </c>
      <c r="AV116">
        <v>269</v>
      </c>
      <c r="AW116">
        <v>2</v>
      </c>
      <c r="AX116" t="s">
        <v>74</v>
      </c>
      <c r="AY116" t="s">
        <v>74</v>
      </c>
      <c r="AZ116" t="s">
        <v>74</v>
      </c>
      <c r="BA116" t="s">
        <v>74</v>
      </c>
      <c r="BB116" t="s">
        <v>1570</v>
      </c>
      <c r="BC116" t="s">
        <v>1571</v>
      </c>
      <c r="BD116" t="s">
        <v>74</v>
      </c>
      <c r="BE116" t="s">
        <v>1572</v>
      </c>
      <c r="BF116" t="str">
        <f>HYPERLINK("http://dx.doi.org/10.1152/ajpregu.1995.269.2.R474","http://dx.doi.org/10.1152/ajpregu.1995.269.2.R474")</f>
        <v>http://dx.doi.org/10.1152/ajpregu.1995.269.2.R474</v>
      </c>
      <c r="BG116" t="s">
        <v>74</v>
      </c>
      <c r="BH116" t="s">
        <v>74</v>
      </c>
      <c r="BI116">
        <v>6</v>
      </c>
      <c r="BJ116" t="s">
        <v>1573</v>
      </c>
      <c r="BK116" t="s">
        <v>94</v>
      </c>
      <c r="BL116" t="s">
        <v>1573</v>
      </c>
      <c r="BM116" t="s">
        <v>1574</v>
      </c>
      <c r="BN116">
        <v>7653673</v>
      </c>
      <c r="BO116" t="s">
        <v>74</v>
      </c>
      <c r="BP116" t="s">
        <v>74</v>
      </c>
      <c r="BQ116" t="s">
        <v>74</v>
      </c>
      <c r="BR116" t="s">
        <v>97</v>
      </c>
      <c r="BS116" t="s">
        <v>1575</v>
      </c>
      <c r="BT116" t="str">
        <f>HYPERLINK("https%3A%2F%2Fwww.webofscience.com%2Fwos%2Fwoscc%2Ffull-record%2FWOS:A1995RP46600033","View Full Record in Web of Science")</f>
        <v>View Full Record in Web of Science</v>
      </c>
    </row>
    <row r="117" spans="1:72" x14ac:dyDescent="0.15">
      <c r="A117" t="s">
        <v>72</v>
      </c>
      <c r="B117" t="s">
        <v>1576</v>
      </c>
      <c r="C117" t="s">
        <v>74</v>
      </c>
      <c r="D117" t="s">
        <v>74</v>
      </c>
      <c r="E117" t="s">
        <v>74</v>
      </c>
      <c r="F117" t="s">
        <v>1576</v>
      </c>
      <c r="G117" t="s">
        <v>74</v>
      </c>
      <c r="H117" t="s">
        <v>74</v>
      </c>
      <c r="I117" t="s">
        <v>1577</v>
      </c>
      <c r="J117" t="s">
        <v>1578</v>
      </c>
      <c r="K117" t="s">
        <v>74</v>
      </c>
      <c r="L117" t="s">
        <v>74</v>
      </c>
      <c r="M117" t="s">
        <v>77</v>
      </c>
      <c r="N117" t="s">
        <v>78</v>
      </c>
      <c r="O117" t="s">
        <v>74</v>
      </c>
      <c r="P117" t="s">
        <v>74</v>
      </c>
      <c r="Q117" t="s">
        <v>74</v>
      </c>
      <c r="R117" t="s">
        <v>74</v>
      </c>
      <c r="S117" t="s">
        <v>74</v>
      </c>
      <c r="T117" t="s">
        <v>74</v>
      </c>
      <c r="U117" t="s">
        <v>1579</v>
      </c>
      <c r="V117" t="s">
        <v>1580</v>
      </c>
      <c r="W117" t="s">
        <v>1581</v>
      </c>
      <c r="X117" t="s">
        <v>1582</v>
      </c>
      <c r="Y117" t="s">
        <v>1583</v>
      </c>
      <c r="Z117" t="s">
        <v>74</v>
      </c>
      <c r="AA117" t="s">
        <v>74</v>
      </c>
      <c r="AB117" t="s">
        <v>74</v>
      </c>
      <c r="AC117" t="s">
        <v>74</v>
      </c>
      <c r="AD117" t="s">
        <v>74</v>
      </c>
      <c r="AE117" t="s">
        <v>74</v>
      </c>
      <c r="AF117" t="s">
        <v>74</v>
      </c>
      <c r="AG117">
        <v>32</v>
      </c>
      <c r="AH117">
        <v>39</v>
      </c>
      <c r="AI117">
        <v>42</v>
      </c>
      <c r="AJ117">
        <v>0</v>
      </c>
      <c r="AK117">
        <v>15</v>
      </c>
      <c r="AL117" t="s">
        <v>344</v>
      </c>
      <c r="AM117" t="s">
        <v>345</v>
      </c>
      <c r="AN117" t="s">
        <v>346</v>
      </c>
      <c r="AO117" t="s">
        <v>1584</v>
      </c>
      <c r="AP117" t="s">
        <v>74</v>
      </c>
      <c r="AQ117" t="s">
        <v>74</v>
      </c>
      <c r="AR117" t="s">
        <v>1585</v>
      </c>
      <c r="AS117" t="s">
        <v>1586</v>
      </c>
      <c r="AT117" t="s">
        <v>1569</v>
      </c>
      <c r="AU117">
        <v>1995</v>
      </c>
      <c r="AV117">
        <v>29</v>
      </c>
      <c r="AW117">
        <v>2</v>
      </c>
      <c r="AX117" t="s">
        <v>74</v>
      </c>
      <c r="AY117" t="s">
        <v>74</v>
      </c>
      <c r="AZ117" t="s">
        <v>74</v>
      </c>
      <c r="BA117" t="s">
        <v>74</v>
      </c>
      <c r="BB117">
        <v>232</v>
      </c>
      <c r="BC117">
        <v>240</v>
      </c>
      <c r="BD117" t="s">
        <v>74</v>
      </c>
      <c r="BE117" t="s">
        <v>74</v>
      </c>
      <c r="BF117" t="s">
        <v>74</v>
      </c>
      <c r="BG117" t="s">
        <v>74</v>
      </c>
      <c r="BH117" t="s">
        <v>74</v>
      </c>
      <c r="BI117">
        <v>9</v>
      </c>
      <c r="BJ117" t="s">
        <v>1587</v>
      </c>
      <c r="BK117" t="s">
        <v>94</v>
      </c>
      <c r="BL117" t="s">
        <v>1588</v>
      </c>
      <c r="BM117" t="s">
        <v>1589</v>
      </c>
      <c r="BN117" t="s">
        <v>74</v>
      </c>
      <c r="BO117" t="s">
        <v>74</v>
      </c>
      <c r="BP117" t="s">
        <v>74</v>
      </c>
      <c r="BQ117" t="s">
        <v>74</v>
      </c>
      <c r="BR117" t="s">
        <v>97</v>
      </c>
      <c r="BS117" t="s">
        <v>1590</v>
      </c>
      <c r="BT117" t="str">
        <f>HYPERLINK("https%3A%2F%2Fwww.webofscience.com%2Fwos%2Fwoscc%2Ffull-record%2FWOS:A1995RG14900011","View Full Record in Web of Science")</f>
        <v>View Full Record in Web of Science</v>
      </c>
    </row>
    <row r="118" spans="1:72" x14ac:dyDescent="0.15">
      <c r="A118" t="s">
        <v>72</v>
      </c>
      <c r="B118" t="s">
        <v>1591</v>
      </c>
      <c r="C118" t="s">
        <v>74</v>
      </c>
      <c r="D118" t="s">
        <v>74</v>
      </c>
      <c r="E118" t="s">
        <v>74</v>
      </c>
      <c r="F118" t="s">
        <v>1591</v>
      </c>
      <c r="G118" t="s">
        <v>74</v>
      </c>
      <c r="H118" t="s">
        <v>74</v>
      </c>
      <c r="I118" t="s">
        <v>1592</v>
      </c>
      <c r="J118" t="s">
        <v>1578</v>
      </c>
      <c r="K118" t="s">
        <v>74</v>
      </c>
      <c r="L118" t="s">
        <v>74</v>
      </c>
      <c r="M118" t="s">
        <v>77</v>
      </c>
      <c r="N118" t="s">
        <v>78</v>
      </c>
      <c r="O118" t="s">
        <v>74</v>
      </c>
      <c r="P118" t="s">
        <v>74</v>
      </c>
      <c r="Q118" t="s">
        <v>74</v>
      </c>
      <c r="R118" t="s">
        <v>74</v>
      </c>
      <c r="S118" t="s">
        <v>74</v>
      </c>
      <c r="T118" t="s">
        <v>74</v>
      </c>
      <c r="U118" t="s">
        <v>1593</v>
      </c>
      <c r="V118" t="s">
        <v>1594</v>
      </c>
      <c r="W118" t="s">
        <v>1595</v>
      </c>
      <c r="X118" t="s">
        <v>1596</v>
      </c>
      <c r="Y118" t="s">
        <v>1597</v>
      </c>
      <c r="Z118" t="s">
        <v>74</v>
      </c>
      <c r="AA118" t="s">
        <v>1598</v>
      </c>
      <c r="AB118" t="s">
        <v>74</v>
      </c>
      <c r="AC118" t="s">
        <v>74</v>
      </c>
      <c r="AD118" t="s">
        <v>74</v>
      </c>
      <c r="AE118" t="s">
        <v>74</v>
      </c>
      <c r="AF118" t="s">
        <v>74</v>
      </c>
      <c r="AG118">
        <v>13</v>
      </c>
      <c r="AH118">
        <v>27</v>
      </c>
      <c r="AI118">
        <v>30</v>
      </c>
      <c r="AJ118">
        <v>1</v>
      </c>
      <c r="AK118">
        <v>14</v>
      </c>
      <c r="AL118" t="s">
        <v>344</v>
      </c>
      <c r="AM118" t="s">
        <v>345</v>
      </c>
      <c r="AN118" t="s">
        <v>346</v>
      </c>
      <c r="AO118" t="s">
        <v>1584</v>
      </c>
      <c r="AP118" t="s">
        <v>74</v>
      </c>
      <c r="AQ118" t="s">
        <v>74</v>
      </c>
      <c r="AR118" t="s">
        <v>1585</v>
      </c>
      <c r="AS118" t="s">
        <v>1586</v>
      </c>
      <c r="AT118" t="s">
        <v>1569</v>
      </c>
      <c r="AU118">
        <v>1995</v>
      </c>
      <c r="AV118">
        <v>29</v>
      </c>
      <c r="AW118">
        <v>2</v>
      </c>
      <c r="AX118" t="s">
        <v>74</v>
      </c>
      <c r="AY118" t="s">
        <v>74</v>
      </c>
      <c r="AZ118" t="s">
        <v>74</v>
      </c>
      <c r="BA118" t="s">
        <v>74</v>
      </c>
      <c r="BB118">
        <v>241</v>
      </c>
      <c r="BC118">
        <v>246</v>
      </c>
      <c r="BD118" t="s">
        <v>74</v>
      </c>
      <c r="BE118" t="s">
        <v>74</v>
      </c>
      <c r="BF118" t="s">
        <v>74</v>
      </c>
      <c r="BG118" t="s">
        <v>74</v>
      </c>
      <c r="BH118" t="s">
        <v>74</v>
      </c>
      <c r="BI118">
        <v>6</v>
      </c>
      <c r="BJ118" t="s">
        <v>1587</v>
      </c>
      <c r="BK118" t="s">
        <v>94</v>
      </c>
      <c r="BL118" t="s">
        <v>1588</v>
      </c>
      <c r="BM118" t="s">
        <v>1589</v>
      </c>
      <c r="BN118" t="s">
        <v>74</v>
      </c>
      <c r="BO118" t="s">
        <v>74</v>
      </c>
      <c r="BP118" t="s">
        <v>74</v>
      </c>
      <c r="BQ118" t="s">
        <v>74</v>
      </c>
      <c r="BR118" t="s">
        <v>97</v>
      </c>
      <c r="BS118" t="s">
        <v>1599</v>
      </c>
      <c r="BT118" t="str">
        <f>HYPERLINK("https%3A%2F%2Fwww.webofscience.com%2Fwos%2Fwoscc%2Ffull-record%2FWOS:A1995RG14900012","View Full Record in Web of Science")</f>
        <v>View Full Record in Web of Science</v>
      </c>
    </row>
    <row r="119" spans="1:72" x14ac:dyDescent="0.15">
      <c r="A119" t="s">
        <v>72</v>
      </c>
      <c r="B119" t="s">
        <v>1600</v>
      </c>
      <c r="C119" t="s">
        <v>74</v>
      </c>
      <c r="D119" t="s">
        <v>74</v>
      </c>
      <c r="E119" t="s">
        <v>74</v>
      </c>
      <c r="F119" t="s">
        <v>1600</v>
      </c>
      <c r="G119" t="s">
        <v>74</v>
      </c>
      <c r="H119" t="s">
        <v>74</v>
      </c>
      <c r="I119" t="s">
        <v>1601</v>
      </c>
      <c r="J119" t="s">
        <v>1602</v>
      </c>
      <c r="K119" t="s">
        <v>74</v>
      </c>
      <c r="L119" t="s">
        <v>74</v>
      </c>
      <c r="M119" t="s">
        <v>77</v>
      </c>
      <c r="N119" t="s">
        <v>78</v>
      </c>
      <c r="O119" t="s">
        <v>74</v>
      </c>
      <c r="P119" t="s">
        <v>74</v>
      </c>
      <c r="Q119" t="s">
        <v>74</v>
      </c>
      <c r="R119" t="s">
        <v>74</v>
      </c>
      <c r="S119" t="s">
        <v>74</v>
      </c>
      <c r="T119" t="s">
        <v>1603</v>
      </c>
      <c r="U119" t="s">
        <v>1604</v>
      </c>
      <c r="V119" t="s">
        <v>1605</v>
      </c>
      <c r="W119" t="s">
        <v>74</v>
      </c>
      <c r="X119" t="s">
        <v>74</v>
      </c>
      <c r="Y119" t="s">
        <v>1606</v>
      </c>
      <c r="Z119" t="s">
        <v>74</v>
      </c>
      <c r="AA119" t="s">
        <v>1607</v>
      </c>
      <c r="AB119" t="s">
        <v>1608</v>
      </c>
      <c r="AC119" t="s">
        <v>74</v>
      </c>
      <c r="AD119" t="s">
        <v>74</v>
      </c>
      <c r="AE119" t="s">
        <v>74</v>
      </c>
      <c r="AF119" t="s">
        <v>74</v>
      </c>
      <c r="AG119">
        <v>40</v>
      </c>
      <c r="AH119">
        <v>5</v>
      </c>
      <c r="AI119">
        <v>6</v>
      </c>
      <c r="AJ119">
        <v>0</v>
      </c>
      <c r="AK119">
        <v>2</v>
      </c>
      <c r="AL119" t="s">
        <v>1504</v>
      </c>
      <c r="AM119" t="s">
        <v>1505</v>
      </c>
      <c r="AN119" t="s">
        <v>1506</v>
      </c>
      <c r="AO119" t="s">
        <v>1609</v>
      </c>
      <c r="AP119" t="s">
        <v>74</v>
      </c>
      <c r="AQ119" t="s">
        <v>74</v>
      </c>
      <c r="AR119" t="s">
        <v>1610</v>
      </c>
      <c r="AS119" t="s">
        <v>1611</v>
      </c>
      <c r="AT119" t="s">
        <v>1569</v>
      </c>
      <c r="AU119">
        <v>1995</v>
      </c>
      <c r="AV119">
        <v>230</v>
      </c>
      <c r="AW119" t="s">
        <v>268</v>
      </c>
      <c r="AX119" t="s">
        <v>74</v>
      </c>
      <c r="AY119" t="s">
        <v>74</v>
      </c>
      <c r="AZ119" t="s">
        <v>74</v>
      </c>
      <c r="BA119" t="s">
        <v>74</v>
      </c>
      <c r="BB119">
        <v>415</v>
      </c>
      <c r="BC119">
        <v>430</v>
      </c>
      <c r="BD119" t="s">
        <v>74</v>
      </c>
      <c r="BE119" t="s">
        <v>1612</v>
      </c>
      <c r="BF119" t="str">
        <f>HYPERLINK("http://dx.doi.org/10.1007/BF00658199","http://dx.doi.org/10.1007/BF00658199")</f>
        <v>http://dx.doi.org/10.1007/BF00658199</v>
      </c>
      <c r="BG119" t="s">
        <v>74</v>
      </c>
      <c r="BH119" t="s">
        <v>74</v>
      </c>
      <c r="BI119">
        <v>16</v>
      </c>
      <c r="BJ119" t="s">
        <v>1613</v>
      </c>
      <c r="BK119" t="s">
        <v>94</v>
      </c>
      <c r="BL119" t="s">
        <v>1613</v>
      </c>
      <c r="BM119" t="s">
        <v>1614</v>
      </c>
      <c r="BN119" t="s">
        <v>74</v>
      </c>
      <c r="BO119" t="s">
        <v>74</v>
      </c>
      <c r="BP119" t="s">
        <v>74</v>
      </c>
      <c r="BQ119" t="s">
        <v>74</v>
      </c>
      <c r="BR119" t="s">
        <v>97</v>
      </c>
      <c r="BS119" t="s">
        <v>1615</v>
      </c>
      <c r="BT119" t="str">
        <f>HYPERLINK("https%3A%2F%2Fwww.webofscience.com%2Fwos%2Fwoscc%2Ffull-record%2FWOS:A1995TD81200039","View Full Record in Web of Science")</f>
        <v>View Full Record in Web of Science</v>
      </c>
    </row>
    <row r="120" spans="1:72" x14ac:dyDescent="0.15">
      <c r="A120" t="s">
        <v>72</v>
      </c>
      <c r="B120" t="s">
        <v>1616</v>
      </c>
      <c r="C120" t="s">
        <v>74</v>
      </c>
      <c r="D120" t="s">
        <v>74</v>
      </c>
      <c r="E120" t="s">
        <v>74</v>
      </c>
      <c r="F120" t="s">
        <v>1616</v>
      </c>
      <c r="G120" t="s">
        <v>74</v>
      </c>
      <c r="H120" t="s">
        <v>74</v>
      </c>
      <c r="I120" t="s">
        <v>1617</v>
      </c>
      <c r="J120" t="s">
        <v>1618</v>
      </c>
      <c r="K120" t="s">
        <v>74</v>
      </c>
      <c r="L120" t="s">
        <v>74</v>
      </c>
      <c r="M120" t="s">
        <v>77</v>
      </c>
      <c r="N120" t="s">
        <v>78</v>
      </c>
      <c r="O120" t="s">
        <v>74</v>
      </c>
      <c r="P120" t="s">
        <v>74</v>
      </c>
      <c r="Q120" t="s">
        <v>74</v>
      </c>
      <c r="R120" t="s">
        <v>74</v>
      </c>
      <c r="S120" t="s">
        <v>74</v>
      </c>
      <c r="T120" t="s">
        <v>1619</v>
      </c>
      <c r="U120" t="s">
        <v>1620</v>
      </c>
      <c r="V120" t="s">
        <v>1621</v>
      </c>
      <c r="W120" t="s">
        <v>1622</v>
      </c>
      <c r="X120" t="s">
        <v>1623</v>
      </c>
      <c r="Y120" t="s">
        <v>74</v>
      </c>
      <c r="Z120" t="s">
        <v>74</v>
      </c>
      <c r="AA120" t="s">
        <v>1624</v>
      </c>
      <c r="AB120" t="s">
        <v>74</v>
      </c>
      <c r="AC120" t="s">
        <v>74</v>
      </c>
      <c r="AD120" t="s">
        <v>74</v>
      </c>
      <c r="AE120" t="s">
        <v>74</v>
      </c>
      <c r="AF120" t="s">
        <v>74</v>
      </c>
      <c r="AG120">
        <v>43</v>
      </c>
      <c r="AH120">
        <v>18</v>
      </c>
      <c r="AI120">
        <v>18</v>
      </c>
      <c r="AJ120">
        <v>0</v>
      </c>
      <c r="AK120">
        <v>5</v>
      </c>
      <c r="AL120" t="s">
        <v>622</v>
      </c>
      <c r="AM120" t="s">
        <v>372</v>
      </c>
      <c r="AN120" t="s">
        <v>623</v>
      </c>
      <c r="AO120" t="s">
        <v>1625</v>
      </c>
      <c r="AP120" t="s">
        <v>74</v>
      </c>
      <c r="AQ120" t="s">
        <v>74</v>
      </c>
      <c r="AR120" t="s">
        <v>1626</v>
      </c>
      <c r="AS120" t="s">
        <v>1627</v>
      </c>
      <c r="AT120" t="s">
        <v>1569</v>
      </c>
      <c r="AU120">
        <v>1995</v>
      </c>
      <c r="AV120">
        <v>29</v>
      </c>
      <c r="AW120">
        <v>15</v>
      </c>
      <c r="AX120" t="s">
        <v>74</v>
      </c>
      <c r="AY120" t="s">
        <v>74</v>
      </c>
      <c r="AZ120" t="s">
        <v>74</v>
      </c>
      <c r="BA120" t="s">
        <v>74</v>
      </c>
      <c r="BB120">
        <v>1843</v>
      </c>
      <c r="BC120">
        <v>1848</v>
      </c>
      <c r="BD120" t="s">
        <v>74</v>
      </c>
      <c r="BE120" t="s">
        <v>1628</v>
      </c>
      <c r="BF120" t="str">
        <f>HYPERLINK("http://dx.doi.org/10.1016/1352-2310(95)00058-7","http://dx.doi.org/10.1016/1352-2310(95)00058-7")</f>
        <v>http://dx.doi.org/10.1016/1352-2310(95)00058-7</v>
      </c>
      <c r="BG120" t="s">
        <v>74</v>
      </c>
      <c r="BH120" t="s">
        <v>74</v>
      </c>
      <c r="BI120">
        <v>6</v>
      </c>
      <c r="BJ120" t="s">
        <v>1629</v>
      </c>
      <c r="BK120" t="s">
        <v>94</v>
      </c>
      <c r="BL120" t="s">
        <v>1630</v>
      </c>
      <c r="BM120" t="s">
        <v>1631</v>
      </c>
      <c r="BN120" t="s">
        <v>74</v>
      </c>
      <c r="BO120" t="s">
        <v>74</v>
      </c>
      <c r="BP120" t="s">
        <v>74</v>
      </c>
      <c r="BQ120" t="s">
        <v>74</v>
      </c>
      <c r="BR120" t="s">
        <v>97</v>
      </c>
      <c r="BS120" t="s">
        <v>1632</v>
      </c>
      <c r="BT120" t="str">
        <f>HYPERLINK("https%3A%2F%2Fwww.webofscience.com%2Fwos%2Fwoscc%2Ffull-record%2FWOS:A1995RM00500009","View Full Record in Web of Science")</f>
        <v>View Full Record in Web of Science</v>
      </c>
    </row>
    <row r="121" spans="1:72" x14ac:dyDescent="0.15">
      <c r="A121" t="s">
        <v>72</v>
      </c>
      <c r="B121" t="s">
        <v>1633</v>
      </c>
      <c r="C121" t="s">
        <v>74</v>
      </c>
      <c r="D121" t="s">
        <v>74</v>
      </c>
      <c r="E121" t="s">
        <v>74</v>
      </c>
      <c r="F121" t="s">
        <v>1633</v>
      </c>
      <c r="G121" t="s">
        <v>74</v>
      </c>
      <c r="H121" t="s">
        <v>74</v>
      </c>
      <c r="I121" t="s">
        <v>1634</v>
      </c>
      <c r="J121" t="s">
        <v>1635</v>
      </c>
      <c r="K121" t="s">
        <v>74</v>
      </c>
      <c r="L121" t="s">
        <v>74</v>
      </c>
      <c r="M121" t="s">
        <v>77</v>
      </c>
      <c r="N121" t="s">
        <v>78</v>
      </c>
      <c r="O121" t="s">
        <v>74</v>
      </c>
      <c r="P121" t="s">
        <v>74</v>
      </c>
      <c r="Q121" t="s">
        <v>74</v>
      </c>
      <c r="R121" t="s">
        <v>74</v>
      </c>
      <c r="S121" t="s">
        <v>74</v>
      </c>
      <c r="T121" t="s">
        <v>74</v>
      </c>
      <c r="U121" t="s">
        <v>1636</v>
      </c>
      <c r="V121" t="s">
        <v>1637</v>
      </c>
      <c r="W121" t="s">
        <v>1638</v>
      </c>
      <c r="X121" t="s">
        <v>1639</v>
      </c>
      <c r="Y121" t="s">
        <v>1640</v>
      </c>
      <c r="Z121" t="s">
        <v>74</v>
      </c>
      <c r="AA121" t="s">
        <v>74</v>
      </c>
      <c r="AB121" t="s">
        <v>1641</v>
      </c>
      <c r="AC121" t="s">
        <v>74</v>
      </c>
      <c r="AD121" t="s">
        <v>74</v>
      </c>
      <c r="AE121" t="s">
        <v>74</v>
      </c>
      <c r="AF121" t="s">
        <v>74</v>
      </c>
      <c r="AG121">
        <v>45</v>
      </c>
      <c r="AH121">
        <v>76</v>
      </c>
      <c r="AI121">
        <v>82</v>
      </c>
      <c r="AJ121">
        <v>0</v>
      </c>
      <c r="AK121">
        <v>11</v>
      </c>
      <c r="AL121" t="s">
        <v>1642</v>
      </c>
      <c r="AM121" t="s">
        <v>1643</v>
      </c>
      <c r="AN121" t="s">
        <v>1644</v>
      </c>
      <c r="AO121" t="s">
        <v>1645</v>
      </c>
      <c r="AP121" t="s">
        <v>74</v>
      </c>
      <c r="AQ121" t="s">
        <v>74</v>
      </c>
      <c r="AR121" t="s">
        <v>1646</v>
      </c>
      <c r="AS121" t="s">
        <v>1647</v>
      </c>
      <c r="AT121" t="s">
        <v>1569</v>
      </c>
      <c r="AU121">
        <v>1995</v>
      </c>
      <c r="AV121">
        <v>73</v>
      </c>
      <c r="AW121">
        <v>8</v>
      </c>
      <c r="AX121" t="s">
        <v>74</v>
      </c>
      <c r="AY121" t="s">
        <v>74</v>
      </c>
      <c r="AZ121" t="s">
        <v>74</v>
      </c>
      <c r="BA121" t="s">
        <v>74</v>
      </c>
      <c r="BB121">
        <v>1519</v>
      </c>
      <c r="BC121">
        <v>1528</v>
      </c>
      <c r="BD121" t="s">
        <v>74</v>
      </c>
      <c r="BE121" t="s">
        <v>1648</v>
      </c>
      <c r="BF121" t="str">
        <f>HYPERLINK("http://dx.doi.org/10.1139/z95-180","http://dx.doi.org/10.1139/z95-180")</f>
        <v>http://dx.doi.org/10.1139/z95-180</v>
      </c>
      <c r="BG121" t="s">
        <v>74</v>
      </c>
      <c r="BH121" t="s">
        <v>74</v>
      </c>
      <c r="BI121">
        <v>10</v>
      </c>
      <c r="BJ121" t="s">
        <v>691</v>
      </c>
      <c r="BK121" t="s">
        <v>94</v>
      </c>
      <c r="BL121" t="s">
        <v>691</v>
      </c>
      <c r="BM121" t="s">
        <v>1649</v>
      </c>
      <c r="BN121" t="s">
        <v>74</v>
      </c>
      <c r="BO121" t="s">
        <v>74</v>
      </c>
      <c r="BP121" t="s">
        <v>74</v>
      </c>
      <c r="BQ121" t="s">
        <v>74</v>
      </c>
      <c r="BR121" t="s">
        <v>97</v>
      </c>
      <c r="BS121" t="s">
        <v>1650</v>
      </c>
      <c r="BT121" t="str">
        <f>HYPERLINK("https%3A%2F%2Fwww.webofscience.com%2Fwos%2Fwoscc%2Ffull-record%2FWOS:A1995TE20400018","View Full Record in Web of Science")</f>
        <v>View Full Record in Web of Science</v>
      </c>
    </row>
    <row r="122" spans="1:72" x14ac:dyDescent="0.15">
      <c r="A122" t="s">
        <v>72</v>
      </c>
      <c r="B122" t="s">
        <v>1651</v>
      </c>
      <c r="C122" t="s">
        <v>74</v>
      </c>
      <c r="D122" t="s">
        <v>74</v>
      </c>
      <c r="E122" t="s">
        <v>74</v>
      </c>
      <c r="F122" t="s">
        <v>1651</v>
      </c>
      <c r="G122" t="s">
        <v>74</v>
      </c>
      <c r="H122" t="s">
        <v>74</v>
      </c>
      <c r="I122" t="s">
        <v>1652</v>
      </c>
      <c r="J122" t="s">
        <v>1635</v>
      </c>
      <c r="K122" t="s">
        <v>74</v>
      </c>
      <c r="L122" t="s">
        <v>74</v>
      </c>
      <c r="M122" t="s">
        <v>77</v>
      </c>
      <c r="N122" t="s">
        <v>78</v>
      </c>
      <c r="O122" t="s">
        <v>74</v>
      </c>
      <c r="P122" t="s">
        <v>74</v>
      </c>
      <c r="Q122" t="s">
        <v>74</v>
      </c>
      <c r="R122" t="s">
        <v>74</v>
      </c>
      <c r="S122" t="s">
        <v>74</v>
      </c>
      <c r="T122" t="s">
        <v>74</v>
      </c>
      <c r="U122" t="s">
        <v>1653</v>
      </c>
      <c r="V122" t="s">
        <v>1654</v>
      </c>
      <c r="W122" t="s">
        <v>74</v>
      </c>
      <c r="X122" t="s">
        <v>74</v>
      </c>
      <c r="Y122" t="s">
        <v>1655</v>
      </c>
      <c r="Z122" t="s">
        <v>74</v>
      </c>
      <c r="AA122" t="s">
        <v>74</v>
      </c>
      <c r="AB122" t="s">
        <v>74</v>
      </c>
      <c r="AC122" t="s">
        <v>74</v>
      </c>
      <c r="AD122" t="s">
        <v>74</v>
      </c>
      <c r="AE122" t="s">
        <v>74</v>
      </c>
      <c r="AF122" t="s">
        <v>74</v>
      </c>
      <c r="AG122">
        <v>64</v>
      </c>
      <c r="AH122">
        <v>42</v>
      </c>
      <c r="AI122">
        <v>46</v>
      </c>
      <c r="AJ122">
        <v>1</v>
      </c>
      <c r="AK122">
        <v>9</v>
      </c>
      <c r="AL122" t="s">
        <v>1642</v>
      </c>
      <c r="AM122" t="s">
        <v>1643</v>
      </c>
      <c r="AN122" t="s">
        <v>1644</v>
      </c>
      <c r="AO122" t="s">
        <v>1645</v>
      </c>
      <c r="AP122" t="s">
        <v>74</v>
      </c>
      <c r="AQ122" t="s">
        <v>74</v>
      </c>
      <c r="AR122" t="s">
        <v>1646</v>
      </c>
      <c r="AS122" t="s">
        <v>1647</v>
      </c>
      <c r="AT122" t="s">
        <v>1569</v>
      </c>
      <c r="AU122">
        <v>1995</v>
      </c>
      <c r="AV122">
        <v>73</v>
      </c>
      <c r="AW122">
        <v>8</v>
      </c>
      <c r="AX122" t="s">
        <v>74</v>
      </c>
      <c r="AY122" t="s">
        <v>74</v>
      </c>
      <c r="AZ122" t="s">
        <v>74</v>
      </c>
      <c r="BA122" t="s">
        <v>74</v>
      </c>
      <c r="BB122">
        <v>1538</v>
      </c>
      <c r="BC122">
        <v>1544</v>
      </c>
      <c r="BD122" t="s">
        <v>74</v>
      </c>
      <c r="BE122" t="s">
        <v>1656</v>
      </c>
      <c r="BF122" t="str">
        <f>HYPERLINK("http://dx.doi.org/10.1139/z95-182","http://dx.doi.org/10.1139/z95-182")</f>
        <v>http://dx.doi.org/10.1139/z95-182</v>
      </c>
      <c r="BG122" t="s">
        <v>74</v>
      </c>
      <c r="BH122" t="s">
        <v>74</v>
      </c>
      <c r="BI122">
        <v>7</v>
      </c>
      <c r="BJ122" t="s">
        <v>691</v>
      </c>
      <c r="BK122" t="s">
        <v>94</v>
      </c>
      <c r="BL122" t="s">
        <v>691</v>
      </c>
      <c r="BM122" t="s">
        <v>1649</v>
      </c>
      <c r="BN122" t="s">
        <v>74</v>
      </c>
      <c r="BO122" t="s">
        <v>74</v>
      </c>
      <c r="BP122" t="s">
        <v>74</v>
      </c>
      <c r="BQ122" t="s">
        <v>74</v>
      </c>
      <c r="BR122" t="s">
        <v>97</v>
      </c>
      <c r="BS122" t="s">
        <v>1657</v>
      </c>
      <c r="BT122" t="str">
        <f>HYPERLINK("https%3A%2F%2Fwww.webofscience.com%2Fwos%2Fwoscc%2Ffull-record%2FWOS:A1995TE20400020","View Full Record in Web of Science")</f>
        <v>View Full Record in Web of Science</v>
      </c>
    </row>
    <row r="123" spans="1:72" x14ac:dyDescent="0.15">
      <c r="A123" t="s">
        <v>72</v>
      </c>
      <c r="B123" t="s">
        <v>1658</v>
      </c>
      <c r="C123" t="s">
        <v>74</v>
      </c>
      <c r="D123" t="s">
        <v>74</v>
      </c>
      <c r="E123" t="s">
        <v>74</v>
      </c>
      <c r="F123" t="s">
        <v>1658</v>
      </c>
      <c r="G123" t="s">
        <v>74</v>
      </c>
      <c r="H123" t="s">
        <v>74</v>
      </c>
      <c r="I123" t="s">
        <v>1659</v>
      </c>
      <c r="J123" t="s">
        <v>1660</v>
      </c>
      <c r="K123" t="s">
        <v>74</v>
      </c>
      <c r="L123" t="s">
        <v>74</v>
      </c>
      <c r="M123" t="s">
        <v>77</v>
      </c>
      <c r="N123" t="s">
        <v>78</v>
      </c>
      <c r="O123" t="s">
        <v>74</v>
      </c>
      <c r="P123" t="s">
        <v>74</v>
      </c>
      <c r="Q123" t="s">
        <v>74</v>
      </c>
      <c r="R123" t="s">
        <v>74</v>
      </c>
      <c r="S123" t="s">
        <v>74</v>
      </c>
      <c r="T123" t="s">
        <v>1661</v>
      </c>
      <c r="U123" t="s">
        <v>1662</v>
      </c>
      <c r="V123" t="s">
        <v>1663</v>
      </c>
      <c r="W123" t="s">
        <v>1664</v>
      </c>
      <c r="X123" t="s">
        <v>1665</v>
      </c>
      <c r="Y123" t="s">
        <v>1666</v>
      </c>
      <c r="Z123" t="s">
        <v>74</v>
      </c>
      <c r="AA123" t="s">
        <v>1667</v>
      </c>
      <c r="AB123" t="s">
        <v>74</v>
      </c>
      <c r="AC123" t="s">
        <v>74</v>
      </c>
      <c r="AD123" t="s">
        <v>74</v>
      </c>
      <c r="AE123" t="s">
        <v>74</v>
      </c>
      <c r="AF123" t="s">
        <v>74</v>
      </c>
      <c r="AG123">
        <v>28</v>
      </c>
      <c r="AH123">
        <v>28</v>
      </c>
      <c r="AI123">
        <v>31</v>
      </c>
      <c r="AJ123">
        <v>1</v>
      </c>
      <c r="AK123">
        <v>9</v>
      </c>
      <c r="AL123" t="s">
        <v>622</v>
      </c>
      <c r="AM123" t="s">
        <v>372</v>
      </c>
      <c r="AN123" t="s">
        <v>623</v>
      </c>
      <c r="AO123" t="s">
        <v>1668</v>
      </c>
      <c r="AP123" t="s">
        <v>74</v>
      </c>
      <c r="AQ123" t="s">
        <v>74</v>
      </c>
      <c r="AR123" t="s">
        <v>1669</v>
      </c>
      <c r="AS123" t="s">
        <v>1670</v>
      </c>
      <c r="AT123" t="s">
        <v>1569</v>
      </c>
      <c r="AU123">
        <v>1995</v>
      </c>
      <c r="AV123">
        <v>111</v>
      </c>
      <c r="AW123">
        <v>4</v>
      </c>
      <c r="AX123" t="s">
        <v>74</v>
      </c>
      <c r="AY123" t="s">
        <v>74</v>
      </c>
      <c r="AZ123" t="s">
        <v>74</v>
      </c>
      <c r="BA123" t="s">
        <v>74</v>
      </c>
      <c r="BB123">
        <v>633</v>
      </c>
      <c r="BC123">
        <v>642</v>
      </c>
      <c r="BD123" t="s">
        <v>74</v>
      </c>
      <c r="BE123" t="s">
        <v>1671</v>
      </c>
      <c r="BF123" t="str">
        <f>HYPERLINK("http://dx.doi.org/10.1016/0305-0491(95)00024-3","http://dx.doi.org/10.1016/0305-0491(95)00024-3")</f>
        <v>http://dx.doi.org/10.1016/0305-0491(95)00024-3</v>
      </c>
      <c r="BG123" t="s">
        <v>74</v>
      </c>
      <c r="BH123" t="s">
        <v>74</v>
      </c>
      <c r="BI123">
        <v>10</v>
      </c>
      <c r="BJ123" t="s">
        <v>1672</v>
      </c>
      <c r="BK123" t="s">
        <v>94</v>
      </c>
      <c r="BL123" t="s">
        <v>1672</v>
      </c>
      <c r="BM123" t="s">
        <v>1673</v>
      </c>
      <c r="BN123" t="s">
        <v>74</v>
      </c>
      <c r="BO123" t="s">
        <v>74</v>
      </c>
      <c r="BP123" t="s">
        <v>74</v>
      </c>
      <c r="BQ123" t="s">
        <v>74</v>
      </c>
      <c r="BR123" t="s">
        <v>97</v>
      </c>
      <c r="BS123" t="s">
        <v>1674</v>
      </c>
      <c r="BT123" t="str">
        <f>HYPERLINK("https%3A%2F%2Fwww.webofscience.com%2Fwos%2Fwoscc%2Ffull-record%2FWOS:A1995RN89600015","View Full Record in Web of Science")</f>
        <v>View Full Record in Web of Science</v>
      </c>
    </row>
    <row r="124" spans="1:72" x14ac:dyDescent="0.15">
      <c r="A124" t="s">
        <v>72</v>
      </c>
      <c r="B124" t="s">
        <v>1675</v>
      </c>
      <c r="C124" t="s">
        <v>74</v>
      </c>
      <c r="D124" t="s">
        <v>74</v>
      </c>
      <c r="E124" t="s">
        <v>74</v>
      </c>
      <c r="F124" t="s">
        <v>1675</v>
      </c>
      <c r="G124" t="s">
        <v>74</v>
      </c>
      <c r="H124" t="s">
        <v>74</v>
      </c>
      <c r="I124" t="s">
        <v>1676</v>
      </c>
      <c r="J124" t="s">
        <v>1677</v>
      </c>
      <c r="K124" t="s">
        <v>74</v>
      </c>
      <c r="L124" t="s">
        <v>74</v>
      </c>
      <c r="M124" t="s">
        <v>77</v>
      </c>
      <c r="N124" t="s">
        <v>78</v>
      </c>
      <c r="O124" t="s">
        <v>74</v>
      </c>
      <c r="P124" t="s">
        <v>74</v>
      </c>
      <c r="Q124" t="s">
        <v>74</v>
      </c>
      <c r="R124" t="s">
        <v>74</v>
      </c>
      <c r="S124" t="s">
        <v>74</v>
      </c>
      <c r="T124" t="s">
        <v>74</v>
      </c>
      <c r="U124" t="s">
        <v>1678</v>
      </c>
      <c r="V124" t="s">
        <v>1679</v>
      </c>
      <c r="W124" t="s">
        <v>1680</v>
      </c>
      <c r="X124" t="s">
        <v>1681</v>
      </c>
      <c r="Y124" t="s">
        <v>1682</v>
      </c>
      <c r="Z124" t="s">
        <v>74</v>
      </c>
      <c r="AA124" t="s">
        <v>74</v>
      </c>
      <c r="AB124" t="s">
        <v>74</v>
      </c>
      <c r="AC124" t="s">
        <v>74</v>
      </c>
      <c r="AD124" t="s">
        <v>74</v>
      </c>
      <c r="AE124" t="s">
        <v>74</v>
      </c>
      <c r="AF124" t="s">
        <v>74</v>
      </c>
      <c r="AG124">
        <v>31</v>
      </c>
      <c r="AH124">
        <v>189</v>
      </c>
      <c r="AI124">
        <v>205</v>
      </c>
      <c r="AJ124">
        <v>0</v>
      </c>
      <c r="AK124">
        <v>14</v>
      </c>
      <c r="AL124" t="s">
        <v>85</v>
      </c>
      <c r="AM124" t="s">
        <v>86</v>
      </c>
      <c r="AN124" t="s">
        <v>87</v>
      </c>
      <c r="AO124" t="s">
        <v>1683</v>
      </c>
      <c r="AP124" t="s">
        <v>74</v>
      </c>
      <c r="AQ124" t="s">
        <v>74</v>
      </c>
      <c r="AR124" t="s">
        <v>1684</v>
      </c>
      <c r="AS124" t="s">
        <v>1685</v>
      </c>
      <c r="AT124" t="s">
        <v>1569</v>
      </c>
      <c r="AU124">
        <v>1995</v>
      </c>
      <c r="AV124">
        <v>134</v>
      </c>
      <c r="AW124" t="s">
        <v>268</v>
      </c>
      <c r="AX124" t="s">
        <v>74</v>
      </c>
      <c r="AY124" t="s">
        <v>74</v>
      </c>
      <c r="AZ124" t="s">
        <v>74</v>
      </c>
      <c r="BA124" t="s">
        <v>74</v>
      </c>
      <c r="BB124">
        <v>23</v>
      </c>
      <c r="BC124">
        <v>36</v>
      </c>
      <c r="BD124" t="s">
        <v>74</v>
      </c>
      <c r="BE124" t="s">
        <v>1686</v>
      </c>
      <c r="BF124" t="str">
        <f>HYPERLINK("http://dx.doi.org/10.1016/0012-821X(95)00103-J","http://dx.doi.org/10.1016/0012-821X(95)00103-J")</f>
        <v>http://dx.doi.org/10.1016/0012-821X(95)00103-J</v>
      </c>
      <c r="BG124" t="s">
        <v>74</v>
      </c>
      <c r="BH124" t="s">
        <v>74</v>
      </c>
      <c r="BI124">
        <v>14</v>
      </c>
      <c r="BJ124" t="s">
        <v>270</v>
      </c>
      <c r="BK124" t="s">
        <v>94</v>
      </c>
      <c r="BL124" t="s">
        <v>270</v>
      </c>
      <c r="BM124" t="s">
        <v>1687</v>
      </c>
      <c r="BN124" t="s">
        <v>74</v>
      </c>
      <c r="BO124" t="s">
        <v>74</v>
      </c>
      <c r="BP124" t="s">
        <v>74</v>
      </c>
      <c r="BQ124" t="s">
        <v>74</v>
      </c>
      <c r="BR124" t="s">
        <v>97</v>
      </c>
      <c r="BS124" t="s">
        <v>1688</v>
      </c>
      <c r="BT124" t="str">
        <f>HYPERLINK("https%3A%2F%2Fwww.webofscience.com%2Fwos%2Fwoscc%2Ffull-record%2FWOS:A1995RT48000003","View Full Record in Web of Science")</f>
        <v>View Full Record in Web of Science</v>
      </c>
    </row>
    <row r="125" spans="1:72" x14ac:dyDescent="0.15">
      <c r="A125" t="s">
        <v>72</v>
      </c>
      <c r="B125" t="s">
        <v>1689</v>
      </c>
      <c r="C125" t="s">
        <v>74</v>
      </c>
      <c r="D125" t="s">
        <v>74</v>
      </c>
      <c r="E125" t="s">
        <v>74</v>
      </c>
      <c r="F125" t="s">
        <v>1689</v>
      </c>
      <c r="G125" t="s">
        <v>74</v>
      </c>
      <c r="H125" t="s">
        <v>74</v>
      </c>
      <c r="I125" t="s">
        <v>1690</v>
      </c>
      <c r="J125" t="s">
        <v>1691</v>
      </c>
      <c r="K125" t="s">
        <v>74</v>
      </c>
      <c r="L125" t="s">
        <v>74</v>
      </c>
      <c r="M125" t="s">
        <v>77</v>
      </c>
      <c r="N125" t="s">
        <v>78</v>
      </c>
      <c r="O125" t="s">
        <v>74</v>
      </c>
      <c r="P125" t="s">
        <v>74</v>
      </c>
      <c r="Q125" t="s">
        <v>74</v>
      </c>
      <c r="R125" t="s">
        <v>74</v>
      </c>
      <c r="S125" t="s">
        <v>74</v>
      </c>
      <c r="T125" t="s">
        <v>74</v>
      </c>
      <c r="U125" t="s">
        <v>1692</v>
      </c>
      <c r="V125" t="s">
        <v>1693</v>
      </c>
      <c r="W125" t="s">
        <v>1694</v>
      </c>
      <c r="X125" t="s">
        <v>1695</v>
      </c>
      <c r="Y125" t="s">
        <v>74</v>
      </c>
      <c r="Z125" t="s">
        <v>74</v>
      </c>
      <c r="AA125" t="s">
        <v>74</v>
      </c>
      <c r="AB125" t="s">
        <v>74</v>
      </c>
      <c r="AC125" t="s">
        <v>74</v>
      </c>
      <c r="AD125" t="s">
        <v>74</v>
      </c>
      <c r="AE125" t="s">
        <v>74</v>
      </c>
      <c r="AF125" t="s">
        <v>74</v>
      </c>
      <c r="AG125">
        <v>43</v>
      </c>
      <c r="AH125">
        <v>26</v>
      </c>
      <c r="AI125">
        <v>27</v>
      </c>
      <c r="AJ125">
        <v>1</v>
      </c>
      <c r="AK125">
        <v>16</v>
      </c>
      <c r="AL125" t="s">
        <v>1696</v>
      </c>
      <c r="AM125" t="s">
        <v>345</v>
      </c>
      <c r="AN125" t="s">
        <v>1697</v>
      </c>
      <c r="AO125" t="s">
        <v>1698</v>
      </c>
      <c r="AP125" t="s">
        <v>74</v>
      </c>
      <c r="AQ125" t="s">
        <v>74</v>
      </c>
      <c r="AR125" t="s">
        <v>1699</v>
      </c>
      <c r="AS125" t="s">
        <v>1700</v>
      </c>
      <c r="AT125" t="s">
        <v>1569</v>
      </c>
      <c r="AU125">
        <v>1995</v>
      </c>
      <c r="AV125">
        <v>352</v>
      </c>
      <c r="AW125" t="s">
        <v>1701</v>
      </c>
      <c r="AX125" t="s">
        <v>74</v>
      </c>
      <c r="AY125" t="s">
        <v>74</v>
      </c>
      <c r="AZ125" t="s">
        <v>74</v>
      </c>
      <c r="BA125" t="s">
        <v>74</v>
      </c>
      <c r="BB125">
        <v>748</v>
      </c>
      <c r="BC125">
        <v>755</v>
      </c>
      <c r="BD125" t="s">
        <v>74</v>
      </c>
      <c r="BE125" t="s">
        <v>1702</v>
      </c>
      <c r="BF125" t="str">
        <f>HYPERLINK("http://dx.doi.org/10.1007/BF00323059","http://dx.doi.org/10.1007/BF00323059")</f>
        <v>http://dx.doi.org/10.1007/BF00323059</v>
      </c>
      <c r="BG125" t="s">
        <v>74</v>
      </c>
      <c r="BH125" t="s">
        <v>74</v>
      </c>
      <c r="BI125">
        <v>8</v>
      </c>
      <c r="BJ125" t="s">
        <v>1703</v>
      </c>
      <c r="BK125" t="s">
        <v>94</v>
      </c>
      <c r="BL125" t="s">
        <v>1323</v>
      </c>
      <c r="BM125" t="s">
        <v>1704</v>
      </c>
      <c r="BN125" t="s">
        <v>74</v>
      </c>
      <c r="BO125" t="s">
        <v>74</v>
      </c>
      <c r="BP125" t="s">
        <v>74</v>
      </c>
      <c r="BQ125" t="s">
        <v>74</v>
      </c>
      <c r="BR125" t="s">
        <v>97</v>
      </c>
      <c r="BS125" t="s">
        <v>1705</v>
      </c>
      <c r="BT125" t="str">
        <f>HYPERLINK("https%3A%2F%2Fwww.webofscience.com%2Fwos%2Fwoscc%2Ffull-record%2FWOS:A1995RR55000025","View Full Record in Web of Science")</f>
        <v>View Full Record in Web of Science</v>
      </c>
    </row>
    <row r="126" spans="1:72" x14ac:dyDescent="0.15">
      <c r="A126" t="s">
        <v>72</v>
      </c>
      <c r="B126" t="s">
        <v>1706</v>
      </c>
      <c r="C126" t="s">
        <v>74</v>
      </c>
      <c r="D126" t="s">
        <v>74</v>
      </c>
      <c r="E126" t="s">
        <v>74</v>
      </c>
      <c r="F126" t="s">
        <v>1706</v>
      </c>
      <c r="G126" t="s">
        <v>74</v>
      </c>
      <c r="H126" t="s">
        <v>74</v>
      </c>
      <c r="I126" t="s">
        <v>1707</v>
      </c>
      <c r="J126" t="s">
        <v>1708</v>
      </c>
      <c r="K126" t="s">
        <v>74</v>
      </c>
      <c r="L126" t="s">
        <v>74</v>
      </c>
      <c r="M126" t="s">
        <v>77</v>
      </c>
      <c r="N126" t="s">
        <v>78</v>
      </c>
      <c r="O126" t="s">
        <v>74</v>
      </c>
      <c r="P126" t="s">
        <v>74</v>
      </c>
      <c r="Q126" t="s">
        <v>74</v>
      </c>
      <c r="R126" t="s">
        <v>74</v>
      </c>
      <c r="S126" t="s">
        <v>74</v>
      </c>
      <c r="T126" t="s">
        <v>74</v>
      </c>
      <c r="U126" t="s">
        <v>1709</v>
      </c>
      <c r="V126" t="s">
        <v>1710</v>
      </c>
      <c r="W126" t="s">
        <v>1711</v>
      </c>
      <c r="X126" t="s">
        <v>1712</v>
      </c>
      <c r="Y126" t="s">
        <v>1713</v>
      </c>
      <c r="Z126" t="s">
        <v>74</v>
      </c>
      <c r="AA126" t="s">
        <v>74</v>
      </c>
      <c r="AB126" t="s">
        <v>74</v>
      </c>
      <c r="AC126" t="s">
        <v>74</v>
      </c>
      <c r="AD126" t="s">
        <v>74</v>
      </c>
      <c r="AE126" t="s">
        <v>74</v>
      </c>
      <c r="AF126" t="s">
        <v>74</v>
      </c>
      <c r="AG126">
        <v>54</v>
      </c>
      <c r="AH126">
        <v>48</v>
      </c>
      <c r="AI126">
        <v>51</v>
      </c>
      <c r="AJ126">
        <v>0</v>
      </c>
      <c r="AK126">
        <v>10</v>
      </c>
      <c r="AL126" t="s">
        <v>622</v>
      </c>
      <c r="AM126" t="s">
        <v>372</v>
      </c>
      <c r="AN126" t="s">
        <v>623</v>
      </c>
      <c r="AO126" t="s">
        <v>1714</v>
      </c>
      <c r="AP126" t="s">
        <v>74</v>
      </c>
      <c r="AQ126" t="s">
        <v>74</v>
      </c>
      <c r="AR126" t="s">
        <v>1715</v>
      </c>
      <c r="AS126" t="s">
        <v>1716</v>
      </c>
      <c r="AT126" t="s">
        <v>1569</v>
      </c>
      <c r="AU126">
        <v>1995</v>
      </c>
      <c r="AV126">
        <v>59</v>
      </c>
      <c r="AW126">
        <v>16</v>
      </c>
      <c r="AX126" t="s">
        <v>74</v>
      </c>
      <c r="AY126" t="s">
        <v>74</v>
      </c>
      <c r="AZ126" t="s">
        <v>74</v>
      </c>
      <c r="BA126" t="s">
        <v>74</v>
      </c>
      <c r="BB126">
        <v>3379</v>
      </c>
      <c r="BC126">
        <v>3388</v>
      </c>
      <c r="BD126" t="s">
        <v>74</v>
      </c>
      <c r="BE126" t="s">
        <v>1717</v>
      </c>
      <c r="BF126" t="str">
        <f>HYPERLINK("http://dx.doi.org/10.1016/0016-7037(95)00212-I","http://dx.doi.org/10.1016/0016-7037(95)00212-I")</f>
        <v>http://dx.doi.org/10.1016/0016-7037(95)00212-I</v>
      </c>
      <c r="BG126" t="s">
        <v>74</v>
      </c>
      <c r="BH126" t="s">
        <v>74</v>
      </c>
      <c r="BI126">
        <v>10</v>
      </c>
      <c r="BJ126" t="s">
        <v>270</v>
      </c>
      <c r="BK126" t="s">
        <v>94</v>
      </c>
      <c r="BL126" t="s">
        <v>270</v>
      </c>
      <c r="BM126" t="s">
        <v>1718</v>
      </c>
      <c r="BN126" t="s">
        <v>74</v>
      </c>
      <c r="BO126" t="s">
        <v>74</v>
      </c>
      <c r="BP126" t="s">
        <v>74</v>
      </c>
      <c r="BQ126" t="s">
        <v>74</v>
      </c>
      <c r="BR126" t="s">
        <v>97</v>
      </c>
      <c r="BS126" t="s">
        <v>1719</v>
      </c>
      <c r="BT126" t="str">
        <f>HYPERLINK("https%3A%2F%2Fwww.webofscience.com%2Fwos%2Fwoscc%2Ffull-record%2FWOS:A1995RQ72500008","View Full Record in Web of Science")</f>
        <v>View Full Record in Web of Science</v>
      </c>
    </row>
    <row r="127" spans="1:72" x14ac:dyDescent="0.15">
      <c r="A127" t="s">
        <v>72</v>
      </c>
      <c r="B127" t="s">
        <v>1720</v>
      </c>
      <c r="C127" t="s">
        <v>74</v>
      </c>
      <c r="D127" t="s">
        <v>74</v>
      </c>
      <c r="E127" t="s">
        <v>74</v>
      </c>
      <c r="F127" t="s">
        <v>1720</v>
      </c>
      <c r="G127" t="s">
        <v>74</v>
      </c>
      <c r="H127" t="s">
        <v>74</v>
      </c>
      <c r="I127" t="s">
        <v>1721</v>
      </c>
      <c r="J127" t="s">
        <v>213</v>
      </c>
      <c r="K127" t="s">
        <v>74</v>
      </c>
      <c r="L127" t="s">
        <v>74</v>
      </c>
      <c r="M127" t="s">
        <v>77</v>
      </c>
      <c r="N127" t="s">
        <v>78</v>
      </c>
      <c r="O127" t="s">
        <v>74</v>
      </c>
      <c r="P127" t="s">
        <v>74</v>
      </c>
      <c r="Q127" t="s">
        <v>74</v>
      </c>
      <c r="R127" t="s">
        <v>74</v>
      </c>
      <c r="S127" t="s">
        <v>74</v>
      </c>
      <c r="T127" t="s">
        <v>74</v>
      </c>
      <c r="U127" t="s">
        <v>1722</v>
      </c>
      <c r="V127" t="s">
        <v>1723</v>
      </c>
      <c r="W127" t="s">
        <v>1724</v>
      </c>
      <c r="X127" t="s">
        <v>1725</v>
      </c>
      <c r="Y127" t="s">
        <v>74</v>
      </c>
      <c r="Z127" t="s">
        <v>74</v>
      </c>
      <c r="AA127" t="s">
        <v>1726</v>
      </c>
      <c r="AB127" t="s">
        <v>74</v>
      </c>
      <c r="AC127" t="s">
        <v>74</v>
      </c>
      <c r="AD127" t="s">
        <v>74</v>
      </c>
      <c r="AE127" t="s">
        <v>74</v>
      </c>
      <c r="AF127" t="s">
        <v>74</v>
      </c>
      <c r="AG127">
        <v>18</v>
      </c>
      <c r="AH127">
        <v>11</v>
      </c>
      <c r="AI127">
        <v>11</v>
      </c>
      <c r="AJ127">
        <v>0</v>
      </c>
      <c r="AK127">
        <v>2</v>
      </c>
      <c r="AL127" t="s">
        <v>160</v>
      </c>
      <c r="AM127" t="s">
        <v>161</v>
      </c>
      <c r="AN127" t="s">
        <v>220</v>
      </c>
      <c r="AO127" t="s">
        <v>221</v>
      </c>
      <c r="AP127" t="s">
        <v>74</v>
      </c>
      <c r="AQ127" t="s">
        <v>74</v>
      </c>
      <c r="AR127" t="s">
        <v>222</v>
      </c>
      <c r="AS127" t="s">
        <v>223</v>
      </c>
      <c r="AT127" t="s">
        <v>1727</v>
      </c>
      <c r="AU127">
        <v>1995</v>
      </c>
      <c r="AV127">
        <v>22</v>
      </c>
      <c r="AW127">
        <v>15</v>
      </c>
      <c r="AX127" t="s">
        <v>74</v>
      </c>
      <c r="AY127" t="s">
        <v>74</v>
      </c>
      <c r="AZ127" t="s">
        <v>74</v>
      </c>
      <c r="BA127" t="s">
        <v>74</v>
      </c>
      <c r="BB127">
        <v>2033</v>
      </c>
      <c r="BC127">
        <v>2036</v>
      </c>
      <c r="BD127" t="s">
        <v>74</v>
      </c>
      <c r="BE127" t="s">
        <v>1728</v>
      </c>
      <c r="BF127" t="str">
        <f>HYPERLINK("http://dx.doi.org/10.1029/95GL00479","http://dx.doi.org/10.1029/95GL00479")</f>
        <v>http://dx.doi.org/10.1029/95GL00479</v>
      </c>
      <c r="BG127" t="s">
        <v>74</v>
      </c>
      <c r="BH127" t="s">
        <v>74</v>
      </c>
      <c r="BI127">
        <v>4</v>
      </c>
      <c r="BJ127" t="s">
        <v>226</v>
      </c>
      <c r="BK127" t="s">
        <v>94</v>
      </c>
      <c r="BL127" t="s">
        <v>227</v>
      </c>
      <c r="BM127" t="s">
        <v>1729</v>
      </c>
      <c r="BN127" t="s">
        <v>74</v>
      </c>
      <c r="BO127" t="s">
        <v>229</v>
      </c>
      <c r="BP127" t="s">
        <v>74</v>
      </c>
      <c r="BQ127" t="s">
        <v>74</v>
      </c>
      <c r="BR127" t="s">
        <v>97</v>
      </c>
      <c r="BS127" t="s">
        <v>1730</v>
      </c>
      <c r="BT127" t="str">
        <f>HYPERLINK("https%3A%2F%2Fwww.webofscience.com%2Fwos%2Fwoscc%2Ffull-record%2FWOS:A1995RM64900025","View Full Record in Web of Science")</f>
        <v>View Full Record in Web of Science</v>
      </c>
    </row>
    <row r="128" spans="1:72" x14ac:dyDescent="0.15">
      <c r="A128" t="s">
        <v>72</v>
      </c>
      <c r="B128" t="s">
        <v>1731</v>
      </c>
      <c r="C128" t="s">
        <v>74</v>
      </c>
      <c r="D128" t="s">
        <v>74</v>
      </c>
      <c r="E128" t="s">
        <v>74</v>
      </c>
      <c r="F128" t="s">
        <v>1731</v>
      </c>
      <c r="G128" t="s">
        <v>74</v>
      </c>
      <c r="H128" t="s">
        <v>74</v>
      </c>
      <c r="I128" t="s">
        <v>1732</v>
      </c>
      <c r="J128" t="s">
        <v>213</v>
      </c>
      <c r="K128" t="s">
        <v>74</v>
      </c>
      <c r="L128" t="s">
        <v>74</v>
      </c>
      <c r="M128" t="s">
        <v>77</v>
      </c>
      <c r="N128" t="s">
        <v>78</v>
      </c>
      <c r="O128" t="s">
        <v>74</v>
      </c>
      <c r="P128" t="s">
        <v>74</v>
      </c>
      <c r="Q128" t="s">
        <v>74</v>
      </c>
      <c r="R128" t="s">
        <v>74</v>
      </c>
      <c r="S128" t="s">
        <v>74</v>
      </c>
      <c r="T128" t="s">
        <v>74</v>
      </c>
      <c r="U128" t="s">
        <v>1733</v>
      </c>
      <c r="V128" t="s">
        <v>1734</v>
      </c>
      <c r="W128" t="s">
        <v>74</v>
      </c>
      <c r="X128" t="s">
        <v>74</v>
      </c>
      <c r="Y128" t="s">
        <v>1735</v>
      </c>
      <c r="Z128" t="s">
        <v>74</v>
      </c>
      <c r="AA128" t="s">
        <v>74</v>
      </c>
      <c r="AB128" t="s">
        <v>74</v>
      </c>
      <c r="AC128" t="s">
        <v>74</v>
      </c>
      <c r="AD128" t="s">
        <v>74</v>
      </c>
      <c r="AE128" t="s">
        <v>74</v>
      </c>
      <c r="AF128" t="s">
        <v>74</v>
      </c>
      <c r="AG128">
        <v>27</v>
      </c>
      <c r="AH128">
        <v>62</v>
      </c>
      <c r="AI128">
        <v>66</v>
      </c>
      <c r="AJ128">
        <v>1</v>
      </c>
      <c r="AK128">
        <v>2</v>
      </c>
      <c r="AL128" t="s">
        <v>160</v>
      </c>
      <c r="AM128" t="s">
        <v>161</v>
      </c>
      <c r="AN128" t="s">
        <v>220</v>
      </c>
      <c r="AO128" t="s">
        <v>221</v>
      </c>
      <c r="AP128" t="s">
        <v>74</v>
      </c>
      <c r="AQ128" t="s">
        <v>74</v>
      </c>
      <c r="AR128" t="s">
        <v>222</v>
      </c>
      <c r="AS128" t="s">
        <v>223</v>
      </c>
      <c r="AT128" t="s">
        <v>1727</v>
      </c>
      <c r="AU128">
        <v>1995</v>
      </c>
      <c r="AV128">
        <v>22</v>
      </c>
      <c r="AW128">
        <v>15</v>
      </c>
      <c r="AX128" t="s">
        <v>74</v>
      </c>
      <c r="AY128" t="s">
        <v>74</v>
      </c>
      <c r="AZ128" t="s">
        <v>74</v>
      </c>
      <c r="BA128" t="s">
        <v>74</v>
      </c>
      <c r="BB128">
        <v>2041</v>
      </c>
      <c r="BC128">
        <v>2044</v>
      </c>
      <c r="BD128" t="s">
        <v>74</v>
      </c>
      <c r="BE128" t="s">
        <v>1736</v>
      </c>
      <c r="BF128" t="str">
        <f>HYPERLINK("http://dx.doi.org/10.1029/95GL01317","http://dx.doi.org/10.1029/95GL01317")</f>
        <v>http://dx.doi.org/10.1029/95GL01317</v>
      </c>
      <c r="BG128" t="s">
        <v>74</v>
      </c>
      <c r="BH128" t="s">
        <v>74</v>
      </c>
      <c r="BI128">
        <v>4</v>
      </c>
      <c r="BJ128" t="s">
        <v>226</v>
      </c>
      <c r="BK128" t="s">
        <v>94</v>
      </c>
      <c r="BL128" t="s">
        <v>227</v>
      </c>
      <c r="BM128" t="s">
        <v>1729</v>
      </c>
      <c r="BN128" t="s">
        <v>74</v>
      </c>
      <c r="BO128" t="s">
        <v>229</v>
      </c>
      <c r="BP128" t="s">
        <v>74</v>
      </c>
      <c r="BQ128" t="s">
        <v>74</v>
      </c>
      <c r="BR128" t="s">
        <v>97</v>
      </c>
      <c r="BS128" t="s">
        <v>1737</v>
      </c>
      <c r="BT128" t="str">
        <f>HYPERLINK("https%3A%2F%2Fwww.webofscience.com%2Fwos%2Fwoscc%2Ffull-record%2FWOS:A1995RM64900027","View Full Record in Web of Science")</f>
        <v>View Full Record in Web of Science</v>
      </c>
    </row>
    <row r="129" spans="1:72" x14ac:dyDescent="0.15">
      <c r="A129" t="s">
        <v>72</v>
      </c>
      <c r="B129" t="s">
        <v>1738</v>
      </c>
      <c r="C129" t="s">
        <v>74</v>
      </c>
      <c r="D129" t="s">
        <v>74</v>
      </c>
      <c r="E129" t="s">
        <v>74</v>
      </c>
      <c r="F129" t="s">
        <v>1738</v>
      </c>
      <c r="G129" t="s">
        <v>74</v>
      </c>
      <c r="H129" t="s">
        <v>74</v>
      </c>
      <c r="I129" t="s">
        <v>1739</v>
      </c>
      <c r="J129" t="s">
        <v>213</v>
      </c>
      <c r="K129" t="s">
        <v>74</v>
      </c>
      <c r="L129" t="s">
        <v>74</v>
      </c>
      <c r="M129" t="s">
        <v>77</v>
      </c>
      <c r="N129" t="s">
        <v>78</v>
      </c>
      <c r="O129" t="s">
        <v>74</v>
      </c>
      <c r="P129" t="s">
        <v>74</v>
      </c>
      <c r="Q129" t="s">
        <v>74</v>
      </c>
      <c r="R129" t="s">
        <v>74</v>
      </c>
      <c r="S129" t="s">
        <v>74</v>
      </c>
      <c r="T129" t="s">
        <v>74</v>
      </c>
      <c r="U129" t="s">
        <v>1740</v>
      </c>
      <c r="V129" t="s">
        <v>1741</v>
      </c>
      <c r="W129" t="s">
        <v>1742</v>
      </c>
      <c r="X129" t="s">
        <v>1743</v>
      </c>
      <c r="Y129" t="s">
        <v>1744</v>
      </c>
      <c r="Z129" t="s">
        <v>74</v>
      </c>
      <c r="AA129" t="s">
        <v>74</v>
      </c>
      <c r="AB129" t="s">
        <v>74</v>
      </c>
      <c r="AC129" t="s">
        <v>74</v>
      </c>
      <c r="AD129" t="s">
        <v>74</v>
      </c>
      <c r="AE129" t="s">
        <v>74</v>
      </c>
      <c r="AF129" t="s">
        <v>74</v>
      </c>
      <c r="AG129">
        <v>21</v>
      </c>
      <c r="AH129">
        <v>61</v>
      </c>
      <c r="AI129">
        <v>62</v>
      </c>
      <c r="AJ129">
        <v>0</v>
      </c>
      <c r="AK129">
        <v>1</v>
      </c>
      <c r="AL129" t="s">
        <v>160</v>
      </c>
      <c r="AM129" t="s">
        <v>161</v>
      </c>
      <c r="AN129" t="s">
        <v>220</v>
      </c>
      <c r="AO129" t="s">
        <v>221</v>
      </c>
      <c r="AP129" t="s">
        <v>74</v>
      </c>
      <c r="AQ129" t="s">
        <v>74</v>
      </c>
      <c r="AR129" t="s">
        <v>222</v>
      </c>
      <c r="AS129" t="s">
        <v>223</v>
      </c>
      <c r="AT129" t="s">
        <v>1727</v>
      </c>
      <c r="AU129">
        <v>1995</v>
      </c>
      <c r="AV129">
        <v>22</v>
      </c>
      <c r="AW129">
        <v>15</v>
      </c>
      <c r="AX129" t="s">
        <v>74</v>
      </c>
      <c r="AY129" t="s">
        <v>74</v>
      </c>
      <c r="AZ129" t="s">
        <v>74</v>
      </c>
      <c r="BA129" t="s">
        <v>74</v>
      </c>
      <c r="BB129">
        <v>2045</v>
      </c>
      <c r="BC129">
        <v>2048</v>
      </c>
      <c r="BD129" t="s">
        <v>74</v>
      </c>
      <c r="BE129" t="s">
        <v>1745</v>
      </c>
      <c r="BF129" t="str">
        <f>HYPERLINK("http://dx.doi.org/10.1029/95GL01797","http://dx.doi.org/10.1029/95GL01797")</f>
        <v>http://dx.doi.org/10.1029/95GL01797</v>
      </c>
      <c r="BG129" t="s">
        <v>74</v>
      </c>
      <c r="BH129" t="s">
        <v>74</v>
      </c>
      <c r="BI129">
        <v>4</v>
      </c>
      <c r="BJ129" t="s">
        <v>226</v>
      </c>
      <c r="BK129" t="s">
        <v>94</v>
      </c>
      <c r="BL129" t="s">
        <v>227</v>
      </c>
      <c r="BM129" t="s">
        <v>1729</v>
      </c>
      <c r="BN129" t="s">
        <v>74</v>
      </c>
      <c r="BO129" t="s">
        <v>74</v>
      </c>
      <c r="BP129" t="s">
        <v>74</v>
      </c>
      <c r="BQ129" t="s">
        <v>74</v>
      </c>
      <c r="BR129" t="s">
        <v>97</v>
      </c>
      <c r="BS129" t="s">
        <v>1746</v>
      </c>
      <c r="BT129" t="str">
        <f>HYPERLINK("https%3A%2F%2Fwww.webofscience.com%2Fwos%2Fwoscc%2Ffull-record%2FWOS:A1995RM64900028","View Full Record in Web of Science")</f>
        <v>View Full Record in Web of Science</v>
      </c>
    </row>
    <row r="130" spans="1:72" x14ac:dyDescent="0.15">
      <c r="A130" t="s">
        <v>72</v>
      </c>
      <c r="B130" t="s">
        <v>1747</v>
      </c>
      <c r="C130" t="s">
        <v>74</v>
      </c>
      <c r="D130" t="s">
        <v>74</v>
      </c>
      <c r="E130" t="s">
        <v>74</v>
      </c>
      <c r="F130" t="s">
        <v>1747</v>
      </c>
      <c r="G130" t="s">
        <v>74</v>
      </c>
      <c r="H130" t="s">
        <v>74</v>
      </c>
      <c r="I130" t="s">
        <v>1748</v>
      </c>
      <c r="J130" t="s">
        <v>1749</v>
      </c>
      <c r="K130" t="s">
        <v>74</v>
      </c>
      <c r="L130" t="s">
        <v>74</v>
      </c>
      <c r="M130" t="s">
        <v>77</v>
      </c>
      <c r="N130" t="s">
        <v>78</v>
      </c>
      <c r="O130" t="s">
        <v>74</v>
      </c>
      <c r="P130" t="s">
        <v>74</v>
      </c>
      <c r="Q130" t="s">
        <v>74</v>
      </c>
      <c r="R130" t="s">
        <v>74</v>
      </c>
      <c r="S130" t="s">
        <v>74</v>
      </c>
      <c r="T130" t="s">
        <v>1750</v>
      </c>
      <c r="U130" t="s">
        <v>1751</v>
      </c>
      <c r="V130" t="s">
        <v>1752</v>
      </c>
      <c r="W130" t="s">
        <v>1753</v>
      </c>
      <c r="X130" t="s">
        <v>1754</v>
      </c>
      <c r="Y130" t="s">
        <v>1755</v>
      </c>
      <c r="Z130" t="s">
        <v>74</v>
      </c>
      <c r="AA130" t="s">
        <v>1756</v>
      </c>
      <c r="AB130" t="s">
        <v>1757</v>
      </c>
      <c r="AC130" t="s">
        <v>74</v>
      </c>
      <c r="AD130" t="s">
        <v>74</v>
      </c>
      <c r="AE130" t="s">
        <v>74</v>
      </c>
      <c r="AF130" t="s">
        <v>74</v>
      </c>
      <c r="AG130">
        <v>21</v>
      </c>
      <c r="AH130">
        <v>36</v>
      </c>
      <c r="AI130">
        <v>38</v>
      </c>
      <c r="AJ130">
        <v>0</v>
      </c>
      <c r="AK130">
        <v>8</v>
      </c>
      <c r="AL130" t="s">
        <v>1758</v>
      </c>
      <c r="AM130" t="s">
        <v>1759</v>
      </c>
      <c r="AN130" t="s">
        <v>1760</v>
      </c>
      <c r="AO130" t="s">
        <v>1761</v>
      </c>
      <c r="AP130" t="s">
        <v>74</v>
      </c>
      <c r="AQ130" t="s">
        <v>74</v>
      </c>
      <c r="AR130" t="s">
        <v>1762</v>
      </c>
      <c r="AS130" t="s">
        <v>1763</v>
      </c>
      <c r="AT130" t="s">
        <v>1569</v>
      </c>
      <c r="AU130">
        <v>1995</v>
      </c>
      <c r="AV130">
        <v>73</v>
      </c>
      <c r="AW130">
        <v>4</v>
      </c>
      <c r="AX130" t="s">
        <v>74</v>
      </c>
      <c r="AY130" t="s">
        <v>74</v>
      </c>
      <c r="AZ130" t="s">
        <v>74</v>
      </c>
      <c r="BA130" t="s">
        <v>74</v>
      </c>
      <c r="BB130">
        <v>316</v>
      </c>
      <c r="BC130">
        <v>320</v>
      </c>
      <c r="BD130" t="s">
        <v>74</v>
      </c>
      <c r="BE130" t="s">
        <v>1764</v>
      </c>
      <c r="BF130" t="str">
        <f>HYPERLINK("http://dx.doi.org/10.1038/icb.1995.48","http://dx.doi.org/10.1038/icb.1995.48")</f>
        <v>http://dx.doi.org/10.1038/icb.1995.48</v>
      </c>
      <c r="BG130" t="s">
        <v>74</v>
      </c>
      <c r="BH130" t="s">
        <v>74</v>
      </c>
      <c r="BI130">
        <v>5</v>
      </c>
      <c r="BJ130" t="s">
        <v>1765</v>
      </c>
      <c r="BK130" t="s">
        <v>94</v>
      </c>
      <c r="BL130" t="s">
        <v>1765</v>
      </c>
      <c r="BM130" t="s">
        <v>1766</v>
      </c>
      <c r="BN130">
        <v>7493767</v>
      </c>
      <c r="BO130" t="s">
        <v>74</v>
      </c>
      <c r="BP130" t="s">
        <v>74</v>
      </c>
      <c r="BQ130" t="s">
        <v>74</v>
      </c>
      <c r="BR130" t="s">
        <v>97</v>
      </c>
      <c r="BS130" t="s">
        <v>1767</v>
      </c>
      <c r="BT130" t="str">
        <f>HYPERLINK("https%3A%2F%2Fwww.webofscience.com%2Fwos%2Fwoscc%2Ffull-record%2FWOS:A1995RT35200004","View Full Record in Web of Science")</f>
        <v>View Full Record in Web of Science</v>
      </c>
    </row>
    <row r="131" spans="1:72" x14ac:dyDescent="0.15">
      <c r="A131" t="s">
        <v>72</v>
      </c>
      <c r="B131" t="s">
        <v>1768</v>
      </c>
      <c r="C131" t="s">
        <v>74</v>
      </c>
      <c r="D131" t="s">
        <v>74</v>
      </c>
      <c r="E131" t="s">
        <v>74</v>
      </c>
      <c r="F131" t="s">
        <v>1768</v>
      </c>
      <c r="G131" t="s">
        <v>74</v>
      </c>
      <c r="H131" t="s">
        <v>74</v>
      </c>
      <c r="I131" t="s">
        <v>1769</v>
      </c>
      <c r="J131" t="s">
        <v>1770</v>
      </c>
      <c r="K131" t="s">
        <v>74</v>
      </c>
      <c r="L131" t="s">
        <v>74</v>
      </c>
      <c r="M131" t="s">
        <v>77</v>
      </c>
      <c r="N131" t="s">
        <v>78</v>
      </c>
      <c r="O131" t="s">
        <v>74</v>
      </c>
      <c r="P131" t="s">
        <v>74</v>
      </c>
      <c r="Q131" t="s">
        <v>74</v>
      </c>
      <c r="R131" t="s">
        <v>74</v>
      </c>
      <c r="S131" t="s">
        <v>74</v>
      </c>
      <c r="T131" t="s">
        <v>1771</v>
      </c>
      <c r="U131" t="s">
        <v>1772</v>
      </c>
      <c r="V131" t="s">
        <v>1773</v>
      </c>
      <c r="W131" t="s">
        <v>74</v>
      </c>
      <c r="X131" t="s">
        <v>74</v>
      </c>
      <c r="Y131" t="s">
        <v>1774</v>
      </c>
      <c r="Z131" t="s">
        <v>74</v>
      </c>
      <c r="AA131" t="s">
        <v>74</v>
      </c>
      <c r="AB131" t="s">
        <v>74</v>
      </c>
      <c r="AC131" t="s">
        <v>74</v>
      </c>
      <c r="AD131" t="s">
        <v>74</v>
      </c>
      <c r="AE131" t="s">
        <v>74</v>
      </c>
      <c r="AF131" t="s">
        <v>74</v>
      </c>
      <c r="AG131">
        <v>57</v>
      </c>
      <c r="AH131">
        <v>251</v>
      </c>
      <c r="AI131">
        <v>308</v>
      </c>
      <c r="AJ131">
        <v>1</v>
      </c>
      <c r="AK131">
        <v>42</v>
      </c>
      <c r="AL131" t="s">
        <v>1775</v>
      </c>
      <c r="AM131" t="s">
        <v>372</v>
      </c>
      <c r="AN131" t="s">
        <v>1776</v>
      </c>
      <c r="AO131" t="s">
        <v>1777</v>
      </c>
      <c r="AP131" t="s">
        <v>1778</v>
      </c>
      <c r="AQ131" t="s">
        <v>74</v>
      </c>
      <c r="AR131" t="s">
        <v>1779</v>
      </c>
      <c r="AS131" t="s">
        <v>1780</v>
      </c>
      <c r="AT131" t="s">
        <v>1569</v>
      </c>
      <c r="AU131">
        <v>1995</v>
      </c>
      <c r="AV131">
        <v>25</v>
      </c>
      <c r="AW131">
        <v>8</v>
      </c>
      <c r="AX131" t="s">
        <v>74</v>
      </c>
      <c r="AY131" t="s">
        <v>74</v>
      </c>
      <c r="AZ131" t="s">
        <v>74</v>
      </c>
      <c r="BA131" t="s">
        <v>74</v>
      </c>
      <c r="BB131">
        <v>945</v>
      </c>
      <c r="BC131">
        <v>970</v>
      </c>
      <c r="BD131" t="s">
        <v>74</v>
      </c>
      <c r="BE131" t="s">
        <v>1781</v>
      </c>
      <c r="BF131" t="str">
        <f>HYPERLINK("http://dx.doi.org/10.1016/0020-7519(95)00015-T","http://dx.doi.org/10.1016/0020-7519(95)00015-T")</f>
        <v>http://dx.doi.org/10.1016/0020-7519(95)00015-T</v>
      </c>
      <c r="BG131" t="s">
        <v>74</v>
      </c>
      <c r="BH131" t="s">
        <v>74</v>
      </c>
      <c r="BI131">
        <v>26</v>
      </c>
      <c r="BJ131" t="s">
        <v>1782</v>
      </c>
      <c r="BK131" t="s">
        <v>94</v>
      </c>
      <c r="BL131" t="s">
        <v>1782</v>
      </c>
      <c r="BM131" t="s">
        <v>1783</v>
      </c>
      <c r="BN131">
        <v>8550295</v>
      </c>
      <c r="BO131" t="s">
        <v>74</v>
      </c>
      <c r="BP131" t="s">
        <v>74</v>
      </c>
      <c r="BQ131" t="s">
        <v>74</v>
      </c>
      <c r="BR131" t="s">
        <v>97</v>
      </c>
      <c r="BS131" t="s">
        <v>1784</v>
      </c>
      <c r="BT131" t="str">
        <f>HYPERLINK("https%3A%2F%2Fwww.webofscience.com%2Fwos%2Fwoscc%2Ffull-record%2FWOS:A1995RR33800009","View Full Record in Web of Science")</f>
        <v>View Full Record in Web of Science</v>
      </c>
    </row>
    <row r="132" spans="1:72" x14ac:dyDescent="0.15">
      <c r="A132" t="s">
        <v>72</v>
      </c>
      <c r="B132" t="s">
        <v>1785</v>
      </c>
      <c r="C132" t="s">
        <v>74</v>
      </c>
      <c r="D132" t="s">
        <v>74</v>
      </c>
      <c r="E132" t="s">
        <v>74</v>
      </c>
      <c r="F132" t="s">
        <v>1785</v>
      </c>
      <c r="G132" t="s">
        <v>74</v>
      </c>
      <c r="H132" t="s">
        <v>74</v>
      </c>
      <c r="I132" t="s">
        <v>1786</v>
      </c>
      <c r="J132" t="s">
        <v>1787</v>
      </c>
      <c r="K132" t="s">
        <v>74</v>
      </c>
      <c r="L132" t="s">
        <v>74</v>
      </c>
      <c r="M132" t="s">
        <v>77</v>
      </c>
      <c r="N132" t="s">
        <v>78</v>
      </c>
      <c r="O132" t="s">
        <v>74</v>
      </c>
      <c r="P132" t="s">
        <v>74</v>
      </c>
      <c r="Q132" t="s">
        <v>74</v>
      </c>
      <c r="R132" t="s">
        <v>74</v>
      </c>
      <c r="S132" t="s">
        <v>74</v>
      </c>
      <c r="T132" t="s">
        <v>74</v>
      </c>
      <c r="U132" t="s">
        <v>1788</v>
      </c>
      <c r="V132" t="s">
        <v>1789</v>
      </c>
      <c r="W132" t="s">
        <v>74</v>
      </c>
      <c r="X132" t="s">
        <v>74</v>
      </c>
      <c r="Y132" t="s">
        <v>1790</v>
      </c>
      <c r="Z132" t="s">
        <v>74</v>
      </c>
      <c r="AA132" t="s">
        <v>74</v>
      </c>
      <c r="AB132" t="s">
        <v>74</v>
      </c>
      <c r="AC132" t="s">
        <v>74</v>
      </c>
      <c r="AD132" t="s">
        <v>74</v>
      </c>
      <c r="AE132" t="s">
        <v>74</v>
      </c>
      <c r="AF132" t="s">
        <v>74</v>
      </c>
      <c r="AG132">
        <v>14</v>
      </c>
      <c r="AH132">
        <v>0</v>
      </c>
      <c r="AI132">
        <v>0</v>
      </c>
      <c r="AJ132">
        <v>0</v>
      </c>
      <c r="AK132">
        <v>0</v>
      </c>
      <c r="AL132" t="s">
        <v>622</v>
      </c>
      <c r="AM132" t="s">
        <v>372</v>
      </c>
      <c r="AN132" t="s">
        <v>623</v>
      </c>
      <c r="AO132" t="s">
        <v>1791</v>
      </c>
      <c r="AP132" t="s">
        <v>74</v>
      </c>
      <c r="AQ132" t="s">
        <v>74</v>
      </c>
      <c r="AR132" t="s">
        <v>1792</v>
      </c>
      <c r="AS132" t="s">
        <v>1793</v>
      </c>
      <c r="AT132" t="s">
        <v>1569</v>
      </c>
      <c r="AU132">
        <v>1995</v>
      </c>
      <c r="AV132">
        <v>57</v>
      </c>
      <c r="AW132">
        <v>10</v>
      </c>
      <c r="AX132" t="s">
        <v>74</v>
      </c>
      <c r="AY132" t="s">
        <v>74</v>
      </c>
      <c r="AZ132" t="s">
        <v>74</v>
      </c>
      <c r="BA132" t="s">
        <v>74</v>
      </c>
      <c r="BB132">
        <v>1179</v>
      </c>
      <c r="BC132">
        <v>1183</v>
      </c>
      <c r="BD132" t="s">
        <v>74</v>
      </c>
      <c r="BE132" t="s">
        <v>1794</v>
      </c>
      <c r="BF132" t="str">
        <f>HYPERLINK("http://dx.doi.org/10.1016/0021-9169(95)00005-M","http://dx.doi.org/10.1016/0021-9169(95)00005-M")</f>
        <v>http://dx.doi.org/10.1016/0021-9169(95)00005-M</v>
      </c>
      <c r="BG132" t="s">
        <v>74</v>
      </c>
      <c r="BH132" t="s">
        <v>74</v>
      </c>
      <c r="BI132">
        <v>5</v>
      </c>
      <c r="BJ132" t="s">
        <v>169</v>
      </c>
      <c r="BK132" t="s">
        <v>94</v>
      </c>
      <c r="BL132" t="s">
        <v>169</v>
      </c>
      <c r="BM132" t="s">
        <v>1795</v>
      </c>
      <c r="BN132" t="s">
        <v>74</v>
      </c>
      <c r="BO132" t="s">
        <v>74</v>
      </c>
      <c r="BP132" t="s">
        <v>74</v>
      </c>
      <c r="BQ132" t="s">
        <v>74</v>
      </c>
      <c r="BR132" t="s">
        <v>97</v>
      </c>
      <c r="BS132" t="s">
        <v>1796</v>
      </c>
      <c r="BT132" t="str">
        <f>HYPERLINK("https%3A%2F%2Fwww.webofscience.com%2Fwos%2Fwoscc%2Ffull-record%2FWOS:A1995RL12300012","View Full Record in Web of Science")</f>
        <v>View Full Record in Web of Science</v>
      </c>
    </row>
    <row r="133" spans="1:72" x14ac:dyDescent="0.15">
      <c r="A133" t="s">
        <v>72</v>
      </c>
      <c r="B133" t="s">
        <v>1797</v>
      </c>
      <c r="C133" t="s">
        <v>74</v>
      </c>
      <c r="D133" t="s">
        <v>74</v>
      </c>
      <c r="E133" t="s">
        <v>74</v>
      </c>
      <c r="F133" t="s">
        <v>1797</v>
      </c>
      <c r="G133" t="s">
        <v>74</v>
      </c>
      <c r="H133" t="s">
        <v>74</v>
      </c>
      <c r="I133" t="s">
        <v>1798</v>
      </c>
      <c r="J133" t="s">
        <v>1799</v>
      </c>
      <c r="K133" t="s">
        <v>74</v>
      </c>
      <c r="L133" t="s">
        <v>74</v>
      </c>
      <c r="M133" t="s">
        <v>77</v>
      </c>
      <c r="N133" t="s">
        <v>78</v>
      </c>
      <c r="O133" t="s">
        <v>74</v>
      </c>
      <c r="P133" t="s">
        <v>74</v>
      </c>
      <c r="Q133" t="s">
        <v>74</v>
      </c>
      <c r="R133" t="s">
        <v>74</v>
      </c>
      <c r="S133" t="s">
        <v>74</v>
      </c>
      <c r="T133" t="s">
        <v>74</v>
      </c>
      <c r="U133" t="s">
        <v>1800</v>
      </c>
      <c r="V133" t="s">
        <v>1801</v>
      </c>
      <c r="W133" t="s">
        <v>74</v>
      </c>
      <c r="X133" t="s">
        <v>74</v>
      </c>
      <c r="Y133" t="s">
        <v>1802</v>
      </c>
      <c r="Z133" t="s">
        <v>74</v>
      </c>
      <c r="AA133" t="s">
        <v>74</v>
      </c>
      <c r="AB133" t="s">
        <v>74</v>
      </c>
      <c r="AC133" t="s">
        <v>74</v>
      </c>
      <c r="AD133" t="s">
        <v>74</v>
      </c>
      <c r="AE133" t="s">
        <v>74</v>
      </c>
      <c r="AF133" t="s">
        <v>74</v>
      </c>
      <c r="AG133">
        <v>48</v>
      </c>
      <c r="AH133">
        <v>60</v>
      </c>
      <c r="AI133">
        <v>64</v>
      </c>
      <c r="AJ133">
        <v>0</v>
      </c>
      <c r="AK133">
        <v>6</v>
      </c>
      <c r="AL133" t="s">
        <v>604</v>
      </c>
      <c r="AM133" t="s">
        <v>605</v>
      </c>
      <c r="AN133" t="s">
        <v>1803</v>
      </c>
      <c r="AO133" t="s">
        <v>1804</v>
      </c>
      <c r="AP133" t="s">
        <v>1805</v>
      </c>
      <c r="AQ133" t="s">
        <v>74</v>
      </c>
      <c r="AR133" t="s">
        <v>1806</v>
      </c>
      <c r="AS133" t="s">
        <v>1807</v>
      </c>
      <c r="AT133" t="s">
        <v>1569</v>
      </c>
      <c r="AU133">
        <v>1995</v>
      </c>
      <c r="AV133">
        <v>8</v>
      </c>
      <c r="AW133">
        <v>8</v>
      </c>
      <c r="AX133" t="s">
        <v>74</v>
      </c>
      <c r="AY133" t="s">
        <v>74</v>
      </c>
      <c r="AZ133" t="s">
        <v>74</v>
      </c>
      <c r="BA133" t="s">
        <v>74</v>
      </c>
      <c r="BB133">
        <v>1938</v>
      </c>
      <c r="BC133">
        <v>1950</v>
      </c>
      <c r="BD133" t="s">
        <v>74</v>
      </c>
      <c r="BE133" t="s">
        <v>1808</v>
      </c>
      <c r="BF133" t="str">
        <f>HYPERLINK("http://dx.doi.org/10.1175/1520-0442(1995)008&lt;1938:TIOPAO&gt;2.0.CO;2","http://dx.doi.org/10.1175/1520-0442(1995)008&lt;1938:TIOPAO&gt;2.0.CO;2")</f>
        <v>http://dx.doi.org/10.1175/1520-0442(1995)008&lt;1938:TIOPAO&gt;2.0.CO;2</v>
      </c>
      <c r="BG133" t="s">
        <v>74</v>
      </c>
      <c r="BH133" t="s">
        <v>74</v>
      </c>
      <c r="BI133">
        <v>13</v>
      </c>
      <c r="BJ133" t="s">
        <v>169</v>
      </c>
      <c r="BK133" t="s">
        <v>94</v>
      </c>
      <c r="BL133" t="s">
        <v>169</v>
      </c>
      <c r="BM133" t="s">
        <v>1809</v>
      </c>
      <c r="BN133" t="s">
        <v>74</v>
      </c>
      <c r="BO133" t="s">
        <v>354</v>
      </c>
      <c r="BP133" t="s">
        <v>74</v>
      </c>
      <c r="BQ133" t="s">
        <v>74</v>
      </c>
      <c r="BR133" t="s">
        <v>97</v>
      </c>
      <c r="BS133" t="s">
        <v>1810</v>
      </c>
      <c r="BT133" t="str">
        <f>HYPERLINK("https%3A%2F%2Fwww.webofscience.com%2Fwos%2Fwoscc%2Ffull-record%2FWOS:A1995RN69400002","View Full Record in Web of Science")</f>
        <v>View Full Record in Web of Science</v>
      </c>
    </row>
    <row r="134" spans="1:72" x14ac:dyDescent="0.15">
      <c r="A134" t="s">
        <v>72</v>
      </c>
      <c r="B134" t="s">
        <v>1811</v>
      </c>
      <c r="C134" t="s">
        <v>74</v>
      </c>
      <c r="D134" t="s">
        <v>74</v>
      </c>
      <c r="E134" t="s">
        <v>74</v>
      </c>
      <c r="F134" t="s">
        <v>1811</v>
      </c>
      <c r="G134" t="s">
        <v>74</v>
      </c>
      <c r="H134" t="s">
        <v>74</v>
      </c>
      <c r="I134" t="s">
        <v>1812</v>
      </c>
      <c r="J134" t="s">
        <v>1813</v>
      </c>
      <c r="K134" t="s">
        <v>74</v>
      </c>
      <c r="L134" t="s">
        <v>74</v>
      </c>
      <c r="M134" t="s">
        <v>77</v>
      </c>
      <c r="N134" t="s">
        <v>519</v>
      </c>
      <c r="O134" t="s">
        <v>74</v>
      </c>
      <c r="P134" t="s">
        <v>74</v>
      </c>
      <c r="Q134" t="s">
        <v>74</v>
      </c>
      <c r="R134" t="s">
        <v>74</v>
      </c>
      <c r="S134" t="s">
        <v>74</v>
      </c>
      <c r="T134" t="s">
        <v>74</v>
      </c>
      <c r="U134" t="s">
        <v>1814</v>
      </c>
      <c r="V134" t="s">
        <v>1815</v>
      </c>
      <c r="W134" t="s">
        <v>1816</v>
      </c>
      <c r="X134" t="s">
        <v>1817</v>
      </c>
      <c r="Y134" t="s">
        <v>1818</v>
      </c>
      <c r="Z134" t="s">
        <v>74</v>
      </c>
      <c r="AA134" t="s">
        <v>74</v>
      </c>
      <c r="AB134" t="s">
        <v>1819</v>
      </c>
      <c r="AC134" t="s">
        <v>74</v>
      </c>
      <c r="AD134" t="s">
        <v>74</v>
      </c>
      <c r="AE134" t="s">
        <v>74</v>
      </c>
      <c r="AF134" t="s">
        <v>74</v>
      </c>
      <c r="AG134">
        <v>15</v>
      </c>
      <c r="AH134">
        <v>19</v>
      </c>
      <c r="AI134">
        <v>23</v>
      </c>
      <c r="AJ134">
        <v>0</v>
      </c>
      <c r="AK134">
        <v>6</v>
      </c>
      <c r="AL134" t="s">
        <v>1820</v>
      </c>
      <c r="AM134" t="s">
        <v>345</v>
      </c>
      <c r="AN134" t="s">
        <v>1821</v>
      </c>
      <c r="AO134" t="s">
        <v>1822</v>
      </c>
      <c r="AP134" t="s">
        <v>74</v>
      </c>
      <c r="AQ134" t="s">
        <v>74</v>
      </c>
      <c r="AR134" t="s">
        <v>1823</v>
      </c>
      <c r="AS134" t="s">
        <v>1824</v>
      </c>
      <c r="AT134" t="s">
        <v>1727</v>
      </c>
      <c r="AU134">
        <v>1995</v>
      </c>
      <c r="AV134">
        <v>272</v>
      </c>
      <c r="AW134">
        <v>5</v>
      </c>
      <c r="AX134" t="s">
        <v>74</v>
      </c>
      <c r="AY134" t="s">
        <v>74</v>
      </c>
      <c r="AZ134" t="s">
        <v>74</v>
      </c>
      <c r="BA134" t="s">
        <v>74</v>
      </c>
      <c r="BB134">
        <v>407</v>
      </c>
      <c r="BC134">
        <v>409</v>
      </c>
      <c r="BD134" t="s">
        <v>74</v>
      </c>
      <c r="BE134" t="s">
        <v>1825</v>
      </c>
      <c r="BF134" t="str">
        <f>HYPERLINK("http://dx.doi.org/10.1002/jez.1402720510","http://dx.doi.org/10.1002/jez.1402720510")</f>
        <v>http://dx.doi.org/10.1002/jez.1402720510</v>
      </c>
      <c r="BG134" t="s">
        <v>74</v>
      </c>
      <c r="BH134" t="s">
        <v>74</v>
      </c>
      <c r="BI134">
        <v>3</v>
      </c>
      <c r="BJ134" t="s">
        <v>691</v>
      </c>
      <c r="BK134" t="s">
        <v>94</v>
      </c>
      <c r="BL134" t="s">
        <v>691</v>
      </c>
      <c r="BM134" t="s">
        <v>1826</v>
      </c>
      <c r="BN134" t="s">
        <v>74</v>
      </c>
      <c r="BO134" t="s">
        <v>74</v>
      </c>
      <c r="BP134" t="s">
        <v>74</v>
      </c>
      <c r="BQ134" t="s">
        <v>74</v>
      </c>
      <c r="BR134" t="s">
        <v>97</v>
      </c>
      <c r="BS134" t="s">
        <v>1827</v>
      </c>
      <c r="BT134" t="str">
        <f>HYPERLINK("https%3A%2F%2Fwww.webofscience.com%2Fwos%2Fwoscc%2Ffull-record%2FWOS:A1995RQ03100009","View Full Record in Web of Science")</f>
        <v>View Full Record in Web of Science</v>
      </c>
    </row>
    <row r="135" spans="1:72" x14ac:dyDescent="0.15">
      <c r="A135" t="s">
        <v>72</v>
      </c>
      <c r="B135" t="s">
        <v>1828</v>
      </c>
      <c r="C135" t="s">
        <v>74</v>
      </c>
      <c r="D135" t="s">
        <v>74</v>
      </c>
      <c r="E135" t="s">
        <v>74</v>
      </c>
      <c r="F135" t="s">
        <v>1828</v>
      </c>
      <c r="G135" t="s">
        <v>74</v>
      </c>
      <c r="H135" t="s">
        <v>74</v>
      </c>
      <c r="I135" t="s">
        <v>1829</v>
      </c>
      <c r="J135" t="s">
        <v>1830</v>
      </c>
      <c r="K135" t="s">
        <v>74</v>
      </c>
      <c r="L135" t="s">
        <v>74</v>
      </c>
      <c r="M135" t="s">
        <v>77</v>
      </c>
      <c r="N135" t="s">
        <v>519</v>
      </c>
      <c r="O135" t="s">
        <v>74</v>
      </c>
      <c r="P135" t="s">
        <v>74</v>
      </c>
      <c r="Q135" t="s">
        <v>74</v>
      </c>
      <c r="R135" t="s">
        <v>74</v>
      </c>
      <c r="S135" t="s">
        <v>74</v>
      </c>
      <c r="T135" t="s">
        <v>74</v>
      </c>
      <c r="U135" t="s">
        <v>1831</v>
      </c>
      <c r="V135" t="s">
        <v>1832</v>
      </c>
      <c r="W135" t="s">
        <v>74</v>
      </c>
      <c r="X135" t="s">
        <v>74</v>
      </c>
      <c r="Y135" t="s">
        <v>1833</v>
      </c>
      <c r="Z135" t="s">
        <v>74</v>
      </c>
      <c r="AA135" t="s">
        <v>74</v>
      </c>
      <c r="AB135" t="s">
        <v>74</v>
      </c>
      <c r="AC135" t="s">
        <v>74</v>
      </c>
      <c r="AD135" t="s">
        <v>74</v>
      </c>
      <c r="AE135" t="s">
        <v>74</v>
      </c>
      <c r="AF135" t="s">
        <v>74</v>
      </c>
      <c r="AG135">
        <v>22</v>
      </c>
      <c r="AH135">
        <v>5</v>
      </c>
      <c r="AI135">
        <v>5</v>
      </c>
      <c r="AJ135">
        <v>0</v>
      </c>
      <c r="AK135">
        <v>1</v>
      </c>
      <c r="AL135" t="s">
        <v>160</v>
      </c>
      <c r="AM135" t="s">
        <v>161</v>
      </c>
      <c r="AN135" t="s">
        <v>162</v>
      </c>
      <c r="AO135" t="s">
        <v>1834</v>
      </c>
      <c r="AP135" t="s">
        <v>1835</v>
      </c>
      <c r="AQ135" t="s">
        <v>74</v>
      </c>
      <c r="AR135" t="s">
        <v>1836</v>
      </c>
      <c r="AS135" t="s">
        <v>1837</v>
      </c>
      <c r="AT135" t="s">
        <v>1727</v>
      </c>
      <c r="AU135">
        <v>1995</v>
      </c>
      <c r="AV135">
        <v>100</v>
      </c>
      <c r="AW135" t="s">
        <v>1838</v>
      </c>
      <c r="AX135" t="s">
        <v>74</v>
      </c>
      <c r="AY135" t="s">
        <v>74</v>
      </c>
      <c r="AZ135" t="s">
        <v>74</v>
      </c>
      <c r="BA135" t="s">
        <v>74</v>
      </c>
      <c r="BB135">
        <v>14485</v>
      </c>
      <c r="BC135">
        <v>14497</v>
      </c>
      <c r="BD135" t="s">
        <v>74</v>
      </c>
      <c r="BE135" t="s">
        <v>1839</v>
      </c>
      <c r="BF135" t="str">
        <f>HYPERLINK("http://dx.doi.org/10.1029/95JA01125","http://dx.doi.org/10.1029/95JA01125")</f>
        <v>http://dx.doi.org/10.1029/95JA01125</v>
      </c>
      <c r="BG135" t="s">
        <v>74</v>
      </c>
      <c r="BH135" t="s">
        <v>74</v>
      </c>
      <c r="BI135">
        <v>13</v>
      </c>
      <c r="BJ135" t="s">
        <v>1613</v>
      </c>
      <c r="BK135" t="s">
        <v>94</v>
      </c>
      <c r="BL135" t="s">
        <v>1613</v>
      </c>
      <c r="BM135" t="s">
        <v>1840</v>
      </c>
      <c r="BN135" t="s">
        <v>74</v>
      </c>
      <c r="BO135" t="s">
        <v>74</v>
      </c>
      <c r="BP135" t="s">
        <v>74</v>
      </c>
      <c r="BQ135" t="s">
        <v>74</v>
      </c>
      <c r="BR135" t="s">
        <v>97</v>
      </c>
      <c r="BS135" t="s">
        <v>1841</v>
      </c>
      <c r="BT135" t="str">
        <f>HYPERLINK("https%3A%2F%2Fwww.webofscience.com%2Fwos%2Fwoscc%2Ffull-record%2FWOS:A1995RN06400002","View Full Record in Web of Science")</f>
        <v>View Full Record in Web of Science</v>
      </c>
    </row>
    <row r="136" spans="1:72" x14ac:dyDescent="0.15">
      <c r="A136" t="s">
        <v>72</v>
      </c>
      <c r="B136" t="s">
        <v>1842</v>
      </c>
      <c r="C136" t="s">
        <v>74</v>
      </c>
      <c r="D136" t="s">
        <v>74</v>
      </c>
      <c r="E136" t="s">
        <v>74</v>
      </c>
      <c r="F136" t="s">
        <v>1842</v>
      </c>
      <c r="G136" t="s">
        <v>74</v>
      </c>
      <c r="H136" t="s">
        <v>74</v>
      </c>
      <c r="I136" t="s">
        <v>1843</v>
      </c>
      <c r="J136" t="s">
        <v>1830</v>
      </c>
      <c r="K136" t="s">
        <v>74</v>
      </c>
      <c r="L136" t="s">
        <v>74</v>
      </c>
      <c r="M136" t="s">
        <v>77</v>
      </c>
      <c r="N136" t="s">
        <v>78</v>
      </c>
      <c r="O136" t="s">
        <v>74</v>
      </c>
      <c r="P136" t="s">
        <v>74</v>
      </c>
      <c r="Q136" t="s">
        <v>74</v>
      </c>
      <c r="R136" t="s">
        <v>74</v>
      </c>
      <c r="S136" t="s">
        <v>74</v>
      </c>
      <c r="T136" t="s">
        <v>74</v>
      </c>
      <c r="U136" t="s">
        <v>1844</v>
      </c>
      <c r="V136" t="s">
        <v>1845</v>
      </c>
      <c r="W136" t="s">
        <v>74</v>
      </c>
      <c r="X136" t="s">
        <v>74</v>
      </c>
      <c r="Y136" t="s">
        <v>1846</v>
      </c>
      <c r="Z136" t="s">
        <v>74</v>
      </c>
      <c r="AA136" t="s">
        <v>1847</v>
      </c>
      <c r="AB136" t="s">
        <v>1848</v>
      </c>
      <c r="AC136" t="s">
        <v>74</v>
      </c>
      <c r="AD136" t="s">
        <v>74</v>
      </c>
      <c r="AE136" t="s">
        <v>74</v>
      </c>
      <c r="AF136" t="s">
        <v>74</v>
      </c>
      <c r="AG136">
        <v>19</v>
      </c>
      <c r="AH136">
        <v>12</v>
      </c>
      <c r="AI136">
        <v>12</v>
      </c>
      <c r="AJ136">
        <v>0</v>
      </c>
      <c r="AK136">
        <v>1</v>
      </c>
      <c r="AL136" t="s">
        <v>160</v>
      </c>
      <c r="AM136" t="s">
        <v>161</v>
      </c>
      <c r="AN136" t="s">
        <v>162</v>
      </c>
      <c r="AO136" t="s">
        <v>1834</v>
      </c>
      <c r="AP136" t="s">
        <v>1835</v>
      </c>
      <c r="AQ136" t="s">
        <v>74</v>
      </c>
      <c r="AR136" t="s">
        <v>1836</v>
      </c>
      <c r="AS136" t="s">
        <v>1837</v>
      </c>
      <c r="AT136" t="s">
        <v>1727</v>
      </c>
      <c r="AU136">
        <v>1995</v>
      </c>
      <c r="AV136">
        <v>100</v>
      </c>
      <c r="AW136" t="s">
        <v>1838</v>
      </c>
      <c r="AX136" t="s">
        <v>74</v>
      </c>
      <c r="AY136" t="s">
        <v>74</v>
      </c>
      <c r="AZ136" t="s">
        <v>74</v>
      </c>
      <c r="BA136" t="s">
        <v>74</v>
      </c>
      <c r="BB136">
        <v>14637</v>
      </c>
      <c r="BC136">
        <v>14645</v>
      </c>
      <c r="BD136" t="s">
        <v>74</v>
      </c>
      <c r="BE136" t="s">
        <v>1849</v>
      </c>
      <c r="BF136" t="str">
        <f>HYPERLINK("http://dx.doi.org/10.1029/95JA00633","http://dx.doi.org/10.1029/95JA00633")</f>
        <v>http://dx.doi.org/10.1029/95JA00633</v>
      </c>
      <c r="BG136" t="s">
        <v>74</v>
      </c>
      <c r="BH136" t="s">
        <v>74</v>
      </c>
      <c r="BI136">
        <v>9</v>
      </c>
      <c r="BJ136" t="s">
        <v>1613</v>
      </c>
      <c r="BK136" t="s">
        <v>94</v>
      </c>
      <c r="BL136" t="s">
        <v>1613</v>
      </c>
      <c r="BM136" t="s">
        <v>1840</v>
      </c>
      <c r="BN136" t="s">
        <v>74</v>
      </c>
      <c r="BO136" t="s">
        <v>74</v>
      </c>
      <c r="BP136" t="s">
        <v>74</v>
      </c>
      <c r="BQ136" t="s">
        <v>74</v>
      </c>
      <c r="BR136" t="s">
        <v>97</v>
      </c>
      <c r="BS136" t="s">
        <v>1850</v>
      </c>
      <c r="BT136" t="str">
        <f>HYPERLINK("https%3A%2F%2Fwww.webofscience.com%2Fwos%2Fwoscc%2Ffull-record%2FWOS:A1995RN06400014","View Full Record in Web of Science")</f>
        <v>View Full Record in Web of Science</v>
      </c>
    </row>
    <row r="137" spans="1:72" x14ac:dyDescent="0.15">
      <c r="A137" t="s">
        <v>72</v>
      </c>
      <c r="B137" t="s">
        <v>1851</v>
      </c>
      <c r="C137" t="s">
        <v>74</v>
      </c>
      <c r="D137" t="s">
        <v>74</v>
      </c>
      <c r="E137" t="s">
        <v>74</v>
      </c>
      <c r="F137" t="s">
        <v>1851</v>
      </c>
      <c r="G137" t="s">
        <v>74</v>
      </c>
      <c r="H137" t="s">
        <v>74</v>
      </c>
      <c r="I137" t="s">
        <v>1852</v>
      </c>
      <c r="J137" t="s">
        <v>1853</v>
      </c>
      <c r="K137" t="s">
        <v>74</v>
      </c>
      <c r="L137" t="s">
        <v>74</v>
      </c>
      <c r="M137" t="s">
        <v>77</v>
      </c>
      <c r="N137" t="s">
        <v>102</v>
      </c>
      <c r="O137" t="s">
        <v>74</v>
      </c>
      <c r="P137" t="s">
        <v>74</v>
      </c>
      <c r="Q137" t="s">
        <v>74</v>
      </c>
      <c r="R137" t="s">
        <v>74</v>
      </c>
      <c r="S137" t="s">
        <v>74</v>
      </c>
      <c r="T137" t="s">
        <v>1854</v>
      </c>
      <c r="U137" t="s">
        <v>1855</v>
      </c>
      <c r="V137" t="s">
        <v>1856</v>
      </c>
      <c r="W137" t="s">
        <v>1857</v>
      </c>
      <c r="X137" t="s">
        <v>1858</v>
      </c>
      <c r="Y137" t="s">
        <v>1859</v>
      </c>
      <c r="Z137" t="s">
        <v>74</v>
      </c>
      <c r="AA137" t="s">
        <v>1860</v>
      </c>
      <c r="AB137" t="s">
        <v>74</v>
      </c>
      <c r="AC137" t="s">
        <v>74</v>
      </c>
      <c r="AD137" t="s">
        <v>74</v>
      </c>
      <c r="AE137" t="s">
        <v>74</v>
      </c>
      <c r="AF137" t="s">
        <v>74</v>
      </c>
      <c r="AG137">
        <v>71</v>
      </c>
      <c r="AH137">
        <v>69</v>
      </c>
      <c r="AI137">
        <v>80</v>
      </c>
      <c r="AJ137">
        <v>3</v>
      </c>
      <c r="AK137">
        <v>52</v>
      </c>
      <c r="AL137" t="s">
        <v>1861</v>
      </c>
      <c r="AM137" t="s">
        <v>86</v>
      </c>
      <c r="AN137" t="s">
        <v>1862</v>
      </c>
      <c r="AO137" t="s">
        <v>1863</v>
      </c>
      <c r="AP137" t="s">
        <v>1864</v>
      </c>
      <c r="AQ137" t="s">
        <v>74</v>
      </c>
      <c r="AR137" t="s">
        <v>1865</v>
      </c>
      <c r="AS137" t="s">
        <v>1866</v>
      </c>
      <c r="AT137" t="s">
        <v>1569</v>
      </c>
      <c r="AU137">
        <v>1995</v>
      </c>
      <c r="AV137">
        <v>23</v>
      </c>
      <c r="AW137">
        <v>2</v>
      </c>
      <c r="AX137" t="s">
        <v>74</v>
      </c>
      <c r="AY137" t="s">
        <v>74</v>
      </c>
      <c r="AZ137" t="s">
        <v>74</v>
      </c>
      <c r="BA137" t="s">
        <v>74</v>
      </c>
      <c r="BB137">
        <v>143</v>
      </c>
      <c r="BC137">
        <v>167</v>
      </c>
      <c r="BD137" t="s">
        <v>74</v>
      </c>
      <c r="BE137" t="s">
        <v>1867</v>
      </c>
      <c r="BF137" t="str">
        <f>HYPERLINK("http://dx.doi.org/10.1016/0167-7012(95)00017-F","http://dx.doi.org/10.1016/0167-7012(95)00017-F")</f>
        <v>http://dx.doi.org/10.1016/0167-7012(95)00017-F</v>
      </c>
      <c r="BG137" t="s">
        <v>74</v>
      </c>
      <c r="BH137" t="s">
        <v>74</v>
      </c>
      <c r="BI137">
        <v>25</v>
      </c>
      <c r="BJ137" t="s">
        <v>1868</v>
      </c>
      <c r="BK137" t="s">
        <v>94</v>
      </c>
      <c r="BL137" t="s">
        <v>1869</v>
      </c>
      <c r="BM137" t="s">
        <v>1870</v>
      </c>
      <c r="BN137" t="s">
        <v>74</v>
      </c>
      <c r="BO137" t="s">
        <v>74</v>
      </c>
      <c r="BP137" t="s">
        <v>74</v>
      </c>
      <c r="BQ137" t="s">
        <v>74</v>
      </c>
      <c r="BR137" t="s">
        <v>97</v>
      </c>
      <c r="BS137" t="s">
        <v>1871</v>
      </c>
      <c r="BT137" t="str">
        <f>HYPERLINK("https%3A%2F%2Fwww.webofscience.com%2Fwos%2Fwoscc%2Ffull-record%2FWOS:A1995RP03500001","View Full Record in Web of Science")</f>
        <v>View Full Record in Web of Science</v>
      </c>
    </row>
    <row r="138" spans="1:72" x14ac:dyDescent="0.15">
      <c r="A138" t="s">
        <v>72</v>
      </c>
      <c r="B138" t="s">
        <v>1872</v>
      </c>
      <c r="C138" t="s">
        <v>74</v>
      </c>
      <c r="D138" t="s">
        <v>74</v>
      </c>
      <c r="E138" t="s">
        <v>74</v>
      </c>
      <c r="F138" t="s">
        <v>1872</v>
      </c>
      <c r="G138" t="s">
        <v>74</v>
      </c>
      <c r="H138" t="s">
        <v>74</v>
      </c>
      <c r="I138" t="s">
        <v>1873</v>
      </c>
      <c r="J138" t="s">
        <v>1874</v>
      </c>
      <c r="K138" t="s">
        <v>74</v>
      </c>
      <c r="L138" t="s">
        <v>74</v>
      </c>
      <c r="M138" t="s">
        <v>77</v>
      </c>
      <c r="N138" t="s">
        <v>78</v>
      </c>
      <c r="O138" t="s">
        <v>74</v>
      </c>
      <c r="P138" t="s">
        <v>74</v>
      </c>
      <c r="Q138" t="s">
        <v>74</v>
      </c>
      <c r="R138" t="s">
        <v>74</v>
      </c>
      <c r="S138" t="s">
        <v>74</v>
      </c>
      <c r="T138" t="s">
        <v>74</v>
      </c>
      <c r="U138" t="s">
        <v>1875</v>
      </c>
      <c r="V138" t="s">
        <v>1876</v>
      </c>
      <c r="W138" t="s">
        <v>1877</v>
      </c>
      <c r="X138" t="s">
        <v>1878</v>
      </c>
      <c r="Y138" t="s">
        <v>1879</v>
      </c>
      <c r="Z138" t="s">
        <v>74</v>
      </c>
      <c r="AA138" t="s">
        <v>74</v>
      </c>
      <c r="AB138" t="s">
        <v>74</v>
      </c>
      <c r="AC138" t="s">
        <v>74</v>
      </c>
      <c r="AD138" t="s">
        <v>74</v>
      </c>
      <c r="AE138" t="s">
        <v>74</v>
      </c>
      <c r="AF138" t="s">
        <v>74</v>
      </c>
      <c r="AG138">
        <v>39</v>
      </c>
      <c r="AH138">
        <v>3</v>
      </c>
      <c r="AI138">
        <v>5</v>
      </c>
      <c r="AJ138">
        <v>1</v>
      </c>
      <c r="AK138">
        <v>6</v>
      </c>
      <c r="AL138" t="s">
        <v>1820</v>
      </c>
      <c r="AM138" t="s">
        <v>345</v>
      </c>
      <c r="AN138" t="s">
        <v>1821</v>
      </c>
      <c r="AO138" t="s">
        <v>1880</v>
      </c>
      <c r="AP138" t="s">
        <v>74</v>
      </c>
      <c r="AQ138" t="s">
        <v>74</v>
      </c>
      <c r="AR138" t="s">
        <v>1881</v>
      </c>
      <c r="AS138" t="s">
        <v>1882</v>
      </c>
      <c r="AT138" t="s">
        <v>1569</v>
      </c>
      <c r="AU138">
        <v>1995</v>
      </c>
      <c r="AV138">
        <v>225</v>
      </c>
      <c r="AW138">
        <v>2</v>
      </c>
      <c r="AX138" t="s">
        <v>74</v>
      </c>
      <c r="AY138" t="s">
        <v>74</v>
      </c>
      <c r="AZ138" t="s">
        <v>74</v>
      </c>
      <c r="BA138" t="s">
        <v>74</v>
      </c>
      <c r="BB138">
        <v>229</v>
      </c>
      <c r="BC138">
        <v>249</v>
      </c>
      <c r="BD138" t="s">
        <v>74</v>
      </c>
      <c r="BE138" t="s">
        <v>1883</v>
      </c>
      <c r="BF138" t="str">
        <f>HYPERLINK("http://dx.doi.org/10.1002/jmor.1052250207","http://dx.doi.org/10.1002/jmor.1052250207")</f>
        <v>http://dx.doi.org/10.1002/jmor.1052250207</v>
      </c>
      <c r="BG138" t="s">
        <v>74</v>
      </c>
      <c r="BH138" t="s">
        <v>74</v>
      </c>
      <c r="BI138">
        <v>21</v>
      </c>
      <c r="BJ138" t="s">
        <v>1884</v>
      </c>
      <c r="BK138" t="s">
        <v>94</v>
      </c>
      <c r="BL138" t="s">
        <v>1884</v>
      </c>
      <c r="BM138" t="s">
        <v>1885</v>
      </c>
      <c r="BN138">
        <v>7666439</v>
      </c>
      <c r="BO138" t="s">
        <v>74</v>
      </c>
      <c r="BP138" t="s">
        <v>74</v>
      </c>
      <c r="BQ138" t="s">
        <v>74</v>
      </c>
      <c r="BR138" t="s">
        <v>97</v>
      </c>
      <c r="BS138" t="s">
        <v>1886</v>
      </c>
      <c r="BT138" t="str">
        <f>HYPERLINK("https%3A%2F%2Fwww.webofscience.com%2Fwos%2Fwoscc%2Ffull-record%2FWOS:A1995RN35100006","View Full Record in Web of Science")</f>
        <v>View Full Record in Web of Science</v>
      </c>
    </row>
    <row r="139" spans="1:72" x14ac:dyDescent="0.15">
      <c r="A139" t="s">
        <v>72</v>
      </c>
      <c r="B139" t="s">
        <v>1887</v>
      </c>
      <c r="C139" t="s">
        <v>74</v>
      </c>
      <c r="D139" t="s">
        <v>74</v>
      </c>
      <c r="E139" t="s">
        <v>74</v>
      </c>
      <c r="F139" t="s">
        <v>1887</v>
      </c>
      <c r="G139" t="s">
        <v>74</v>
      </c>
      <c r="H139" t="s">
        <v>74</v>
      </c>
      <c r="I139" t="s">
        <v>1888</v>
      </c>
      <c r="J139" t="s">
        <v>1889</v>
      </c>
      <c r="K139" t="s">
        <v>74</v>
      </c>
      <c r="L139" t="s">
        <v>74</v>
      </c>
      <c r="M139" t="s">
        <v>77</v>
      </c>
      <c r="N139" t="s">
        <v>78</v>
      </c>
      <c r="O139" t="s">
        <v>74</v>
      </c>
      <c r="P139" t="s">
        <v>74</v>
      </c>
      <c r="Q139" t="s">
        <v>74</v>
      </c>
      <c r="R139" t="s">
        <v>74</v>
      </c>
      <c r="S139" t="s">
        <v>74</v>
      </c>
      <c r="T139" t="s">
        <v>1890</v>
      </c>
      <c r="U139" t="s">
        <v>1891</v>
      </c>
      <c r="V139" t="s">
        <v>1892</v>
      </c>
      <c r="W139" t="s">
        <v>1893</v>
      </c>
      <c r="X139" t="s">
        <v>1894</v>
      </c>
      <c r="Y139" t="s">
        <v>1895</v>
      </c>
      <c r="Z139" t="s">
        <v>74</v>
      </c>
      <c r="AA139" t="s">
        <v>74</v>
      </c>
      <c r="AB139" t="s">
        <v>1896</v>
      </c>
      <c r="AC139" t="s">
        <v>74</v>
      </c>
      <c r="AD139" t="s">
        <v>74</v>
      </c>
      <c r="AE139" t="s">
        <v>74</v>
      </c>
      <c r="AF139" t="s">
        <v>74</v>
      </c>
      <c r="AG139">
        <v>63</v>
      </c>
      <c r="AH139">
        <v>46</v>
      </c>
      <c r="AI139">
        <v>49</v>
      </c>
      <c r="AJ139">
        <v>0</v>
      </c>
      <c r="AK139">
        <v>16</v>
      </c>
      <c r="AL139" t="s">
        <v>1897</v>
      </c>
      <c r="AM139" t="s">
        <v>1168</v>
      </c>
      <c r="AN139" t="s">
        <v>1898</v>
      </c>
      <c r="AO139" t="s">
        <v>1899</v>
      </c>
      <c r="AP139" t="s">
        <v>74</v>
      </c>
      <c r="AQ139" t="s">
        <v>74</v>
      </c>
      <c r="AR139" t="s">
        <v>1900</v>
      </c>
      <c r="AS139" t="s">
        <v>1901</v>
      </c>
      <c r="AT139" t="s">
        <v>1569</v>
      </c>
      <c r="AU139">
        <v>1995</v>
      </c>
      <c r="AV139">
        <v>31</v>
      </c>
      <c r="AW139">
        <v>4</v>
      </c>
      <c r="AX139" t="s">
        <v>74</v>
      </c>
      <c r="AY139" t="s">
        <v>74</v>
      </c>
      <c r="AZ139" t="s">
        <v>74</v>
      </c>
      <c r="BA139" t="s">
        <v>74</v>
      </c>
      <c r="BB139">
        <v>508</v>
      </c>
      <c r="BC139">
        <v>520</v>
      </c>
      <c r="BD139" t="s">
        <v>74</v>
      </c>
      <c r="BE139" t="s">
        <v>1902</v>
      </c>
      <c r="BF139" t="str">
        <f>HYPERLINK("http://dx.doi.org/10.1111/j.1529-8817.1995.tb02544.x","http://dx.doi.org/10.1111/j.1529-8817.1995.tb02544.x")</f>
        <v>http://dx.doi.org/10.1111/j.1529-8817.1995.tb02544.x</v>
      </c>
      <c r="BG139" t="s">
        <v>74</v>
      </c>
      <c r="BH139" t="s">
        <v>74</v>
      </c>
      <c r="BI139">
        <v>13</v>
      </c>
      <c r="BJ139" t="s">
        <v>1173</v>
      </c>
      <c r="BK139" t="s">
        <v>94</v>
      </c>
      <c r="BL139" t="s">
        <v>1173</v>
      </c>
      <c r="BM139" t="s">
        <v>1903</v>
      </c>
      <c r="BN139" t="s">
        <v>74</v>
      </c>
      <c r="BO139" t="s">
        <v>74</v>
      </c>
      <c r="BP139" t="s">
        <v>74</v>
      </c>
      <c r="BQ139" t="s">
        <v>74</v>
      </c>
      <c r="BR139" t="s">
        <v>97</v>
      </c>
      <c r="BS139" t="s">
        <v>1904</v>
      </c>
      <c r="BT139" t="str">
        <f>HYPERLINK("https%3A%2F%2Fwww.webofscience.com%2Fwos%2Fwoscc%2Ffull-record%2FWOS:A1995RR62600003","View Full Record in Web of Science")</f>
        <v>View Full Record in Web of Science</v>
      </c>
    </row>
    <row r="140" spans="1:72" x14ac:dyDescent="0.15">
      <c r="A140" t="s">
        <v>72</v>
      </c>
      <c r="B140" t="s">
        <v>1905</v>
      </c>
      <c r="C140" t="s">
        <v>74</v>
      </c>
      <c r="D140" t="s">
        <v>74</v>
      </c>
      <c r="E140" t="s">
        <v>74</v>
      </c>
      <c r="F140" t="s">
        <v>1905</v>
      </c>
      <c r="G140" t="s">
        <v>74</v>
      </c>
      <c r="H140" t="s">
        <v>74</v>
      </c>
      <c r="I140" t="s">
        <v>1906</v>
      </c>
      <c r="J140" t="s">
        <v>1889</v>
      </c>
      <c r="K140" t="s">
        <v>74</v>
      </c>
      <c r="L140" t="s">
        <v>74</v>
      </c>
      <c r="M140" t="s">
        <v>77</v>
      </c>
      <c r="N140" t="s">
        <v>78</v>
      </c>
      <c r="O140" t="s">
        <v>74</v>
      </c>
      <c r="P140" t="s">
        <v>74</v>
      </c>
      <c r="Q140" t="s">
        <v>74</v>
      </c>
      <c r="R140" t="s">
        <v>74</v>
      </c>
      <c r="S140" t="s">
        <v>74</v>
      </c>
      <c r="T140" t="s">
        <v>1907</v>
      </c>
      <c r="U140" t="s">
        <v>1908</v>
      </c>
      <c r="V140" t="s">
        <v>1909</v>
      </c>
      <c r="W140" t="s">
        <v>1910</v>
      </c>
      <c r="X140" t="s">
        <v>1911</v>
      </c>
      <c r="Y140" t="s">
        <v>1912</v>
      </c>
      <c r="Z140" t="s">
        <v>74</v>
      </c>
      <c r="AA140" t="s">
        <v>74</v>
      </c>
      <c r="AB140" t="s">
        <v>74</v>
      </c>
      <c r="AC140" t="s">
        <v>74</v>
      </c>
      <c r="AD140" t="s">
        <v>74</v>
      </c>
      <c r="AE140" t="s">
        <v>74</v>
      </c>
      <c r="AF140" t="s">
        <v>74</v>
      </c>
      <c r="AG140">
        <v>41</v>
      </c>
      <c r="AH140">
        <v>17</v>
      </c>
      <c r="AI140">
        <v>19</v>
      </c>
      <c r="AJ140">
        <v>0</v>
      </c>
      <c r="AK140">
        <v>11</v>
      </c>
      <c r="AL140" t="s">
        <v>1913</v>
      </c>
      <c r="AM140" t="s">
        <v>1914</v>
      </c>
      <c r="AN140" t="s">
        <v>1915</v>
      </c>
      <c r="AO140" t="s">
        <v>1899</v>
      </c>
      <c r="AP140" t="s">
        <v>74</v>
      </c>
      <c r="AQ140" t="s">
        <v>74</v>
      </c>
      <c r="AR140" t="s">
        <v>1900</v>
      </c>
      <c r="AS140" t="s">
        <v>1901</v>
      </c>
      <c r="AT140" t="s">
        <v>1569</v>
      </c>
      <c r="AU140">
        <v>1995</v>
      </c>
      <c r="AV140">
        <v>31</v>
      </c>
      <c r="AW140">
        <v>4</v>
      </c>
      <c r="AX140" t="s">
        <v>74</v>
      </c>
      <c r="AY140" t="s">
        <v>74</v>
      </c>
      <c r="AZ140" t="s">
        <v>74</v>
      </c>
      <c r="BA140" t="s">
        <v>74</v>
      </c>
      <c r="BB140">
        <v>644</v>
      </c>
      <c r="BC140">
        <v>655</v>
      </c>
      <c r="BD140" t="s">
        <v>74</v>
      </c>
      <c r="BE140" t="s">
        <v>1916</v>
      </c>
      <c r="BF140" t="str">
        <f>HYPERLINK("http://dx.doi.org/10.1111/j.1529-8817.1995.tb02561.x","http://dx.doi.org/10.1111/j.1529-8817.1995.tb02561.x")</f>
        <v>http://dx.doi.org/10.1111/j.1529-8817.1995.tb02561.x</v>
      </c>
      <c r="BG140" t="s">
        <v>74</v>
      </c>
      <c r="BH140" t="s">
        <v>74</v>
      </c>
      <c r="BI140">
        <v>12</v>
      </c>
      <c r="BJ140" t="s">
        <v>1173</v>
      </c>
      <c r="BK140" t="s">
        <v>94</v>
      </c>
      <c r="BL140" t="s">
        <v>1173</v>
      </c>
      <c r="BM140" t="s">
        <v>1903</v>
      </c>
      <c r="BN140" t="s">
        <v>74</v>
      </c>
      <c r="BO140" t="s">
        <v>74</v>
      </c>
      <c r="BP140" t="s">
        <v>74</v>
      </c>
      <c r="BQ140" t="s">
        <v>74</v>
      </c>
      <c r="BR140" t="s">
        <v>97</v>
      </c>
      <c r="BS140" t="s">
        <v>1917</v>
      </c>
      <c r="BT140" t="str">
        <f>HYPERLINK("https%3A%2F%2Fwww.webofscience.com%2Fwos%2Fwoscc%2Ffull-record%2FWOS:A1995RR62600020","View Full Record in Web of Science")</f>
        <v>View Full Record in Web of Science</v>
      </c>
    </row>
    <row r="141" spans="1:72" x14ac:dyDescent="0.15">
      <c r="A141" t="s">
        <v>72</v>
      </c>
      <c r="B141" t="s">
        <v>1918</v>
      </c>
      <c r="C141" t="s">
        <v>74</v>
      </c>
      <c r="D141" t="s">
        <v>74</v>
      </c>
      <c r="E141" t="s">
        <v>74</v>
      </c>
      <c r="F141" t="s">
        <v>1918</v>
      </c>
      <c r="G141" t="s">
        <v>74</v>
      </c>
      <c r="H141" t="s">
        <v>74</v>
      </c>
      <c r="I141" t="s">
        <v>1919</v>
      </c>
      <c r="J141" t="s">
        <v>822</v>
      </c>
      <c r="K141" t="s">
        <v>74</v>
      </c>
      <c r="L141" t="s">
        <v>74</v>
      </c>
      <c r="M141" t="s">
        <v>77</v>
      </c>
      <c r="N141" t="s">
        <v>78</v>
      </c>
      <c r="O141" t="s">
        <v>74</v>
      </c>
      <c r="P141" t="s">
        <v>74</v>
      </c>
      <c r="Q141" t="s">
        <v>74</v>
      </c>
      <c r="R141" t="s">
        <v>74</v>
      </c>
      <c r="S141" t="s">
        <v>74</v>
      </c>
      <c r="T141" t="s">
        <v>74</v>
      </c>
      <c r="U141" t="s">
        <v>1920</v>
      </c>
      <c r="V141" t="s">
        <v>1921</v>
      </c>
      <c r="W141" t="s">
        <v>74</v>
      </c>
      <c r="X141" t="s">
        <v>74</v>
      </c>
      <c r="Y141" t="s">
        <v>1922</v>
      </c>
      <c r="Z141" t="s">
        <v>74</v>
      </c>
      <c r="AA141" t="s">
        <v>1923</v>
      </c>
      <c r="AB141" t="s">
        <v>1924</v>
      </c>
      <c r="AC141" t="s">
        <v>74</v>
      </c>
      <c r="AD141" t="s">
        <v>74</v>
      </c>
      <c r="AE141" t="s">
        <v>74</v>
      </c>
      <c r="AF141" t="s">
        <v>74</v>
      </c>
      <c r="AG141">
        <v>38</v>
      </c>
      <c r="AH141">
        <v>22</v>
      </c>
      <c r="AI141">
        <v>22</v>
      </c>
      <c r="AJ141">
        <v>0</v>
      </c>
      <c r="AK141">
        <v>4</v>
      </c>
      <c r="AL141" t="s">
        <v>829</v>
      </c>
      <c r="AM141" t="s">
        <v>372</v>
      </c>
      <c r="AN141" t="s">
        <v>830</v>
      </c>
      <c r="AO141" t="s">
        <v>831</v>
      </c>
      <c r="AP141" t="s">
        <v>74</v>
      </c>
      <c r="AQ141" t="s">
        <v>74</v>
      </c>
      <c r="AR141" t="s">
        <v>832</v>
      </c>
      <c r="AS141" t="s">
        <v>833</v>
      </c>
      <c r="AT141" t="s">
        <v>1569</v>
      </c>
      <c r="AU141">
        <v>1995</v>
      </c>
      <c r="AV141">
        <v>17</v>
      </c>
      <c r="AW141">
        <v>8</v>
      </c>
      <c r="AX141" t="s">
        <v>74</v>
      </c>
      <c r="AY141" t="s">
        <v>74</v>
      </c>
      <c r="AZ141" t="s">
        <v>74</v>
      </c>
      <c r="BA141" t="s">
        <v>74</v>
      </c>
      <c r="BB141">
        <v>1647</v>
      </c>
      <c r="BC141">
        <v>1659</v>
      </c>
      <c r="BD141" t="s">
        <v>74</v>
      </c>
      <c r="BE141" t="s">
        <v>1925</v>
      </c>
      <c r="BF141" t="str">
        <f>HYPERLINK("http://dx.doi.org/10.1093/plankt/17.8.1647","http://dx.doi.org/10.1093/plankt/17.8.1647")</f>
        <v>http://dx.doi.org/10.1093/plankt/17.8.1647</v>
      </c>
      <c r="BG141" t="s">
        <v>74</v>
      </c>
      <c r="BH141" t="s">
        <v>74</v>
      </c>
      <c r="BI141">
        <v>13</v>
      </c>
      <c r="BJ141" t="s">
        <v>835</v>
      </c>
      <c r="BK141" t="s">
        <v>94</v>
      </c>
      <c r="BL141" t="s">
        <v>835</v>
      </c>
      <c r="BM141" t="s">
        <v>1926</v>
      </c>
      <c r="BN141" t="s">
        <v>74</v>
      </c>
      <c r="BO141" t="s">
        <v>74</v>
      </c>
      <c r="BP141" t="s">
        <v>74</v>
      </c>
      <c r="BQ141" t="s">
        <v>74</v>
      </c>
      <c r="BR141" t="s">
        <v>97</v>
      </c>
      <c r="BS141" t="s">
        <v>1927</v>
      </c>
      <c r="BT141" t="str">
        <f>HYPERLINK("https%3A%2F%2Fwww.webofscience.com%2Fwos%2Fwoscc%2Ffull-record%2FWOS:A1995RX12600005","View Full Record in Web of Science")</f>
        <v>View Full Record in Web of Science</v>
      </c>
    </row>
    <row r="142" spans="1:72" x14ac:dyDescent="0.15">
      <c r="A142" t="s">
        <v>72</v>
      </c>
      <c r="B142" t="s">
        <v>1928</v>
      </c>
      <c r="C142" t="s">
        <v>74</v>
      </c>
      <c r="D142" t="s">
        <v>74</v>
      </c>
      <c r="E142" t="s">
        <v>74</v>
      </c>
      <c r="F142" t="s">
        <v>1928</v>
      </c>
      <c r="G142" t="s">
        <v>74</v>
      </c>
      <c r="H142" t="s">
        <v>74</v>
      </c>
      <c r="I142" t="s">
        <v>1929</v>
      </c>
      <c r="J142" t="s">
        <v>1930</v>
      </c>
      <c r="K142" t="s">
        <v>74</v>
      </c>
      <c r="L142" t="s">
        <v>74</v>
      </c>
      <c r="M142" t="s">
        <v>77</v>
      </c>
      <c r="N142" t="s">
        <v>78</v>
      </c>
      <c r="O142" t="s">
        <v>74</v>
      </c>
      <c r="P142" t="s">
        <v>74</v>
      </c>
      <c r="Q142" t="s">
        <v>74</v>
      </c>
      <c r="R142" t="s">
        <v>74</v>
      </c>
      <c r="S142" t="s">
        <v>74</v>
      </c>
      <c r="T142" t="s">
        <v>74</v>
      </c>
      <c r="U142" t="s">
        <v>74</v>
      </c>
      <c r="V142" t="s">
        <v>1931</v>
      </c>
      <c r="W142" t="s">
        <v>1932</v>
      </c>
      <c r="X142" t="s">
        <v>302</v>
      </c>
      <c r="Y142" t="s">
        <v>1933</v>
      </c>
      <c r="Z142" t="s">
        <v>74</v>
      </c>
      <c r="AA142" t="s">
        <v>74</v>
      </c>
      <c r="AB142" t="s">
        <v>74</v>
      </c>
      <c r="AC142" t="s">
        <v>74</v>
      </c>
      <c r="AD142" t="s">
        <v>74</v>
      </c>
      <c r="AE142" t="s">
        <v>74</v>
      </c>
      <c r="AF142" t="s">
        <v>74</v>
      </c>
      <c r="AG142">
        <v>10</v>
      </c>
      <c r="AH142">
        <v>65</v>
      </c>
      <c r="AI142">
        <v>70</v>
      </c>
      <c r="AJ142">
        <v>3</v>
      </c>
      <c r="AK142">
        <v>39</v>
      </c>
      <c r="AL142" t="s">
        <v>667</v>
      </c>
      <c r="AM142" t="s">
        <v>668</v>
      </c>
      <c r="AN142" t="s">
        <v>669</v>
      </c>
      <c r="AO142" t="s">
        <v>1934</v>
      </c>
      <c r="AP142" t="s">
        <v>74</v>
      </c>
      <c r="AQ142" t="s">
        <v>74</v>
      </c>
      <c r="AR142" t="s">
        <v>1935</v>
      </c>
      <c r="AS142" t="s">
        <v>1936</v>
      </c>
      <c r="AT142" t="s">
        <v>1937</v>
      </c>
      <c r="AU142">
        <v>1995</v>
      </c>
      <c r="AV142">
        <v>26</v>
      </c>
      <c r="AW142" t="s">
        <v>1938</v>
      </c>
      <c r="AX142" t="s">
        <v>74</v>
      </c>
      <c r="AY142" t="s">
        <v>74</v>
      </c>
      <c r="AZ142" t="s">
        <v>74</v>
      </c>
      <c r="BA142" t="s">
        <v>74</v>
      </c>
      <c r="BB142">
        <v>911</v>
      </c>
      <c r="BC142">
        <v>916</v>
      </c>
      <c r="BD142" t="s">
        <v>74</v>
      </c>
      <c r="BE142" t="s">
        <v>1939</v>
      </c>
      <c r="BF142" t="str">
        <f>HYPERLINK("http://dx.doi.org/10.1002/jrs.1250260843","http://dx.doi.org/10.1002/jrs.1250260843")</f>
        <v>http://dx.doi.org/10.1002/jrs.1250260843</v>
      </c>
      <c r="BG142" t="s">
        <v>74</v>
      </c>
      <c r="BH142" t="s">
        <v>74</v>
      </c>
      <c r="BI142">
        <v>6</v>
      </c>
      <c r="BJ142" t="s">
        <v>1940</v>
      </c>
      <c r="BK142" t="s">
        <v>94</v>
      </c>
      <c r="BL142" t="s">
        <v>1940</v>
      </c>
      <c r="BM142" t="s">
        <v>1941</v>
      </c>
      <c r="BN142" t="s">
        <v>74</v>
      </c>
      <c r="BO142" t="s">
        <v>74</v>
      </c>
      <c r="BP142" t="s">
        <v>74</v>
      </c>
      <c r="BQ142" t="s">
        <v>74</v>
      </c>
      <c r="BR142" t="s">
        <v>97</v>
      </c>
      <c r="BS142" t="s">
        <v>1942</v>
      </c>
      <c r="BT142" t="str">
        <f>HYPERLINK("https%3A%2F%2Fwww.webofscience.com%2Fwos%2Fwoscc%2Ffull-record%2FWOS:A1995RU82100042","View Full Record in Web of Science")</f>
        <v>View Full Record in Web of Science</v>
      </c>
    </row>
    <row r="143" spans="1:72" x14ac:dyDescent="0.15">
      <c r="A143" t="s">
        <v>72</v>
      </c>
      <c r="B143" t="s">
        <v>1943</v>
      </c>
      <c r="C143" t="s">
        <v>74</v>
      </c>
      <c r="D143" t="s">
        <v>74</v>
      </c>
      <c r="E143" t="s">
        <v>74</v>
      </c>
      <c r="F143" t="s">
        <v>1943</v>
      </c>
      <c r="G143" t="s">
        <v>74</v>
      </c>
      <c r="H143" t="s">
        <v>74</v>
      </c>
      <c r="I143" t="s">
        <v>1944</v>
      </c>
      <c r="J143" t="s">
        <v>871</v>
      </c>
      <c r="K143" t="s">
        <v>74</v>
      </c>
      <c r="L143" t="s">
        <v>74</v>
      </c>
      <c r="M143" t="s">
        <v>77</v>
      </c>
      <c r="N143" t="s">
        <v>78</v>
      </c>
      <c r="O143" t="s">
        <v>74</v>
      </c>
      <c r="P143" t="s">
        <v>74</v>
      </c>
      <c r="Q143" t="s">
        <v>74</v>
      </c>
      <c r="R143" t="s">
        <v>74</v>
      </c>
      <c r="S143" t="s">
        <v>74</v>
      </c>
      <c r="T143" t="s">
        <v>74</v>
      </c>
      <c r="U143" t="s">
        <v>1945</v>
      </c>
      <c r="V143" t="s">
        <v>1946</v>
      </c>
      <c r="W143" t="s">
        <v>1947</v>
      </c>
      <c r="X143" t="s">
        <v>1948</v>
      </c>
      <c r="Y143" t="s">
        <v>1949</v>
      </c>
      <c r="Z143" t="s">
        <v>74</v>
      </c>
      <c r="AA143" t="s">
        <v>1950</v>
      </c>
      <c r="AB143" t="s">
        <v>1951</v>
      </c>
      <c r="AC143" t="s">
        <v>74</v>
      </c>
      <c r="AD143" t="s">
        <v>74</v>
      </c>
      <c r="AE143" t="s">
        <v>74</v>
      </c>
      <c r="AF143" t="s">
        <v>74</v>
      </c>
      <c r="AG143">
        <v>19</v>
      </c>
      <c r="AH143">
        <v>38</v>
      </c>
      <c r="AI143">
        <v>42</v>
      </c>
      <c r="AJ143">
        <v>0</v>
      </c>
      <c r="AK143">
        <v>6</v>
      </c>
      <c r="AL143" t="s">
        <v>1952</v>
      </c>
      <c r="AM143" t="s">
        <v>1953</v>
      </c>
      <c r="AN143" t="s">
        <v>1954</v>
      </c>
      <c r="AO143" t="s">
        <v>880</v>
      </c>
      <c r="AP143" t="s">
        <v>74</v>
      </c>
      <c r="AQ143" t="s">
        <v>74</v>
      </c>
      <c r="AR143" t="s">
        <v>882</v>
      </c>
      <c r="AS143" t="s">
        <v>883</v>
      </c>
      <c r="AT143" t="s">
        <v>1569</v>
      </c>
      <c r="AU143">
        <v>1995</v>
      </c>
      <c r="AV143">
        <v>98</v>
      </c>
      <c r="AW143">
        <v>2</v>
      </c>
      <c r="AX143">
        <v>1</v>
      </c>
      <c r="AY143" t="s">
        <v>74</v>
      </c>
      <c r="AZ143" t="s">
        <v>74</v>
      </c>
      <c r="BA143" t="s">
        <v>74</v>
      </c>
      <c r="BB143">
        <v>1111</v>
      </c>
      <c r="BC143">
        <v>1118</v>
      </c>
      <c r="BD143" t="s">
        <v>74</v>
      </c>
      <c r="BE143" t="s">
        <v>1955</v>
      </c>
      <c r="BF143" t="str">
        <f>HYPERLINK("http://dx.doi.org/10.1121/1.413609","http://dx.doi.org/10.1121/1.413609")</f>
        <v>http://dx.doi.org/10.1121/1.413609</v>
      </c>
      <c r="BG143" t="s">
        <v>74</v>
      </c>
      <c r="BH143" t="s">
        <v>74</v>
      </c>
      <c r="BI143">
        <v>8</v>
      </c>
      <c r="BJ143" t="s">
        <v>885</v>
      </c>
      <c r="BK143" t="s">
        <v>94</v>
      </c>
      <c r="BL143" t="s">
        <v>885</v>
      </c>
      <c r="BM143" t="s">
        <v>1956</v>
      </c>
      <c r="BN143" t="s">
        <v>74</v>
      </c>
      <c r="BO143" t="s">
        <v>229</v>
      </c>
      <c r="BP143" t="s">
        <v>74</v>
      </c>
      <c r="BQ143" t="s">
        <v>74</v>
      </c>
      <c r="BR143" t="s">
        <v>97</v>
      </c>
      <c r="BS143" t="s">
        <v>1957</v>
      </c>
      <c r="BT143" t="str">
        <f>HYPERLINK("https%3A%2F%2Fwww.webofscience.com%2Fwos%2Fwoscc%2Ffull-record%2FWOS:A1995RN50200048","View Full Record in Web of Science")</f>
        <v>View Full Record in Web of Science</v>
      </c>
    </row>
    <row r="144" spans="1:72" x14ac:dyDescent="0.15">
      <c r="A144" t="s">
        <v>72</v>
      </c>
      <c r="B144" t="s">
        <v>1958</v>
      </c>
      <c r="C144" t="s">
        <v>74</v>
      </c>
      <c r="D144" t="s">
        <v>74</v>
      </c>
      <c r="E144" t="s">
        <v>74</v>
      </c>
      <c r="F144" t="s">
        <v>1958</v>
      </c>
      <c r="G144" t="s">
        <v>74</v>
      </c>
      <c r="H144" t="s">
        <v>74</v>
      </c>
      <c r="I144" t="s">
        <v>1959</v>
      </c>
      <c r="J144" t="s">
        <v>1960</v>
      </c>
      <c r="K144" t="s">
        <v>74</v>
      </c>
      <c r="L144" t="s">
        <v>74</v>
      </c>
      <c r="M144" t="s">
        <v>77</v>
      </c>
      <c r="N144" t="s">
        <v>78</v>
      </c>
      <c r="O144" t="s">
        <v>74</v>
      </c>
      <c r="P144" t="s">
        <v>74</v>
      </c>
      <c r="Q144" t="s">
        <v>74</v>
      </c>
      <c r="R144" t="s">
        <v>74</v>
      </c>
      <c r="S144" t="s">
        <v>74</v>
      </c>
      <c r="T144" t="s">
        <v>74</v>
      </c>
      <c r="U144" t="s">
        <v>1961</v>
      </c>
      <c r="V144" t="s">
        <v>1962</v>
      </c>
      <c r="W144" t="s">
        <v>1963</v>
      </c>
      <c r="X144" t="s">
        <v>1964</v>
      </c>
      <c r="Y144" t="s">
        <v>74</v>
      </c>
      <c r="Z144" t="s">
        <v>74</v>
      </c>
      <c r="AA144" t="s">
        <v>1965</v>
      </c>
      <c r="AB144" t="s">
        <v>1966</v>
      </c>
      <c r="AC144" t="s">
        <v>74</v>
      </c>
      <c r="AD144" t="s">
        <v>74</v>
      </c>
      <c r="AE144" t="s">
        <v>74</v>
      </c>
      <c r="AF144" t="s">
        <v>74</v>
      </c>
      <c r="AG144">
        <v>30</v>
      </c>
      <c r="AH144">
        <v>34</v>
      </c>
      <c r="AI144">
        <v>37</v>
      </c>
      <c r="AJ144">
        <v>0</v>
      </c>
      <c r="AK144">
        <v>3</v>
      </c>
      <c r="AL144" t="s">
        <v>1967</v>
      </c>
      <c r="AM144" t="s">
        <v>345</v>
      </c>
      <c r="AN144" t="s">
        <v>1968</v>
      </c>
      <c r="AO144" t="s">
        <v>1969</v>
      </c>
      <c r="AP144" t="s">
        <v>74</v>
      </c>
      <c r="AQ144" t="s">
        <v>74</v>
      </c>
      <c r="AR144" t="s">
        <v>1970</v>
      </c>
      <c r="AS144" t="s">
        <v>1971</v>
      </c>
      <c r="AT144" t="s">
        <v>1569</v>
      </c>
      <c r="AU144">
        <v>1995</v>
      </c>
      <c r="AV144">
        <v>75</v>
      </c>
      <c r="AW144">
        <v>3</v>
      </c>
      <c r="AX144" t="s">
        <v>74</v>
      </c>
      <c r="AY144" t="s">
        <v>74</v>
      </c>
      <c r="AZ144" t="s">
        <v>74</v>
      </c>
      <c r="BA144" t="s">
        <v>74</v>
      </c>
      <c r="BB144">
        <v>605</v>
      </c>
      <c r="BC144">
        <v>620</v>
      </c>
      <c r="BD144" t="s">
        <v>74</v>
      </c>
      <c r="BE144" t="s">
        <v>1972</v>
      </c>
      <c r="BF144" t="str">
        <f>HYPERLINK("http://dx.doi.org/10.1017/S0025315400039047","http://dx.doi.org/10.1017/S0025315400039047")</f>
        <v>http://dx.doi.org/10.1017/S0025315400039047</v>
      </c>
      <c r="BG144" t="s">
        <v>74</v>
      </c>
      <c r="BH144" t="s">
        <v>74</v>
      </c>
      <c r="BI144">
        <v>16</v>
      </c>
      <c r="BJ144" t="s">
        <v>1004</v>
      </c>
      <c r="BK144" t="s">
        <v>94</v>
      </c>
      <c r="BL144" t="s">
        <v>1004</v>
      </c>
      <c r="BM144" t="s">
        <v>1973</v>
      </c>
      <c r="BN144" t="s">
        <v>74</v>
      </c>
      <c r="BO144" t="s">
        <v>74</v>
      </c>
      <c r="BP144" t="s">
        <v>74</v>
      </c>
      <c r="BQ144" t="s">
        <v>74</v>
      </c>
      <c r="BR144" t="s">
        <v>97</v>
      </c>
      <c r="BS144" t="s">
        <v>1974</v>
      </c>
      <c r="BT144" t="str">
        <f>HYPERLINK("https%3A%2F%2Fwww.webofscience.com%2Fwos%2Fwoscc%2Ffull-record%2FWOS:A1995RP74900006","View Full Record in Web of Science")</f>
        <v>View Full Record in Web of Science</v>
      </c>
    </row>
    <row r="145" spans="1:72" x14ac:dyDescent="0.15">
      <c r="A145" t="s">
        <v>72</v>
      </c>
      <c r="B145" t="s">
        <v>1958</v>
      </c>
      <c r="C145" t="s">
        <v>74</v>
      </c>
      <c r="D145" t="s">
        <v>74</v>
      </c>
      <c r="E145" t="s">
        <v>74</v>
      </c>
      <c r="F145" t="s">
        <v>1958</v>
      </c>
      <c r="G145" t="s">
        <v>74</v>
      </c>
      <c r="H145" t="s">
        <v>74</v>
      </c>
      <c r="I145" t="s">
        <v>1975</v>
      </c>
      <c r="J145" t="s">
        <v>1960</v>
      </c>
      <c r="K145" t="s">
        <v>74</v>
      </c>
      <c r="L145" t="s">
        <v>74</v>
      </c>
      <c r="M145" t="s">
        <v>77</v>
      </c>
      <c r="N145" t="s">
        <v>78</v>
      </c>
      <c r="O145" t="s">
        <v>74</v>
      </c>
      <c r="P145" t="s">
        <v>74</v>
      </c>
      <c r="Q145" t="s">
        <v>74</v>
      </c>
      <c r="R145" t="s">
        <v>74</v>
      </c>
      <c r="S145" t="s">
        <v>74</v>
      </c>
      <c r="T145" t="s">
        <v>74</v>
      </c>
      <c r="U145" t="s">
        <v>1976</v>
      </c>
      <c r="V145" t="s">
        <v>1977</v>
      </c>
      <c r="W145" t="s">
        <v>1963</v>
      </c>
      <c r="X145" t="s">
        <v>1964</v>
      </c>
      <c r="Y145" t="s">
        <v>74</v>
      </c>
      <c r="Z145" t="s">
        <v>74</v>
      </c>
      <c r="AA145" t="s">
        <v>1978</v>
      </c>
      <c r="AB145" t="s">
        <v>1979</v>
      </c>
      <c r="AC145" t="s">
        <v>74</v>
      </c>
      <c r="AD145" t="s">
        <v>74</v>
      </c>
      <c r="AE145" t="s">
        <v>74</v>
      </c>
      <c r="AF145" t="s">
        <v>74</v>
      </c>
      <c r="AG145">
        <v>35</v>
      </c>
      <c r="AH145">
        <v>41</v>
      </c>
      <c r="AI145">
        <v>54</v>
      </c>
      <c r="AJ145">
        <v>0</v>
      </c>
      <c r="AK145">
        <v>7</v>
      </c>
      <c r="AL145" t="s">
        <v>1967</v>
      </c>
      <c r="AM145" t="s">
        <v>345</v>
      </c>
      <c r="AN145" t="s">
        <v>1968</v>
      </c>
      <c r="AO145" t="s">
        <v>1969</v>
      </c>
      <c r="AP145" t="s">
        <v>74</v>
      </c>
      <c r="AQ145" t="s">
        <v>74</v>
      </c>
      <c r="AR145" t="s">
        <v>1970</v>
      </c>
      <c r="AS145" t="s">
        <v>1971</v>
      </c>
      <c r="AT145" t="s">
        <v>1569</v>
      </c>
      <c r="AU145">
        <v>1995</v>
      </c>
      <c r="AV145">
        <v>75</v>
      </c>
      <c r="AW145">
        <v>3</v>
      </c>
      <c r="AX145" t="s">
        <v>74</v>
      </c>
      <c r="AY145" t="s">
        <v>74</v>
      </c>
      <c r="AZ145" t="s">
        <v>74</v>
      </c>
      <c r="BA145" t="s">
        <v>74</v>
      </c>
      <c r="BB145">
        <v>621</v>
      </c>
      <c r="BC145">
        <v>634</v>
      </c>
      <c r="BD145" t="s">
        <v>74</v>
      </c>
      <c r="BE145" t="s">
        <v>1980</v>
      </c>
      <c r="BF145" t="str">
        <f>HYPERLINK("http://dx.doi.org/10.1017/S0025315400039059","http://dx.doi.org/10.1017/S0025315400039059")</f>
        <v>http://dx.doi.org/10.1017/S0025315400039059</v>
      </c>
      <c r="BG145" t="s">
        <v>74</v>
      </c>
      <c r="BH145" t="s">
        <v>74</v>
      </c>
      <c r="BI145">
        <v>14</v>
      </c>
      <c r="BJ145" t="s">
        <v>1004</v>
      </c>
      <c r="BK145" t="s">
        <v>94</v>
      </c>
      <c r="BL145" t="s">
        <v>1004</v>
      </c>
      <c r="BM145" t="s">
        <v>1973</v>
      </c>
      <c r="BN145" t="s">
        <v>74</v>
      </c>
      <c r="BO145" t="s">
        <v>74</v>
      </c>
      <c r="BP145" t="s">
        <v>74</v>
      </c>
      <c r="BQ145" t="s">
        <v>74</v>
      </c>
      <c r="BR145" t="s">
        <v>97</v>
      </c>
      <c r="BS145" t="s">
        <v>1981</v>
      </c>
      <c r="BT145" t="str">
        <f>HYPERLINK("https%3A%2F%2Fwww.webofscience.com%2Fwos%2Fwoscc%2Ffull-record%2FWOS:A1995RP74900007","View Full Record in Web of Science")</f>
        <v>View Full Record in Web of Science</v>
      </c>
    </row>
    <row r="146" spans="1:72" x14ac:dyDescent="0.15">
      <c r="A146" t="s">
        <v>72</v>
      </c>
      <c r="B146" t="s">
        <v>1982</v>
      </c>
      <c r="C146" t="s">
        <v>74</v>
      </c>
      <c r="D146" t="s">
        <v>74</v>
      </c>
      <c r="E146" t="s">
        <v>74</v>
      </c>
      <c r="F146" t="s">
        <v>1982</v>
      </c>
      <c r="G146" t="s">
        <v>74</v>
      </c>
      <c r="H146" t="s">
        <v>74</v>
      </c>
      <c r="I146" t="s">
        <v>1983</v>
      </c>
      <c r="J146" t="s">
        <v>1960</v>
      </c>
      <c r="K146" t="s">
        <v>74</v>
      </c>
      <c r="L146" t="s">
        <v>74</v>
      </c>
      <c r="M146" t="s">
        <v>77</v>
      </c>
      <c r="N146" t="s">
        <v>78</v>
      </c>
      <c r="O146" t="s">
        <v>74</v>
      </c>
      <c r="P146" t="s">
        <v>74</v>
      </c>
      <c r="Q146" t="s">
        <v>74</v>
      </c>
      <c r="R146" t="s">
        <v>74</v>
      </c>
      <c r="S146" t="s">
        <v>74</v>
      </c>
      <c r="T146" t="s">
        <v>74</v>
      </c>
      <c r="U146" t="s">
        <v>1984</v>
      </c>
      <c r="V146" t="s">
        <v>1985</v>
      </c>
      <c r="W146" t="s">
        <v>74</v>
      </c>
      <c r="X146" t="s">
        <v>74</v>
      </c>
      <c r="Y146" t="s">
        <v>1986</v>
      </c>
      <c r="Z146" t="s">
        <v>74</v>
      </c>
      <c r="AA146" t="s">
        <v>74</v>
      </c>
      <c r="AB146" t="s">
        <v>74</v>
      </c>
      <c r="AC146" t="s">
        <v>74</v>
      </c>
      <c r="AD146" t="s">
        <v>74</v>
      </c>
      <c r="AE146" t="s">
        <v>74</v>
      </c>
      <c r="AF146" t="s">
        <v>74</v>
      </c>
      <c r="AG146">
        <v>55</v>
      </c>
      <c r="AH146">
        <v>49</v>
      </c>
      <c r="AI146">
        <v>51</v>
      </c>
      <c r="AJ146">
        <v>0</v>
      </c>
      <c r="AK146">
        <v>9</v>
      </c>
      <c r="AL146" t="s">
        <v>1967</v>
      </c>
      <c r="AM146" t="s">
        <v>345</v>
      </c>
      <c r="AN146" t="s">
        <v>1968</v>
      </c>
      <c r="AO146" t="s">
        <v>1969</v>
      </c>
      <c r="AP146" t="s">
        <v>74</v>
      </c>
      <c r="AQ146" t="s">
        <v>74</v>
      </c>
      <c r="AR146" t="s">
        <v>1970</v>
      </c>
      <c r="AS146" t="s">
        <v>1971</v>
      </c>
      <c r="AT146" t="s">
        <v>1569</v>
      </c>
      <c r="AU146">
        <v>1995</v>
      </c>
      <c r="AV146">
        <v>75</v>
      </c>
      <c r="AW146">
        <v>3</v>
      </c>
      <c r="AX146" t="s">
        <v>74</v>
      </c>
      <c r="AY146" t="s">
        <v>74</v>
      </c>
      <c r="AZ146" t="s">
        <v>74</v>
      </c>
      <c r="BA146" t="s">
        <v>74</v>
      </c>
      <c r="BB146">
        <v>689</v>
      </c>
      <c r="BC146">
        <v>703</v>
      </c>
      <c r="BD146" t="s">
        <v>74</v>
      </c>
      <c r="BE146" t="s">
        <v>1987</v>
      </c>
      <c r="BF146" t="str">
        <f>HYPERLINK("http://dx.doi.org/10.1017/S0025315400039102","http://dx.doi.org/10.1017/S0025315400039102")</f>
        <v>http://dx.doi.org/10.1017/S0025315400039102</v>
      </c>
      <c r="BG146" t="s">
        <v>74</v>
      </c>
      <c r="BH146" t="s">
        <v>74</v>
      </c>
      <c r="BI146">
        <v>15</v>
      </c>
      <c r="BJ146" t="s">
        <v>1004</v>
      </c>
      <c r="BK146" t="s">
        <v>94</v>
      </c>
      <c r="BL146" t="s">
        <v>1004</v>
      </c>
      <c r="BM146" t="s">
        <v>1973</v>
      </c>
      <c r="BN146" t="s">
        <v>74</v>
      </c>
      <c r="BO146" t="s">
        <v>74</v>
      </c>
      <c r="BP146" t="s">
        <v>74</v>
      </c>
      <c r="BQ146" t="s">
        <v>74</v>
      </c>
      <c r="BR146" t="s">
        <v>97</v>
      </c>
      <c r="BS146" t="s">
        <v>1988</v>
      </c>
      <c r="BT146" t="str">
        <f>HYPERLINK("https%3A%2F%2Fwww.webofscience.com%2Fwos%2Fwoscc%2Ffull-record%2FWOS:A1995RP74900012","View Full Record in Web of Science")</f>
        <v>View Full Record in Web of Science</v>
      </c>
    </row>
    <row r="147" spans="1:72" x14ac:dyDescent="0.15">
      <c r="A147" t="s">
        <v>72</v>
      </c>
      <c r="B147" t="s">
        <v>1989</v>
      </c>
      <c r="C147" t="s">
        <v>74</v>
      </c>
      <c r="D147" t="s">
        <v>74</v>
      </c>
      <c r="E147" t="s">
        <v>74</v>
      </c>
      <c r="F147" t="s">
        <v>1989</v>
      </c>
      <c r="G147" t="s">
        <v>74</v>
      </c>
      <c r="H147" t="s">
        <v>74</v>
      </c>
      <c r="I147" t="s">
        <v>1990</v>
      </c>
      <c r="J147" t="s">
        <v>1960</v>
      </c>
      <c r="K147" t="s">
        <v>74</v>
      </c>
      <c r="L147" t="s">
        <v>74</v>
      </c>
      <c r="M147" t="s">
        <v>77</v>
      </c>
      <c r="N147" t="s">
        <v>519</v>
      </c>
      <c r="O147" t="s">
        <v>74</v>
      </c>
      <c r="P147" t="s">
        <v>74</v>
      </c>
      <c r="Q147" t="s">
        <v>74</v>
      </c>
      <c r="R147" t="s">
        <v>74</v>
      </c>
      <c r="S147" t="s">
        <v>74</v>
      </c>
      <c r="T147" t="s">
        <v>74</v>
      </c>
      <c r="U147" t="s">
        <v>74</v>
      </c>
      <c r="V147" t="s">
        <v>1991</v>
      </c>
      <c r="W147" t="s">
        <v>1107</v>
      </c>
      <c r="X147" t="s">
        <v>302</v>
      </c>
      <c r="Y147" t="s">
        <v>1992</v>
      </c>
      <c r="Z147" t="s">
        <v>74</v>
      </c>
      <c r="AA147" t="s">
        <v>74</v>
      </c>
      <c r="AB147" t="s">
        <v>1993</v>
      </c>
      <c r="AC147" t="s">
        <v>74</v>
      </c>
      <c r="AD147" t="s">
        <v>74</v>
      </c>
      <c r="AE147" t="s">
        <v>74</v>
      </c>
      <c r="AF147" t="s">
        <v>74</v>
      </c>
      <c r="AG147">
        <v>7</v>
      </c>
      <c r="AH147">
        <v>7</v>
      </c>
      <c r="AI147">
        <v>8</v>
      </c>
      <c r="AJ147">
        <v>0</v>
      </c>
      <c r="AK147">
        <v>1</v>
      </c>
      <c r="AL147" t="s">
        <v>1967</v>
      </c>
      <c r="AM147" t="s">
        <v>345</v>
      </c>
      <c r="AN147" t="s">
        <v>1968</v>
      </c>
      <c r="AO147" t="s">
        <v>1969</v>
      </c>
      <c r="AP147" t="s">
        <v>74</v>
      </c>
      <c r="AQ147" t="s">
        <v>74</v>
      </c>
      <c r="AR147" t="s">
        <v>1970</v>
      </c>
      <c r="AS147" t="s">
        <v>1971</v>
      </c>
      <c r="AT147" t="s">
        <v>1569</v>
      </c>
      <c r="AU147">
        <v>1995</v>
      </c>
      <c r="AV147">
        <v>75</v>
      </c>
      <c r="AW147">
        <v>3</v>
      </c>
      <c r="AX147" t="s">
        <v>74</v>
      </c>
      <c r="AY147" t="s">
        <v>74</v>
      </c>
      <c r="AZ147" t="s">
        <v>74</v>
      </c>
      <c r="BA147" t="s">
        <v>74</v>
      </c>
      <c r="BB147">
        <v>743</v>
      </c>
      <c r="BC147">
        <v>745</v>
      </c>
      <c r="BD147" t="s">
        <v>74</v>
      </c>
      <c r="BE147" t="s">
        <v>1994</v>
      </c>
      <c r="BF147" t="str">
        <f>HYPERLINK("http://dx.doi.org/10.1017/S0025315400039151","http://dx.doi.org/10.1017/S0025315400039151")</f>
        <v>http://dx.doi.org/10.1017/S0025315400039151</v>
      </c>
      <c r="BG147" t="s">
        <v>74</v>
      </c>
      <c r="BH147" t="s">
        <v>74</v>
      </c>
      <c r="BI147">
        <v>3</v>
      </c>
      <c r="BJ147" t="s">
        <v>1004</v>
      </c>
      <c r="BK147" t="s">
        <v>94</v>
      </c>
      <c r="BL147" t="s">
        <v>1004</v>
      </c>
      <c r="BM147" t="s">
        <v>1973</v>
      </c>
      <c r="BN147" t="s">
        <v>74</v>
      </c>
      <c r="BO147" t="s">
        <v>74</v>
      </c>
      <c r="BP147" t="s">
        <v>74</v>
      </c>
      <c r="BQ147" t="s">
        <v>74</v>
      </c>
      <c r="BR147" t="s">
        <v>97</v>
      </c>
      <c r="BS147" t="s">
        <v>1995</v>
      </c>
      <c r="BT147" t="str">
        <f>HYPERLINK("https%3A%2F%2Fwww.webofscience.com%2Fwos%2Fwoscc%2Ffull-record%2FWOS:A1995RP74900017","View Full Record in Web of Science")</f>
        <v>View Full Record in Web of Science</v>
      </c>
    </row>
    <row r="148" spans="1:72" x14ac:dyDescent="0.15">
      <c r="A148" t="s">
        <v>72</v>
      </c>
      <c r="B148" t="s">
        <v>1996</v>
      </c>
      <c r="C148" t="s">
        <v>74</v>
      </c>
      <c r="D148" t="s">
        <v>74</v>
      </c>
      <c r="E148" t="s">
        <v>74</v>
      </c>
      <c r="F148" t="s">
        <v>1996</v>
      </c>
      <c r="G148" t="s">
        <v>74</v>
      </c>
      <c r="H148" t="s">
        <v>74</v>
      </c>
      <c r="I148" t="s">
        <v>1997</v>
      </c>
      <c r="J148" t="s">
        <v>942</v>
      </c>
      <c r="K148" t="s">
        <v>74</v>
      </c>
      <c r="L148" t="s">
        <v>74</v>
      </c>
      <c r="M148" t="s">
        <v>77</v>
      </c>
      <c r="N148" t="s">
        <v>78</v>
      </c>
      <c r="O148" t="s">
        <v>74</v>
      </c>
      <c r="P148" t="s">
        <v>74</v>
      </c>
      <c r="Q148" t="s">
        <v>74</v>
      </c>
      <c r="R148" t="s">
        <v>74</v>
      </c>
      <c r="S148" t="s">
        <v>74</v>
      </c>
      <c r="T148" t="s">
        <v>74</v>
      </c>
      <c r="U148" t="s">
        <v>1998</v>
      </c>
      <c r="V148" t="s">
        <v>1999</v>
      </c>
      <c r="W148" t="s">
        <v>74</v>
      </c>
      <c r="X148" t="s">
        <v>74</v>
      </c>
      <c r="Y148" t="s">
        <v>2000</v>
      </c>
      <c r="Z148" t="s">
        <v>74</v>
      </c>
      <c r="AA148" t="s">
        <v>74</v>
      </c>
      <c r="AB148" t="s">
        <v>74</v>
      </c>
      <c r="AC148" t="s">
        <v>74</v>
      </c>
      <c r="AD148" t="s">
        <v>74</v>
      </c>
      <c r="AE148" t="s">
        <v>74</v>
      </c>
      <c r="AF148" t="s">
        <v>74</v>
      </c>
      <c r="AG148">
        <v>65</v>
      </c>
      <c r="AH148">
        <v>14</v>
      </c>
      <c r="AI148">
        <v>14</v>
      </c>
      <c r="AJ148">
        <v>0</v>
      </c>
      <c r="AK148">
        <v>3</v>
      </c>
      <c r="AL148" t="s">
        <v>829</v>
      </c>
      <c r="AM148" t="s">
        <v>372</v>
      </c>
      <c r="AN148" t="s">
        <v>830</v>
      </c>
      <c r="AO148" t="s">
        <v>945</v>
      </c>
      <c r="AP148" t="s">
        <v>74</v>
      </c>
      <c r="AQ148" t="s">
        <v>74</v>
      </c>
      <c r="AR148" t="s">
        <v>946</v>
      </c>
      <c r="AS148" t="s">
        <v>947</v>
      </c>
      <c r="AT148" t="s">
        <v>1569</v>
      </c>
      <c r="AU148">
        <v>1995</v>
      </c>
      <c r="AV148">
        <v>236</v>
      </c>
      <c r="AW148" t="s">
        <v>74</v>
      </c>
      <c r="AX148">
        <v>4</v>
      </c>
      <c r="AY148" t="s">
        <v>74</v>
      </c>
      <c r="AZ148" t="s">
        <v>74</v>
      </c>
      <c r="BA148" t="s">
        <v>74</v>
      </c>
      <c r="BB148">
        <v>649</v>
      </c>
      <c r="BC148">
        <v>666</v>
      </c>
      <c r="BD148" t="s">
        <v>74</v>
      </c>
      <c r="BE148" t="s">
        <v>2001</v>
      </c>
      <c r="BF148" t="str">
        <f>HYPERLINK("http://dx.doi.org/10.1111/j.1469-7998.1995.tb02737.x","http://dx.doi.org/10.1111/j.1469-7998.1995.tb02737.x")</f>
        <v>http://dx.doi.org/10.1111/j.1469-7998.1995.tb02737.x</v>
      </c>
      <c r="BG148" t="s">
        <v>74</v>
      </c>
      <c r="BH148" t="s">
        <v>74</v>
      </c>
      <c r="BI148">
        <v>18</v>
      </c>
      <c r="BJ148" t="s">
        <v>691</v>
      </c>
      <c r="BK148" t="s">
        <v>94</v>
      </c>
      <c r="BL148" t="s">
        <v>691</v>
      </c>
      <c r="BM148" t="s">
        <v>2002</v>
      </c>
      <c r="BN148" t="s">
        <v>74</v>
      </c>
      <c r="BO148" t="s">
        <v>74</v>
      </c>
      <c r="BP148" t="s">
        <v>74</v>
      </c>
      <c r="BQ148" t="s">
        <v>74</v>
      </c>
      <c r="BR148" t="s">
        <v>97</v>
      </c>
      <c r="BS148" t="s">
        <v>2003</v>
      </c>
      <c r="BT148" t="str">
        <f>HYPERLINK("https%3A%2F%2Fwww.webofscience.com%2Fwos%2Fwoscc%2Ffull-record%2FWOS:A1995RT39800008","View Full Record in Web of Science")</f>
        <v>View Full Record in Web of Science</v>
      </c>
    </row>
    <row r="149" spans="1:72" x14ac:dyDescent="0.15">
      <c r="A149" t="s">
        <v>72</v>
      </c>
      <c r="B149" t="s">
        <v>2004</v>
      </c>
      <c r="C149" t="s">
        <v>74</v>
      </c>
      <c r="D149" t="s">
        <v>74</v>
      </c>
      <c r="E149" t="s">
        <v>74</v>
      </c>
      <c r="F149" t="s">
        <v>2004</v>
      </c>
      <c r="G149" t="s">
        <v>74</v>
      </c>
      <c r="H149" t="s">
        <v>74</v>
      </c>
      <c r="I149" t="s">
        <v>2005</v>
      </c>
      <c r="J149" t="s">
        <v>2006</v>
      </c>
      <c r="K149" t="s">
        <v>74</v>
      </c>
      <c r="L149" t="s">
        <v>74</v>
      </c>
      <c r="M149" t="s">
        <v>77</v>
      </c>
      <c r="N149" t="s">
        <v>2007</v>
      </c>
      <c r="O149" t="s">
        <v>74</v>
      </c>
      <c r="P149" t="s">
        <v>74</v>
      </c>
      <c r="Q149" t="s">
        <v>74</v>
      </c>
      <c r="R149" t="s">
        <v>74</v>
      </c>
      <c r="S149" t="s">
        <v>74</v>
      </c>
      <c r="T149" t="s">
        <v>74</v>
      </c>
      <c r="U149" t="s">
        <v>74</v>
      </c>
      <c r="V149" t="s">
        <v>74</v>
      </c>
      <c r="W149" t="s">
        <v>74</v>
      </c>
      <c r="X149" t="s">
        <v>74</v>
      </c>
      <c r="Y149" t="s">
        <v>2008</v>
      </c>
      <c r="Z149" t="s">
        <v>74</v>
      </c>
      <c r="AA149" t="s">
        <v>74</v>
      </c>
      <c r="AB149" t="s">
        <v>74</v>
      </c>
      <c r="AC149" t="s">
        <v>74</v>
      </c>
      <c r="AD149" t="s">
        <v>74</v>
      </c>
      <c r="AE149" t="s">
        <v>74</v>
      </c>
      <c r="AF149" t="s">
        <v>74</v>
      </c>
      <c r="AG149">
        <v>1</v>
      </c>
      <c r="AH149">
        <v>0</v>
      </c>
      <c r="AI149">
        <v>0</v>
      </c>
      <c r="AJ149">
        <v>0</v>
      </c>
      <c r="AK149">
        <v>2</v>
      </c>
      <c r="AL149" t="s">
        <v>2009</v>
      </c>
      <c r="AM149" t="s">
        <v>345</v>
      </c>
      <c r="AN149" t="s">
        <v>2010</v>
      </c>
      <c r="AO149" t="s">
        <v>2011</v>
      </c>
      <c r="AP149" t="s">
        <v>74</v>
      </c>
      <c r="AQ149" t="s">
        <v>74</v>
      </c>
      <c r="AR149" t="s">
        <v>2012</v>
      </c>
      <c r="AS149" t="s">
        <v>2013</v>
      </c>
      <c r="AT149" t="s">
        <v>1569</v>
      </c>
      <c r="AU149">
        <v>1995</v>
      </c>
      <c r="AV149">
        <v>120</v>
      </c>
      <c r="AW149">
        <v>13</v>
      </c>
      <c r="AX149" t="s">
        <v>74</v>
      </c>
      <c r="AY149" t="s">
        <v>74</v>
      </c>
      <c r="AZ149" t="s">
        <v>74</v>
      </c>
      <c r="BA149" t="s">
        <v>74</v>
      </c>
      <c r="BB149">
        <v>111</v>
      </c>
      <c r="BC149">
        <v>111</v>
      </c>
      <c r="BD149" t="s">
        <v>74</v>
      </c>
      <c r="BE149" t="s">
        <v>74</v>
      </c>
      <c r="BF149" t="s">
        <v>74</v>
      </c>
      <c r="BG149" t="s">
        <v>74</v>
      </c>
      <c r="BH149" t="s">
        <v>74</v>
      </c>
      <c r="BI149">
        <v>1</v>
      </c>
      <c r="BJ149" t="s">
        <v>2014</v>
      </c>
      <c r="BK149" t="s">
        <v>1040</v>
      </c>
      <c r="BL149" t="s">
        <v>2014</v>
      </c>
      <c r="BM149" t="s">
        <v>2015</v>
      </c>
      <c r="BN149" t="s">
        <v>74</v>
      </c>
      <c r="BO149" t="s">
        <v>74</v>
      </c>
      <c r="BP149" t="s">
        <v>74</v>
      </c>
      <c r="BQ149" t="s">
        <v>74</v>
      </c>
      <c r="BR149" t="s">
        <v>97</v>
      </c>
      <c r="BS149" t="s">
        <v>2016</v>
      </c>
      <c r="BT149" t="str">
        <f>HYPERLINK("https%3A%2F%2Fwww.webofscience.com%2Fwos%2Fwoscc%2Ffull-record%2FWOS:A1995RN62700260","View Full Record in Web of Science")</f>
        <v>View Full Record in Web of Science</v>
      </c>
    </row>
    <row r="150" spans="1:72" x14ac:dyDescent="0.15">
      <c r="A150" t="s">
        <v>72</v>
      </c>
      <c r="B150" t="s">
        <v>2017</v>
      </c>
      <c r="C150" t="s">
        <v>74</v>
      </c>
      <c r="D150" t="s">
        <v>74</v>
      </c>
      <c r="E150" t="s">
        <v>74</v>
      </c>
      <c r="F150" t="s">
        <v>2017</v>
      </c>
      <c r="G150" t="s">
        <v>74</v>
      </c>
      <c r="H150" t="s">
        <v>74</v>
      </c>
      <c r="I150" t="s">
        <v>2018</v>
      </c>
      <c r="J150" t="s">
        <v>2019</v>
      </c>
      <c r="K150" t="s">
        <v>74</v>
      </c>
      <c r="L150" t="s">
        <v>74</v>
      </c>
      <c r="M150" t="s">
        <v>77</v>
      </c>
      <c r="N150" t="s">
        <v>78</v>
      </c>
      <c r="O150" t="s">
        <v>74</v>
      </c>
      <c r="P150" t="s">
        <v>74</v>
      </c>
      <c r="Q150" t="s">
        <v>74</v>
      </c>
      <c r="R150" t="s">
        <v>74</v>
      </c>
      <c r="S150" t="s">
        <v>74</v>
      </c>
      <c r="T150" t="s">
        <v>2020</v>
      </c>
      <c r="U150" t="s">
        <v>2021</v>
      </c>
      <c r="V150" t="s">
        <v>2022</v>
      </c>
      <c r="W150" t="s">
        <v>2023</v>
      </c>
      <c r="X150" t="s">
        <v>2024</v>
      </c>
      <c r="Y150" t="s">
        <v>2025</v>
      </c>
      <c r="Z150" t="s">
        <v>74</v>
      </c>
      <c r="AA150" t="s">
        <v>2026</v>
      </c>
      <c r="AB150" t="s">
        <v>2027</v>
      </c>
      <c r="AC150" t="s">
        <v>74</v>
      </c>
      <c r="AD150" t="s">
        <v>74</v>
      </c>
      <c r="AE150" t="s">
        <v>74</v>
      </c>
      <c r="AF150" t="s">
        <v>74</v>
      </c>
      <c r="AG150">
        <v>30</v>
      </c>
      <c r="AH150">
        <v>10</v>
      </c>
      <c r="AI150">
        <v>10</v>
      </c>
      <c r="AJ150">
        <v>0</v>
      </c>
      <c r="AK150">
        <v>9</v>
      </c>
      <c r="AL150" t="s">
        <v>1504</v>
      </c>
      <c r="AM150" t="s">
        <v>1505</v>
      </c>
      <c r="AN150" t="s">
        <v>1506</v>
      </c>
      <c r="AO150" t="s">
        <v>2028</v>
      </c>
      <c r="AP150" t="s">
        <v>74</v>
      </c>
      <c r="AQ150" t="s">
        <v>74</v>
      </c>
      <c r="AR150" t="s">
        <v>2029</v>
      </c>
      <c r="AS150" t="s">
        <v>2030</v>
      </c>
      <c r="AT150" t="s">
        <v>1569</v>
      </c>
      <c r="AU150">
        <v>1995</v>
      </c>
      <c r="AV150">
        <v>17</v>
      </c>
      <c r="AW150">
        <v>4</v>
      </c>
      <c r="AX150" t="s">
        <v>74</v>
      </c>
      <c r="AY150" t="s">
        <v>74</v>
      </c>
      <c r="AZ150" t="s">
        <v>74</v>
      </c>
      <c r="BA150" t="s">
        <v>74</v>
      </c>
      <c r="BB150">
        <v>361</v>
      </c>
      <c r="BC150">
        <v>373</v>
      </c>
      <c r="BD150" t="s">
        <v>74</v>
      </c>
      <c r="BE150" t="s">
        <v>2031</v>
      </c>
      <c r="BF150" t="str">
        <f>HYPERLINK("http://dx.doi.org/10.1007/BF01227040","http://dx.doi.org/10.1007/BF01227040")</f>
        <v>http://dx.doi.org/10.1007/BF01227040</v>
      </c>
      <c r="BG150" t="s">
        <v>74</v>
      </c>
      <c r="BH150" t="s">
        <v>74</v>
      </c>
      <c r="BI150">
        <v>13</v>
      </c>
      <c r="BJ150" t="s">
        <v>2032</v>
      </c>
      <c r="BK150" t="s">
        <v>94</v>
      </c>
      <c r="BL150" t="s">
        <v>2032</v>
      </c>
      <c r="BM150" t="s">
        <v>2033</v>
      </c>
      <c r="BN150" t="s">
        <v>74</v>
      </c>
      <c r="BO150" t="s">
        <v>74</v>
      </c>
      <c r="BP150" t="s">
        <v>74</v>
      </c>
      <c r="BQ150" t="s">
        <v>74</v>
      </c>
      <c r="BR150" t="s">
        <v>97</v>
      </c>
      <c r="BS150" t="s">
        <v>2034</v>
      </c>
      <c r="BT150" t="str">
        <f>HYPERLINK("https%3A%2F%2Fwww.webofscience.com%2Fwos%2Fwoscc%2Ffull-record%2FWOS:A1995RP09300002","View Full Record in Web of Science")</f>
        <v>View Full Record in Web of Science</v>
      </c>
    </row>
    <row r="151" spans="1:72" x14ac:dyDescent="0.15">
      <c r="A151" t="s">
        <v>72</v>
      </c>
      <c r="B151" t="s">
        <v>2035</v>
      </c>
      <c r="C151" t="s">
        <v>74</v>
      </c>
      <c r="D151" t="s">
        <v>74</v>
      </c>
      <c r="E151" t="s">
        <v>74</v>
      </c>
      <c r="F151" t="s">
        <v>2035</v>
      </c>
      <c r="G151" t="s">
        <v>74</v>
      </c>
      <c r="H151" t="s">
        <v>74</v>
      </c>
      <c r="I151" t="s">
        <v>2036</v>
      </c>
      <c r="J151" t="s">
        <v>2037</v>
      </c>
      <c r="K151" t="s">
        <v>74</v>
      </c>
      <c r="L151" t="s">
        <v>74</v>
      </c>
      <c r="M151" t="s">
        <v>77</v>
      </c>
      <c r="N151" t="s">
        <v>78</v>
      </c>
      <c r="O151" t="s">
        <v>74</v>
      </c>
      <c r="P151" t="s">
        <v>74</v>
      </c>
      <c r="Q151" t="s">
        <v>74</v>
      </c>
      <c r="R151" t="s">
        <v>74</v>
      </c>
      <c r="S151" t="s">
        <v>74</v>
      </c>
      <c r="T151" t="s">
        <v>74</v>
      </c>
      <c r="U151" t="s">
        <v>74</v>
      </c>
      <c r="V151" t="s">
        <v>2038</v>
      </c>
      <c r="W151" t="s">
        <v>2039</v>
      </c>
      <c r="X151" t="s">
        <v>2040</v>
      </c>
      <c r="Y151" t="s">
        <v>2041</v>
      </c>
      <c r="Z151" t="s">
        <v>74</v>
      </c>
      <c r="AA151" t="s">
        <v>74</v>
      </c>
      <c r="AB151" t="s">
        <v>74</v>
      </c>
      <c r="AC151" t="s">
        <v>74</v>
      </c>
      <c r="AD151" t="s">
        <v>74</v>
      </c>
      <c r="AE151" t="s">
        <v>74</v>
      </c>
      <c r="AF151" t="s">
        <v>74</v>
      </c>
      <c r="AG151">
        <v>10</v>
      </c>
      <c r="AH151">
        <v>12</v>
      </c>
      <c r="AI151">
        <v>14</v>
      </c>
      <c r="AJ151">
        <v>0</v>
      </c>
      <c r="AK151">
        <v>1</v>
      </c>
      <c r="AL151" t="s">
        <v>2042</v>
      </c>
      <c r="AM151" t="s">
        <v>2043</v>
      </c>
      <c r="AN151" t="s">
        <v>2044</v>
      </c>
      <c r="AO151" t="s">
        <v>2045</v>
      </c>
      <c r="AP151" t="s">
        <v>74</v>
      </c>
      <c r="AQ151" t="s">
        <v>74</v>
      </c>
      <c r="AR151" t="s">
        <v>2037</v>
      </c>
      <c r="AS151" t="s">
        <v>2046</v>
      </c>
      <c r="AT151" t="s">
        <v>1569</v>
      </c>
      <c r="AU151">
        <v>1995</v>
      </c>
      <c r="AV151">
        <v>61</v>
      </c>
      <c r="AW151" t="s">
        <v>268</v>
      </c>
      <c r="AX151" t="s">
        <v>74</v>
      </c>
      <c r="AY151" t="s">
        <v>74</v>
      </c>
      <c r="AZ151" t="s">
        <v>74</v>
      </c>
      <c r="BA151" t="s">
        <v>74</v>
      </c>
      <c r="BB151">
        <v>199</v>
      </c>
      <c r="BC151">
        <v>206</v>
      </c>
      <c r="BD151" t="s">
        <v>74</v>
      </c>
      <c r="BE151" t="s">
        <v>74</v>
      </c>
      <c r="BF151" t="s">
        <v>74</v>
      </c>
      <c r="BG151" t="s">
        <v>74</v>
      </c>
      <c r="BH151" t="s">
        <v>74</v>
      </c>
      <c r="BI151">
        <v>8</v>
      </c>
      <c r="BJ151" t="s">
        <v>594</v>
      </c>
      <c r="BK151" t="s">
        <v>94</v>
      </c>
      <c r="BL151" t="s">
        <v>594</v>
      </c>
      <c r="BM151" t="s">
        <v>2047</v>
      </c>
      <c r="BN151" t="s">
        <v>74</v>
      </c>
      <c r="BO151" t="s">
        <v>74</v>
      </c>
      <c r="BP151" t="s">
        <v>74</v>
      </c>
      <c r="BQ151" t="s">
        <v>74</v>
      </c>
      <c r="BR151" t="s">
        <v>97</v>
      </c>
      <c r="BS151" t="s">
        <v>2048</v>
      </c>
      <c r="BT151" t="str">
        <f>HYPERLINK("https%3A%2F%2Fwww.webofscience.com%2Fwos%2Fwoscc%2Ffull-record%2FWOS:A1995TA06300009","View Full Record in Web of Science")</f>
        <v>View Full Record in Web of Science</v>
      </c>
    </row>
    <row r="152" spans="1:72" x14ac:dyDescent="0.15">
      <c r="A152" t="s">
        <v>72</v>
      </c>
      <c r="B152" t="s">
        <v>2049</v>
      </c>
      <c r="C152" t="s">
        <v>74</v>
      </c>
      <c r="D152" t="s">
        <v>74</v>
      </c>
      <c r="E152" t="s">
        <v>74</v>
      </c>
      <c r="F152" t="s">
        <v>2049</v>
      </c>
      <c r="G152" t="s">
        <v>74</v>
      </c>
      <c r="H152" t="s">
        <v>74</v>
      </c>
      <c r="I152" t="s">
        <v>2050</v>
      </c>
      <c r="J152" t="s">
        <v>2051</v>
      </c>
      <c r="K152" t="s">
        <v>74</v>
      </c>
      <c r="L152" t="s">
        <v>74</v>
      </c>
      <c r="M152" t="s">
        <v>77</v>
      </c>
      <c r="N152" t="s">
        <v>78</v>
      </c>
      <c r="O152" t="s">
        <v>74</v>
      </c>
      <c r="P152" t="s">
        <v>74</v>
      </c>
      <c r="Q152" t="s">
        <v>74</v>
      </c>
      <c r="R152" t="s">
        <v>74</v>
      </c>
      <c r="S152" t="s">
        <v>74</v>
      </c>
      <c r="T152" t="s">
        <v>2052</v>
      </c>
      <c r="U152" t="s">
        <v>2053</v>
      </c>
      <c r="V152" t="s">
        <v>2054</v>
      </c>
      <c r="W152" t="s">
        <v>74</v>
      </c>
      <c r="X152" t="s">
        <v>74</v>
      </c>
      <c r="Y152" t="s">
        <v>2055</v>
      </c>
      <c r="Z152" t="s">
        <v>74</v>
      </c>
      <c r="AA152" t="s">
        <v>74</v>
      </c>
      <c r="AB152" t="s">
        <v>74</v>
      </c>
      <c r="AC152" t="s">
        <v>74</v>
      </c>
      <c r="AD152" t="s">
        <v>74</v>
      </c>
      <c r="AE152" t="s">
        <v>74</v>
      </c>
      <c r="AF152" t="s">
        <v>74</v>
      </c>
      <c r="AG152">
        <v>60</v>
      </c>
      <c r="AH152">
        <v>10</v>
      </c>
      <c r="AI152">
        <v>10</v>
      </c>
      <c r="AJ152">
        <v>0</v>
      </c>
      <c r="AK152">
        <v>0</v>
      </c>
      <c r="AL152" t="s">
        <v>2056</v>
      </c>
      <c r="AM152" t="s">
        <v>2057</v>
      </c>
      <c r="AN152" t="s">
        <v>2058</v>
      </c>
      <c r="AO152" t="s">
        <v>2059</v>
      </c>
      <c r="AP152" t="s">
        <v>74</v>
      </c>
      <c r="AQ152" t="s">
        <v>74</v>
      </c>
      <c r="AR152" t="s">
        <v>2060</v>
      </c>
      <c r="AS152" t="s">
        <v>2061</v>
      </c>
      <c r="AT152" t="s">
        <v>1569</v>
      </c>
      <c r="AU152">
        <v>1995</v>
      </c>
      <c r="AV152">
        <v>34</v>
      </c>
      <c r="AW152">
        <v>8</v>
      </c>
      <c r="AX152" t="s">
        <v>74</v>
      </c>
      <c r="AY152" t="s">
        <v>74</v>
      </c>
      <c r="AZ152" t="s">
        <v>74</v>
      </c>
      <c r="BA152" t="s">
        <v>74</v>
      </c>
      <c r="BB152">
        <v>2413</v>
      </c>
      <c r="BC152">
        <v>2424</v>
      </c>
      <c r="BD152" t="s">
        <v>74</v>
      </c>
      <c r="BE152" t="s">
        <v>74</v>
      </c>
      <c r="BF152" t="s">
        <v>74</v>
      </c>
      <c r="BG152" t="s">
        <v>74</v>
      </c>
      <c r="BH152" t="s">
        <v>74</v>
      </c>
      <c r="BI152">
        <v>12</v>
      </c>
      <c r="BJ152" t="s">
        <v>549</v>
      </c>
      <c r="BK152" t="s">
        <v>94</v>
      </c>
      <c r="BL152" t="s">
        <v>549</v>
      </c>
      <c r="BM152" t="s">
        <v>2062</v>
      </c>
      <c r="BN152" t="s">
        <v>74</v>
      </c>
      <c r="BO152" t="s">
        <v>74</v>
      </c>
      <c r="BP152" t="s">
        <v>74</v>
      </c>
      <c r="BQ152" t="s">
        <v>74</v>
      </c>
      <c r="BR152" t="s">
        <v>97</v>
      </c>
      <c r="BS152" t="s">
        <v>2063</v>
      </c>
      <c r="BT152" t="str">
        <f>HYPERLINK("https%3A%2F%2Fwww.webofscience.com%2Fwos%2Fwoscc%2Ffull-record%2FWOS:A1995RN19900033","View Full Record in Web of Science")</f>
        <v>View Full Record in Web of Science</v>
      </c>
    </row>
    <row r="153" spans="1:72" x14ac:dyDescent="0.15">
      <c r="A153" t="s">
        <v>72</v>
      </c>
      <c r="B153" t="s">
        <v>2064</v>
      </c>
      <c r="C153" t="s">
        <v>74</v>
      </c>
      <c r="D153" t="s">
        <v>74</v>
      </c>
      <c r="E153" t="s">
        <v>74</v>
      </c>
      <c r="F153" t="s">
        <v>2064</v>
      </c>
      <c r="G153" t="s">
        <v>74</v>
      </c>
      <c r="H153" t="s">
        <v>74</v>
      </c>
      <c r="I153" t="s">
        <v>2065</v>
      </c>
      <c r="J153" t="s">
        <v>2066</v>
      </c>
      <c r="K153" t="s">
        <v>74</v>
      </c>
      <c r="L153" t="s">
        <v>74</v>
      </c>
      <c r="M153" t="s">
        <v>77</v>
      </c>
      <c r="N153" t="s">
        <v>78</v>
      </c>
      <c r="O153" t="s">
        <v>74</v>
      </c>
      <c r="P153" t="s">
        <v>74</v>
      </c>
      <c r="Q153" t="s">
        <v>74</v>
      </c>
      <c r="R153" t="s">
        <v>74</v>
      </c>
      <c r="S153" t="s">
        <v>74</v>
      </c>
      <c r="T153" t="s">
        <v>74</v>
      </c>
      <c r="U153" t="s">
        <v>2067</v>
      </c>
      <c r="V153" t="s">
        <v>2068</v>
      </c>
      <c r="W153" t="s">
        <v>1163</v>
      </c>
      <c r="X153" t="s">
        <v>1164</v>
      </c>
      <c r="Y153" t="s">
        <v>2069</v>
      </c>
      <c r="Z153" t="s">
        <v>74</v>
      </c>
      <c r="AA153" t="s">
        <v>74</v>
      </c>
      <c r="AB153" t="s">
        <v>74</v>
      </c>
      <c r="AC153" t="s">
        <v>74</v>
      </c>
      <c r="AD153" t="s">
        <v>74</v>
      </c>
      <c r="AE153" t="s">
        <v>74</v>
      </c>
      <c r="AF153" t="s">
        <v>74</v>
      </c>
      <c r="AG153">
        <v>57</v>
      </c>
      <c r="AH153">
        <v>43</v>
      </c>
      <c r="AI153">
        <v>48</v>
      </c>
      <c r="AJ153">
        <v>0</v>
      </c>
      <c r="AK153">
        <v>9</v>
      </c>
      <c r="AL153" t="s">
        <v>160</v>
      </c>
      <c r="AM153" t="s">
        <v>161</v>
      </c>
      <c r="AN153" t="s">
        <v>220</v>
      </c>
      <c r="AO153" t="s">
        <v>2070</v>
      </c>
      <c r="AP153" t="s">
        <v>74</v>
      </c>
      <c r="AQ153" t="s">
        <v>74</v>
      </c>
      <c r="AR153" t="s">
        <v>2066</v>
      </c>
      <c r="AS153" t="s">
        <v>2071</v>
      </c>
      <c r="AT153" t="s">
        <v>1569</v>
      </c>
      <c r="AU153">
        <v>1995</v>
      </c>
      <c r="AV153">
        <v>10</v>
      </c>
      <c r="AW153">
        <v>4</v>
      </c>
      <c r="AX153" t="s">
        <v>74</v>
      </c>
      <c r="AY153" t="s">
        <v>74</v>
      </c>
      <c r="AZ153" t="s">
        <v>74</v>
      </c>
      <c r="BA153" t="s">
        <v>74</v>
      </c>
      <c r="BB153">
        <v>733</v>
      </c>
      <c r="BC153">
        <v>747</v>
      </c>
      <c r="BD153" t="s">
        <v>74</v>
      </c>
      <c r="BE153" t="s">
        <v>2072</v>
      </c>
      <c r="BF153" t="str">
        <f>HYPERLINK("http://dx.doi.org/10.1029/95PA01546","http://dx.doi.org/10.1029/95PA01546")</f>
        <v>http://dx.doi.org/10.1029/95PA01546</v>
      </c>
      <c r="BG153" t="s">
        <v>74</v>
      </c>
      <c r="BH153" t="s">
        <v>74</v>
      </c>
      <c r="BI153">
        <v>15</v>
      </c>
      <c r="BJ153" t="s">
        <v>2073</v>
      </c>
      <c r="BK153" t="s">
        <v>94</v>
      </c>
      <c r="BL153" t="s">
        <v>2074</v>
      </c>
      <c r="BM153" t="s">
        <v>2075</v>
      </c>
      <c r="BN153" t="s">
        <v>74</v>
      </c>
      <c r="BO153" t="s">
        <v>74</v>
      </c>
      <c r="BP153" t="s">
        <v>74</v>
      </c>
      <c r="BQ153" t="s">
        <v>74</v>
      </c>
      <c r="BR153" t="s">
        <v>97</v>
      </c>
      <c r="BS153" t="s">
        <v>2076</v>
      </c>
      <c r="BT153" t="str">
        <f>HYPERLINK("https%3A%2F%2Fwww.webofscience.com%2Fwos%2Fwoscc%2Ffull-record%2FWOS:A1995RM03200004","View Full Record in Web of Science")</f>
        <v>View Full Record in Web of Science</v>
      </c>
    </row>
    <row r="154" spans="1:72" x14ac:dyDescent="0.15">
      <c r="A154" t="s">
        <v>72</v>
      </c>
      <c r="B154" t="s">
        <v>2077</v>
      </c>
      <c r="C154" t="s">
        <v>74</v>
      </c>
      <c r="D154" t="s">
        <v>74</v>
      </c>
      <c r="E154" t="s">
        <v>74</v>
      </c>
      <c r="F154" t="s">
        <v>2077</v>
      </c>
      <c r="G154" t="s">
        <v>74</v>
      </c>
      <c r="H154" t="s">
        <v>74</v>
      </c>
      <c r="I154" t="s">
        <v>2078</v>
      </c>
      <c r="J154" t="s">
        <v>2066</v>
      </c>
      <c r="K154" t="s">
        <v>74</v>
      </c>
      <c r="L154" t="s">
        <v>74</v>
      </c>
      <c r="M154" t="s">
        <v>77</v>
      </c>
      <c r="N154" t="s">
        <v>78</v>
      </c>
      <c r="O154" t="s">
        <v>74</v>
      </c>
      <c r="P154" t="s">
        <v>74</v>
      </c>
      <c r="Q154" t="s">
        <v>74</v>
      </c>
      <c r="R154" t="s">
        <v>74</v>
      </c>
      <c r="S154" t="s">
        <v>74</v>
      </c>
      <c r="T154" t="s">
        <v>74</v>
      </c>
      <c r="U154" t="s">
        <v>2079</v>
      </c>
      <c r="V154" t="s">
        <v>2080</v>
      </c>
      <c r="W154" t="s">
        <v>2081</v>
      </c>
      <c r="X154" t="s">
        <v>2082</v>
      </c>
      <c r="Y154" t="s">
        <v>2083</v>
      </c>
      <c r="Z154" t="s">
        <v>74</v>
      </c>
      <c r="AA154" t="s">
        <v>2084</v>
      </c>
      <c r="AB154" t="s">
        <v>2085</v>
      </c>
      <c r="AC154" t="s">
        <v>74</v>
      </c>
      <c r="AD154" t="s">
        <v>74</v>
      </c>
      <c r="AE154" t="s">
        <v>74</v>
      </c>
      <c r="AF154" t="s">
        <v>74</v>
      </c>
      <c r="AG154">
        <v>81</v>
      </c>
      <c r="AH154">
        <v>31</v>
      </c>
      <c r="AI154">
        <v>31</v>
      </c>
      <c r="AJ154">
        <v>0</v>
      </c>
      <c r="AK154">
        <v>10</v>
      </c>
      <c r="AL154" t="s">
        <v>160</v>
      </c>
      <c r="AM154" t="s">
        <v>161</v>
      </c>
      <c r="AN154" t="s">
        <v>220</v>
      </c>
      <c r="AO154" t="s">
        <v>2070</v>
      </c>
      <c r="AP154" t="s">
        <v>74</v>
      </c>
      <c r="AQ154" t="s">
        <v>74</v>
      </c>
      <c r="AR154" t="s">
        <v>2066</v>
      </c>
      <c r="AS154" t="s">
        <v>2071</v>
      </c>
      <c r="AT154" t="s">
        <v>1569</v>
      </c>
      <c r="AU154">
        <v>1995</v>
      </c>
      <c r="AV154">
        <v>10</v>
      </c>
      <c r="AW154">
        <v>4</v>
      </c>
      <c r="AX154" t="s">
        <v>74</v>
      </c>
      <c r="AY154" t="s">
        <v>74</v>
      </c>
      <c r="AZ154" t="s">
        <v>74</v>
      </c>
      <c r="BA154" t="s">
        <v>74</v>
      </c>
      <c r="BB154">
        <v>775</v>
      </c>
      <c r="BC154">
        <v>800</v>
      </c>
      <c r="BD154" t="s">
        <v>74</v>
      </c>
      <c r="BE154" t="s">
        <v>2086</v>
      </c>
      <c r="BF154" t="str">
        <f>HYPERLINK("http://dx.doi.org/10.1029/95PA01566","http://dx.doi.org/10.1029/95PA01566")</f>
        <v>http://dx.doi.org/10.1029/95PA01566</v>
      </c>
      <c r="BG154" t="s">
        <v>74</v>
      </c>
      <c r="BH154" t="s">
        <v>74</v>
      </c>
      <c r="BI154">
        <v>26</v>
      </c>
      <c r="BJ154" t="s">
        <v>2073</v>
      </c>
      <c r="BK154" t="s">
        <v>94</v>
      </c>
      <c r="BL154" t="s">
        <v>2074</v>
      </c>
      <c r="BM154" t="s">
        <v>2075</v>
      </c>
      <c r="BN154" t="s">
        <v>74</v>
      </c>
      <c r="BO154" t="s">
        <v>74</v>
      </c>
      <c r="BP154" t="s">
        <v>74</v>
      </c>
      <c r="BQ154" t="s">
        <v>74</v>
      </c>
      <c r="BR154" t="s">
        <v>97</v>
      </c>
      <c r="BS154" t="s">
        <v>2087</v>
      </c>
      <c r="BT154" t="str">
        <f>HYPERLINK("https%3A%2F%2Fwww.webofscience.com%2Fwos%2Fwoscc%2Ffull-record%2FWOS:A1995RM03200007","View Full Record in Web of Science")</f>
        <v>View Full Record in Web of Science</v>
      </c>
    </row>
    <row r="155" spans="1:72" x14ac:dyDescent="0.15">
      <c r="A155" t="s">
        <v>72</v>
      </c>
      <c r="B155" t="s">
        <v>2088</v>
      </c>
      <c r="C155" t="s">
        <v>74</v>
      </c>
      <c r="D155" t="s">
        <v>74</v>
      </c>
      <c r="E155" t="s">
        <v>74</v>
      </c>
      <c r="F155" t="s">
        <v>2088</v>
      </c>
      <c r="G155" t="s">
        <v>74</v>
      </c>
      <c r="H155" t="s">
        <v>74</v>
      </c>
      <c r="I155" t="s">
        <v>2089</v>
      </c>
      <c r="J155" t="s">
        <v>1196</v>
      </c>
      <c r="K155" t="s">
        <v>74</v>
      </c>
      <c r="L155" t="s">
        <v>74</v>
      </c>
      <c r="M155" t="s">
        <v>77</v>
      </c>
      <c r="N155" t="s">
        <v>78</v>
      </c>
      <c r="O155" t="s">
        <v>74</v>
      </c>
      <c r="P155" t="s">
        <v>74</v>
      </c>
      <c r="Q155" t="s">
        <v>74</v>
      </c>
      <c r="R155" t="s">
        <v>74</v>
      </c>
      <c r="S155" t="s">
        <v>74</v>
      </c>
      <c r="T155" t="s">
        <v>74</v>
      </c>
      <c r="U155" t="s">
        <v>2090</v>
      </c>
      <c r="V155" t="s">
        <v>2091</v>
      </c>
      <c r="W155" t="s">
        <v>74</v>
      </c>
      <c r="X155" t="s">
        <v>74</v>
      </c>
      <c r="Y155" t="s">
        <v>2092</v>
      </c>
      <c r="Z155" t="s">
        <v>74</v>
      </c>
      <c r="AA155" t="s">
        <v>74</v>
      </c>
      <c r="AB155" t="s">
        <v>2093</v>
      </c>
      <c r="AC155" t="s">
        <v>74</v>
      </c>
      <c r="AD155" t="s">
        <v>74</v>
      </c>
      <c r="AE155" t="s">
        <v>74</v>
      </c>
      <c r="AF155" t="s">
        <v>74</v>
      </c>
      <c r="AG155">
        <v>43</v>
      </c>
      <c r="AH155">
        <v>21</v>
      </c>
      <c r="AI155">
        <v>23</v>
      </c>
      <c r="AJ155">
        <v>0</v>
      </c>
      <c r="AK155">
        <v>14</v>
      </c>
      <c r="AL155" t="s">
        <v>344</v>
      </c>
      <c r="AM155" t="s">
        <v>345</v>
      </c>
      <c r="AN155" t="s">
        <v>346</v>
      </c>
      <c r="AO155" t="s">
        <v>1200</v>
      </c>
      <c r="AP155" t="s">
        <v>74</v>
      </c>
      <c r="AQ155" t="s">
        <v>74</v>
      </c>
      <c r="AR155" t="s">
        <v>1201</v>
      </c>
      <c r="AS155" t="s">
        <v>1202</v>
      </c>
      <c r="AT155" t="s">
        <v>1569</v>
      </c>
      <c r="AU155">
        <v>1995</v>
      </c>
      <c r="AV155">
        <v>15</v>
      </c>
      <c r="AW155">
        <v>7</v>
      </c>
      <c r="AX155" t="s">
        <v>74</v>
      </c>
      <c r="AY155" t="s">
        <v>74</v>
      </c>
      <c r="AZ155" t="s">
        <v>74</v>
      </c>
      <c r="BA155" t="s">
        <v>74</v>
      </c>
      <c r="BB155">
        <v>457</v>
      </c>
      <c r="BC155">
        <v>463</v>
      </c>
      <c r="BD155" t="s">
        <v>74</v>
      </c>
      <c r="BE155" t="s">
        <v>74</v>
      </c>
      <c r="BF155" t="s">
        <v>74</v>
      </c>
      <c r="BG155" t="s">
        <v>74</v>
      </c>
      <c r="BH155" t="s">
        <v>74</v>
      </c>
      <c r="BI155">
        <v>7</v>
      </c>
      <c r="BJ155" t="s">
        <v>1204</v>
      </c>
      <c r="BK155" t="s">
        <v>94</v>
      </c>
      <c r="BL155" t="s">
        <v>1205</v>
      </c>
      <c r="BM155" t="s">
        <v>2094</v>
      </c>
      <c r="BN155" t="s">
        <v>74</v>
      </c>
      <c r="BO155" t="s">
        <v>74</v>
      </c>
      <c r="BP155" t="s">
        <v>74</v>
      </c>
      <c r="BQ155" t="s">
        <v>74</v>
      </c>
      <c r="BR155" t="s">
        <v>97</v>
      </c>
      <c r="BS155" t="s">
        <v>2095</v>
      </c>
      <c r="BT155" t="str">
        <f>HYPERLINK("https%3A%2F%2Fwww.webofscience.com%2Fwos%2Fwoscc%2Ffull-record%2FWOS:A1995RR49900001","View Full Record in Web of Science")</f>
        <v>View Full Record in Web of Science</v>
      </c>
    </row>
    <row r="156" spans="1:72" x14ac:dyDescent="0.15">
      <c r="A156" t="s">
        <v>72</v>
      </c>
      <c r="B156" t="s">
        <v>2096</v>
      </c>
      <c r="C156" t="s">
        <v>74</v>
      </c>
      <c r="D156" t="s">
        <v>74</v>
      </c>
      <c r="E156" t="s">
        <v>74</v>
      </c>
      <c r="F156" t="s">
        <v>2096</v>
      </c>
      <c r="G156" t="s">
        <v>74</v>
      </c>
      <c r="H156" t="s">
        <v>74</v>
      </c>
      <c r="I156" t="s">
        <v>2097</v>
      </c>
      <c r="J156" t="s">
        <v>1196</v>
      </c>
      <c r="K156" t="s">
        <v>74</v>
      </c>
      <c r="L156" t="s">
        <v>74</v>
      </c>
      <c r="M156" t="s">
        <v>77</v>
      </c>
      <c r="N156" t="s">
        <v>78</v>
      </c>
      <c r="O156" t="s">
        <v>74</v>
      </c>
      <c r="P156" t="s">
        <v>74</v>
      </c>
      <c r="Q156" t="s">
        <v>74</v>
      </c>
      <c r="R156" t="s">
        <v>74</v>
      </c>
      <c r="S156" t="s">
        <v>74</v>
      </c>
      <c r="T156" t="s">
        <v>74</v>
      </c>
      <c r="U156" t="s">
        <v>2098</v>
      </c>
      <c r="V156" t="s">
        <v>2099</v>
      </c>
      <c r="W156" t="s">
        <v>74</v>
      </c>
      <c r="X156" t="s">
        <v>74</v>
      </c>
      <c r="Y156" t="s">
        <v>2100</v>
      </c>
      <c r="Z156" t="s">
        <v>74</v>
      </c>
      <c r="AA156" t="s">
        <v>74</v>
      </c>
      <c r="AB156" t="s">
        <v>74</v>
      </c>
      <c r="AC156" t="s">
        <v>74</v>
      </c>
      <c r="AD156" t="s">
        <v>74</v>
      </c>
      <c r="AE156" t="s">
        <v>74</v>
      </c>
      <c r="AF156" t="s">
        <v>74</v>
      </c>
      <c r="AG156">
        <v>20</v>
      </c>
      <c r="AH156">
        <v>27</v>
      </c>
      <c r="AI156">
        <v>29</v>
      </c>
      <c r="AJ156">
        <v>0</v>
      </c>
      <c r="AK156">
        <v>2</v>
      </c>
      <c r="AL156" t="s">
        <v>344</v>
      </c>
      <c r="AM156" t="s">
        <v>345</v>
      </c>
      <c r="AN156" t="s">
        <v>346</v>
      </c>
      <c r="AO156" t="s">
        <v>1200</v>
      </c>
      <c r="AP156" t="s">
        <v>74</v>
      </c>
      <c r="AQ156" t="s">
        <v>74</v>
      </c>
      <c r="AR156" t="s">
        <v>1201</v>
      </c>
      <c r="AS156" t="s">
        <v>1202</v>
      </c>
      <c r="AT156" t="s">
        <v>1569</v>
      </c>
      <c r="AU156">
        <v>1995</v>
      </c>
      <c r="AV156">
        <v>15</v>
      </c>
      <c r="AW156">
        <v>7</v>
      </c>
      <c r="AX156" t="s">
        <v>74</v>
      </c>
      <c r="AY156" t="s">
        <v>74</v>
      </c>
      <c r="AZ156" t="s">
        <v>74</v>
      </c>
      <c r="BA156" t="s">
        <v>74</v>
      </c>
      <c r="BB156">
        <v>503</v>
      </c>
      <c r="BC156">
        <v>509</v>
      </c>
      <c r="BD156" t="s">
        <v>74</v>
      </c>
      <c r="BE156" t="s">
        <v>74</v>
      </c>
      <c r="BF156" t="s">
        <v>74</v>
      </c>
      <c r="BG156" t="s">
        <v>74</v>
      </c>
      <c r="BH156" t="s">
        <v>74</v>
      </c>
      <c r="BI156">
        <v>7</v>
      </c>
      <c r="BJ156" t="s">
        <v>1204</v>
      </c>
      <c r="BK156" t="s">
        <v>94</v>
      </c>
      <c r="BL156" t="s">
        <v>1205</v>
      </c>
      <c r="BM156" t="s">
        <v>2094</v>
      </c>
      <c r="BN156" t="s">
        <v>74</v>
      </c>
      <c r="BO156" t="s">
        <v>74</v>
      </c>
      <c r="BP156" t="s">
        <v>74</v>
      </c>
      <c r="BQ156" t="s">
        <v>74</v>
      </c>
      <c r="BR156" t="s">
        <v>97</v>
      </c>
      <c r="BS156" t="s">
        <v>2101</v>
      </c>
      <c r="BT156" t="str">
        <f>HYPERLINK("https%3A%2F%2Fwww.webofscience.com%2Fwos%2Fwoscc%2Ffull-record%2FWOS:A1995RR49900006","View Full Record in Web of Science")</f>
        <v>View Full Record in Web of Science</v>
      </c>
    </row>
    <row r="157" spans="1:72" x14ac:dyDescent="0.15">
      <c r="A157" t="s">
        <v>72</v>
      </c>
      <c r="B157" t="s">
        <v>2102</v>
      </c>
      <c r="C157" t="s">
        <v>74</v>
      </c>
      <c r="D157" t="s">
        <v>74</v>
      </c>
      <c r="E157" t="s">
        <v>74</v>
      </c>
      <c r="F157" t="s">
        <v>2102</v>
      </c>
      <c r="G157" t="s">
        <v>74</v>
      </c>
      <c r="H157" t="s">
        <v>74</v>
      </c>
      <c r="I157" t="s">
        <v>2103</v>
      </c>
      <c r="J157" t="s">
        <v>2104</v>
      </c>
      <c r="K157" t="s">
        <v>74</v>
      </c>
      <c r="L157" t="s">
        <v>74</v>
      </c>
      <c r="M157" t="s">
        <v>77</v>
      </c>
      <c r="N157" t="s">
        <v>78</v>
      </c>
      <c r="O157" t="s">
        <v>74</v>
      </c>
      <c r="P157" t="s">
        <v>74</v>
      </c>
      <c r="Q157" t="s">
        <v>74</v>
      </c>
      <c r="R157" t="s">
        <v>74</v>
      </c>
      <c r="S157" t="s">
        <v>74</v>
      </c>
      <c r="T157" t="s">
        <v>2105</v>
      </c>
      <c r="U157" t="s">
        <v>2106</v>
      </c>
      <c r="V157" t="s">
        <v>2107</v>
      </c>
      <c r="W157" t="s">
        <v>2108</v>
      </c>
      <c r="X157" t="s">
        <v>2109</v>
      </c>
      <c r="Y157" t="s">
        <v>2110</v>
      </c>
      <c r="Z157" t="s">
        <v>74</v>
      </c>
      <c r="AA157" t="s">
        <v>74</v>
      </c>
      <c r="AB157" t="s">
        <v>2111</v>
      </c>
      <c r="AC157" t="s">
        <v>74</v>
      </c>
      <c r="AD157" t="s">
        <v>74</v>
      </c>
      <c r="AE157" t="s">
        <v>74</v>
      </c>
      <c r="AF157" t="s">
        <v>74</v>
      </c>
      <c r="AG157">
        <v>24</v>
      </c>
      <c r="AH157">
        <v>1</v>
      </c>
      <c r="AI157">
        <v>1</v>
      </c>
      <c r="AJ157">
        <v>0</v>
      </c>
      <c r="AK157">
        <v>0</v>
      </c>
      <c r="AL157" t="s">
        <v>2112</v>
      </c>
      <c r="AM157" t="s">
        <v>2113</v>
      </c>
      <c r="AN157" t="s">
        <v>2114</v>
      </c>
      <c r="AO157" t="s">
        <v>2115</v>
      </c>
      <c r="AP157" t="s">
        <v>74</v>
      </c>
      <c r="AQ157" t="s">
        <v>74</v>
      </c>
      <c r="AR157" t="s">
        <v>2116</v>
      </c>
      <c r="AS157" t="s">
        <v>2117</v>
      </c>
      <c r="AT157" t="s">
        <v>1569</v>
      </c>
      <c r="AU157">
        <v>1995</v>
      </c>
      <c r="AV157">
        <v>12</v>
      </c>
      <c r="AW157">
        <v>2</v>
      </c>
      <c r="AX157" t="s">
        <v>74</v>
      </c>
      <c r="AY157" t="s">
        <v>74</v>
      </c>
      <c r="AZ157" t="s">
        <v>74</v>
      </c>
      <c r="BA157" t="s">
        <v>74</v>
      </c>
      <c r="BB157">
        <v>153</v>
      </c>
      <c r="BC157">
        <v>158</v>
      </c>
      <c r="BD157" t="s">
        <v>74</v>
      </c>
      <c r="BE157" t="s">
        <v>2118</v>
      </c>
      <c r="BF157" t="str">
        <f>HYPERLINK("http://dx.doi.org/10.1017/S1323358000020191","http://dx.doi.org/10.1017/S1323358000020191")</f>
        <v>http://dx.doi.org/10.1017/S1323358000020191</v>
      </c>
      <c r="BG157" t="s">
        <v>74</v>
      </c>
      <c r="BH157" t="s">
        <v>74</v>
      </c>
      <c r="BI157">
        <v>6</v>
      </c>
      <c r="BJ157" t="s">
        <v>1613</v>
      </c>
      <c r="BK157" t="s">
        <v>94</v>
      </c>
      <c r="BL157" t="s">
        <v>1613</v>
      </c>
      <c r="BM157" t="s">
        <v>2119</v>
      </c>
      <c r="BN157" t="s">
        <v>74</v>
      </c>
      <c r="BO157" t="s">
        <v>74</v>
      </c>
      <c r="BP157" t="s">
        <v>74</v>
      </c>
      <c r="BQ157" t="s">
        <v>74</v>
      </c>
      <c r="BR157" t="s">
        <v>97</v>
      </c>
      <c r="BS157" t="s">
        <v>2120</v>
      </c>
      <c r="BT157" t="str">
        <f>HYPERLINK("https%3A%2F%2Fwww.webofscience.com%2Fwos%2Fwoscc%2Ffull-record%2FWOS:A1995RV20500003","View Full Record in Web of Science")</f>
        <v>View Full Record in Web of Science</v>
      </c>
    </row>
    <row r="158" spans="1:72" x14ac:dyDescent="0.15">
      <c r="A158" t="s">
        <v>72</v>
      </c>
      <c r="B158" t="s">
        <v>2121</v>
      </c>
      <c r="C158" t="s">
        <v>74</v>
      </c>
      <c r="D158" t="s">
        <v>74</v>
      </c>
      <c r="E158" t="s">
        <v>74</v>
      </c>
      <c r="F158" t="s">
        <v>2121</v>
      </c>
      <c r="G158" t="s">
        <v>74</v>
      </c>
      <c r="H158" t="s">
        <v>74</v>
      </c>
      <c r="I158" t="s">
        <v>2122</v>
      </c>
      <c r="J158" t="s">
        <v>2123</v>
      </c>
      <c r="K158" t="s">
        <v>74</v>
      </c>
      <c r="L158" t="s">
        <v>74</v>
      </c>
      <c r="M158" t="s">
        <v>77</v>
      </c>
      <c r="N158" t="s">
        <v>78</v>
      </c>
      <c r="O158" t="s">
        <v>74</v>
      </c>
      <c r="P158" t="s">
        <v>74</v>
      </c>
      <c r="Q158" t="s">
        <v>74</v>
      </c>
      <c r="R158" t="s">
        <v>74</v>
      </c>
      <c r="S158" t="s">
        <v>74</v>
      </c>
      <c r="T158" t="s">
        <v>2124</v>
      </c>
      <c r="U158" t="s">
        <v>2125</v>
      </c>
      <c r="V158" t="s">
        <v>2126</v>
      </c>
      <c r="W158" t="s">
        <v>2127</v>
      </c>
      <c r="X158" t="s">
        <v>2128</v>
      </c>
      <c r="Y158" t="s">
        <v>74</v>
      </c>
      <c r="Z158" t="s">
        <v>74</v>
      </c>
      <c r="AA158" t="s">
        <v>74</v>
      </c>
      <c r="AB158" t="s">
        <v>74</v>
      </c>
      <c r="AC158" t="s">
        <v>74</v>
      </c>
      <c r="AD158" t="s">
        <v>74</v>
      </c>
      <c r="AE158" t="s">
        <v>74</v>
      </c>
      <c r="AF158" t="s">
        <v>74</v>
      </c>
      <c r="AG158">
        <v>23</v>
      </c>
      <c r="AH158">
        <v>48</v>
      </c>
      <c r="AI158">
        <v>49</v>
      </c>
      <c r="AJ158">
        <v>0</v>
      </c>
      <c r="AK158">
        <v>13</v>
      </c>
      <c r="AL158" t="s">
        <v>85</v>
      </c>
      <c r="AM158" t="s">
        <v>86</v>
      </c>
      <c r="AN158" t="s">
        <v>87</v>
      </c>
      <c r="AO158" t="s">
        <v>2129</v>
      </c>
      <c r="AP158" t="s">
        <v>74</v>
      </c>
      <c r="AQ158" t="s">
        <v>74</v>
      </c>
      <c r="AR158" t="s">
        <v>2130</v>
      </c>
      <c r="AS158" t="s">
        <v>2131</v>
      </c>
      <c r="AT158" t="s">
        <v>2132</v>
      </c>
      <c r="AU158">
        <v>1995</v>
      </c>
      <c r="AV158">
        <v>311</v>
      </c>
      <c r="AW158">
        <v>2</v>
      </c>
      <c r="AX158" t="s">
        <v>74</v>
      </c>
      <c r="AY158" t="s">
        <v>74</v>
      </c>
      <c r="AZ158" t="s">
        <v>74</v>
      </c>
      <c r="BA158" t="s">
        <v>74</v>
      </c>
      <c r="BB158">
        <v>141</v>
      </c>
      <c r="BC158">
        <v>151</v>
      </c>
      <c r="BD158" t="s">
        <v>74</v>
      </c>
      <c r="BE158" t="s">
        <v>2133</v>
      </c>
      <c r="BF158" t="str">
        <f>HYPERLINK("http://dx.doi.org/10.1016/0003-2670(95)00181-X","http://dx.doi.org/10.1016/0003-2670(95)00181-X")</f>
        <v>http://dx.doi.org/10.1016/0003-2670(95)00181-X</v>
      </c>
      <c r="BG158" t="s">
        <v>74</v>
      </c>
      <c r="BH158" t="s">
        <v>74</v>
      </c>
      <c r="BI158">
        <v>11</v>
      </c>
      <c r="BJ158" t="s">
        <v>1703</v>
      </c>
      <c r="BK158" t="s">
        <v>94</v>
      </c>
      <c r="BL158" t="s">
        <v>1323</v>
      </c>
      <c r="BM158" t="s">
        <v>2134</v>
      </c>
      <c r="BN158" t="s">
        <v>74</v>
      </c>
      <c r="BO158" t="s">
        <v>74</v>
      </c>
      <c r="BP158" t="s">
        <v>74</v>
      </c>
      <c r="BQ158" t="s">
        <v>74</v>
      </c>
      <c r="BR158" t="s">
        <v>97</v>
      </c>
      <c r="BS158" t="s">
        <v>2135</v>
      </c>
      <c r="BT158" t="str">
        <f>HYPERLINK("https%3A%2F%2Fwww.webofscience.com%2Fwos%2Fwoscc%2Ffull-record%2FWOS:A1995RM01300003","View Full Record in Web of Science")</f>
        <v>View Full Record in Web of Science</v>
      </c>
    </row>
    <row r="159" spans="1:72" x14ac:dyDescent="0.15">
      <c r="A159" t="s">
        <v>72</v>
      </c>
      <c r="B159" t="s">
        <v>2136</v>
      </c>
      <c r="C159" t="s">
        <v>74</v>
      </c>
      <c r="D159" t="s">
        <v>74</v>
      </c>
      <c r="E159" t="s">
        <v>74</v>
      </c>
      <c r="F159" t="s">
        <v>2136</v>
      </c>
      <c r="G159" t="s">
        <v>74</v>
      </c>
      <c r="H159" t="s">
        <v>74</v>
      </c>
      <c r="I159" t="s">
        <v>2137</v>
      </c>
      <c r="J159" t="s">
        <v>2138</v>
      </c>
      <c r="K159" t="s">
        <v>74</v>
      </c>
      <c r="L159" t="s">
        <v>74</v>
      </c>
      <c r="M159" t="s">
        <v>77</v>
      </c>
      <c r="N159" t="s">
        <v>78</v>
      </c>
      <c r="O159" t="s">
        <v>74</v>
      </c>
      <c r="P159" t="s">
        <v>74</v>
      </c>
      <c r="Q159" t="s">
        <v>74</v>
      </c>
      <c r="R159" t="s">
        <v>74</v>
      </c>
      <c r="S159" t="s">
        <v>74</v>
      </c>
      <c r="T159" t="s">
        <v>2139</v>
      </c>
      <c r="U159" t="s">
        <v>2140</v>
      </c>
      <c r="V159" t="s">
        <v>2141</v>
      </c>
      <c r="W159" t="s">
        <v>2142</v>
      </c>
      <c r="X159" t="s">
        <v>2143</v>
      </c>
      <c r="Y159" t="s">
        <v>74</v>
      </c>
      <c r="Z159" t="s">
        <v>74</v>
      </c>
      <c r="AA159" t="s">
        <v>2144</v>
      </c>
      <c r="AB159" t="s">
        <v>74</v>
      </c>
      <c r="AC159" t="s">
        <v>74</v>
      </c>
      <c r="AD159" t="s">
        <v>74</v>
      </c>
      <c r="AE159" t="s">
        <v>74</v>
      </c>
      <c r="AF159" t="s">
        <v>74</v>
      </c>
      <c r="AG159">
        <v>23</v>
      </c>
      <c r="AH159">
        <v>95</v>
      </c>
      <c r="AI159">
        <v>101</v>
      </c>
      <c r="AJ159">
        <v>0</v>
      </c>
      <c r="AK159">
        <v>13</v>
      </c>
      <c r="AL159" t="s">
        <v>965</v>
      </c>
      <c r="AM159" t="s">
        <v>107</v>
      </c>
      <c r="AN159" t="s">
        <v>966</v>
      </c>
      <c r="AO159" t="s">
        <v>2145</v>
      </c>
      <c r="AP159" t="s">
        <v>74</v>
      </c>
      <c r="AQ159" t="s">
        <v>74</v>
      </c>
      <c r="AR159" t="s">
        <v>2146</v>
      </c>
      <c r="AS159" t="s">
        <v>2147</v>
      </c>
      <c r="AT159" t="s">
        <v>2148</v>
      </c>
      <c r="AU159">
        <v>1995</v>
      </c>
      <c r="AV159">
        <v>250</v>
      </c>
      <c r="AW159">
        <v>5</v>
      </c>
      <c r="AX159" t="s">
        <v>74</v>
      </c>
      <c r="AY159" t="s">
        <v>74</v>
      </c>
      <c r="AZ159" t="s">
        <v>74</v>
      </c>
      <c r="BA159" t="s">
        <v>74</v>
      </c>
      <c r="BB159">
        <v>648</v>
      </c>
      <c r="BC159">
        <v>658</v>
      </c>
      <c r="BD159" t="s">
        <v>74</v>
      </c>
      <c r="BE159" t="s">
        <v>2149</v>
      </c>
      <c r="BF159" t="str">
        <f>HYPERLINK("http://dx.doi.org/10.1006/jmbi.1995.0405","http://dx.doi.org/10.1006/jmbi.1995.0405")</f>
        <v>http://dx.doi.org/10.1006/jmbi.1995.0405</v>
      </c>
      <c r="BG159" t="s">
        <v>74</v>
      </c>
      <c r="BH159" t="s">
        <v>74</v>
      </c>
      <c r="BI159">
        <v>11</v>
      </c>
      <c r="BJ159" t="s">
        <v>2150</v>
      </c>
      <c r="BK159" t="s">
        <v>94</v>
      </c>
      <c r="BL159" t="s">
        <v>2150</v>
      </c>
      <c r="BM159" t="s">
        <v>2151</v>
      </c>
      <c r="BN159">
        <v>7623382</v>
      </c>
      <c r="BO159" t="s">
        <v>74</v>
      </c>
      <c r="BP159" t="s">
        <v>74</v>
      </c>
      <c r="BQ159" t="s">
        <v>74</v>
      </c>
      <c r="BR159" t="s">
        <v>97</v>
      </c>
      <c r="BS159" t="s">
        <v>2152</v>
      </c>
      <c r="BT159" t="str">
        <f>HYPERLINK("https%3A%2F%2Fwww.webofscience.com%2Fwos%2Fwoscc%2Ffull-record%2FWOS:A1995RL44400008","View Full Record in Web of Science")</f>
        <v>View Full Record in Web of Science</v>
      </c>
    </row>
    <row r="160" spans="1:72" x14ac:dyDescent="0.15">
      <c r="A160" t="s">
        <v>72</v>
      </c>
      <c r="B160" t="s">
        <v>2153</v>
      </c>
      <c r="C160" t="s">
        <v>74</v>
      </c>
      <c r="D160" t="s">
        <v>74</v>
      </c>
      <c r="E160" t="s">
        <v>74</v>
      </c>
      <c r="F160" t="s">
        <v>2153</v>
      </c>
      <c r="G160" t="s">
        <v>74</v>
      </c>
      <c r="H160" t="s">
        <v>74</v>
      </c>
      <c r="I160" t="s">
        <v>2154</v>
      </c>
      <c r="J160" t="s">
        <v>2155</v>
      </c>
      <c r="K160" t="s">
        <v>74</v>
      </c>
      <c r="L160" t="s">
        <v>74</v>
      </c>
      <c r="M160" t="s">
        <v>77</v>
      </c>
      <c r="N160" t="s">
        <v>78</v>
      </c>
      <c r="O160" t="s">
        <v>74</v>
      </c>
      <c r="P160" t="s">
        <v>74</v>
      </c>
      <c r="Q160" t="s">
        <v>74</v>
      </c>
      <c r="R160" t="s">
        <v>74</v>
      </c>
      <c r="S160" t="s">
        <v>74</v>
      </c>
      <c r="T160" t="s">
        <v>2156</v>
      </c>
      <c r="U160" t="s">
        <v>2157</v>
      </c>
      <c r="V160" t="s">
        <v>2158</v>
      </c>
      <c r="W160" t="s">
        <v>2159</v>
      </c>
      <c r="X160" t="s">
        <v>2160</v>
      </c>
      <c r="Y160" t="s">
        <v>74</v>
      </c>
      <c r="Z160" t="s">
        <v>74</v>
      </c>
      <c r="AA160" t="s">
        <v>74</v>
      </c>
      <c r="AB160" t="s">
        <v>74</v>
      </c>
      <c r="AC160" t="s">
        <v>74</v>
      </c>
      <c r="AD160" t="s">
        <v>74</v>
      </c>
      <c r="AE160" t="s">
        <v>74</v>
      </c>
      <c r="AF160" t="s">
        <v>74</v>
      </c>
      <c r="AG160">
        <v>68</v>
      </c>
      <c r="AH160">
        <v>117</v>
      </c>
      <c r="AI160">
        <v>128</v>
      </c>
      <c r="AJ160">
        <v>0</v>
      </c>
      <c r="AK160">
        <v>34</v>
      </c>
      <c r="AL160" t="s">
        <v>85</v>
      </c>
      <c r="AM160" t="s">
        <v>86</v>
      </c>
      <c r="AN160" t="s">
        <v>87</v>
      </c>
      <c r="AO160" t="s">
        <v>2161</v>
      </c>
      <c r="AP160" t="s">
        <v>74</v>
      </c>
      <c r="AQ160" t="s">
        <v>74</v>
      </c>
      <c r="AR160" t="s">
        <v>2162</v>
      </c>
      <c r="AS160" t="s">
        <v>2163</v>
      </c>
      <c r="AT160" t="s">
        <v>2164</v>
      </c>
      <c r="AU160">
        <v>1995</v>
      </c>
      <c r="AV160">
        <v>190</v>
      </c>
      <c r="AW160">
        <v>1</v>
      </c>
      <c r="AX160" t="s">
        <v>74</v>
      </c>
      <c r="AY160" t="s">
        <v>74</v>
      </c>
      <c r="AZ160" t="s">
        <v>74</v>
      </c>
      <c r="BA160" t="s">
        <v>74</v>
      </c>
      <c r="BB160">
        <v>61</v>
      </c>
      <c r="BC160">
        <v>77</v>
      </c>
      <c r="BD160" t="s">
        <v>74</v>
      </c>
      <c r="BE160" t="s">
        <v>2165</v>
      </c>
      <c r="BF160" t="str">
        <f>HYPERLINK("http://dx.doi.org/10.1016/0022-0981(95)00032-M","http://dx.doi.org/10.1016/0022-0981(95)00032-M")</f>
        <v>http://dx.doi.org/10.1016/0022-0981(95)00032-M</v>
      </c>
      <c r="BG160" t="s">
        <v>74</v>
      </c>
      <c r="BH160" t="s">
        <v>74</v>
      </c>
      <c r="BI160">
        <v>17</v>
      </c>
      <c r="BJ160" t="s">
        <v>2166</v>
      </c>
      <c r="BK160" t="s">
        <v>94</v>
      </c>
      <c r="BL160" t="s">
        <v>2167</v>
      </c>
      <c r="BM160" t="s">
        <v>2168</v>
      </c>
      <c r="BN160" t="s">
        <v>74</v>
      </c>
      <c r="BO160" t="s">
        <v>74</v>
      </c>
      <c r="BP160" t="s">
        <v>74</v>
      </c>
      <c r="BQ160" t="s">
        <v>74</v>
      </c>
      <c r="BR160" t="s">
        <v>97</v>
      </c>
      <c r="BS160" t="s">
        <v>2169</v>
      </c>
      <c r="BT160" t="str">
        <f>HYPERLINK("https%3A%2F%2Fwww.webofscience.com%2Fwos%2Fwoscc%2Ffull-record%2FWOS:A1995RP04700005","View Full Record in Web of Science")</f>
        <v>View Full Record in Web of Science</v>
      </c>
    </row>
    <row r="161" spans="1:72" x14ac:dyDescent="0.15">
      <c r="A161" t="s">
        <v>72</v>
      </c>
      <c r="B161" t="s">
        <v>2170</v>
      </c>
      <c r="C161" t="s">
        <v>74</v>
      </c>
      <c r="D161" t="s">
        <v>74</v>
      </c>
      <c r="E161" t="s">
        <v>74</v>
      </c>
      <c r="F161" t="s">
        <v>2170</v>
      </c>
      <c r="G161" t="s">
        <v>74</v>
      </c>
      <c r="H161" t="s">
        <v>74</v>
      </c>
      <c r="I161" t="s">
        <v>2171</v>
      </c>
      <c r="J161" t="s">
        <v>2172</v>
      </c>
      <c r="K161" t="s">
        <v>74</v>
      </c>
      <c r="L161" t="s">
        <v>74</v>
      </c>
      <c r="M161" t="s">
        <v>77</v>
      </c>
      <c r="N161" t="s">
        <v>2173</v>
      </c>
      <c r="O161" t="s">
        <v>74</v>
      </c>
      <c r="P161" t="s">
        <v>74</v>
      </c>
      <c r="Q161" t="s">
        <v>74</v>
      </c>
      <c r="R161" t="s">
        <v>74</v>
      </c>
      <c r="S161" t="s">
        <v>74</v>
      </c>
      <c r="T161" t="s">
        <v>74</v>
      </c>
      <c r="U161" t="s">
        <v>74</v>
      </c>
      <c r="V161" t="s">
        <v>74</v>
      </c>
      <c r="W161" t="s">
        <v>74</v>
      </c>
      <c r="X161" t="s">
        <v>74</v>
      </c>
      <c r="Y161" t="s">
        <v>2174</v>
      </c>
      <c r="Z161" t="s">
        <v>74</v>
      </c>
      <c r="AA161" t="s">
        <v>74</v>
      </c>
      <c r="AB161" t="s">
        <v>74</v>
      </c>
      <c r="AC161" t="s">
        <v>74</v>
      </c>
      <c r="AD161" t="s">
        <v>74</v>
      </c>
      <c r="AE161" t="s">
        <v>74</v>
      </c>
      <c r="AF161" t="s">
        <v>74</v>
      </c>
      <c r="AG161">
        <v>3</v>
      </c>
      <c r="AH161">
        <v>10</v>
      </c>
      <c r="AI161">
        <v>10</v>
      </c>
      <c r="AJ161">
        <v>0</v>
      </c>
      <c r="AK161">
        <v>5</v>
      </c>
      <c r="AL161" t="s">
        <v>85</v>
      </c>
      <c r="AM161" t="s">
        <v>86</v>
      </c>
      <c r="AN161" t="s">
        <v>87</v>
      </c>
      <c r="AO161" t="s">
        <v>2175</v>
      </c>
      <c r="AP161" t="s">
        <v>74</v>
      </c>
      <c r="AQ161" t="s">
        <v>74</v>
      </c>
      <c r="AR161" t="s">
        <v>2176</v>
      </c>
      <c r="AS161" t="s">
        <v>2177</v>
      </c>
      <c r="AT161" t="s">
        <v>2178</v>
      </c>
      <c r="AU161">
        <v>1995</v>
      </c>
      <c r="AV161">
        <v>1263</v>
      </c>
      <c r="AW161">
        <v>1</v>
      </c>
      <c r="AX161" t="s">
        <v>74</v>
      </c>
      <c r="AY161" t="s">
        <v>74</v>
      </c>
      <c r="AZ161" t="s">
        <v>74</v>
      </c>
      <c r="BA161" t="s">
        <v>74</v>
      </c>
      <c r="BB161">
        <v>103</v>
      </c>
      <c r="BC161">
        <v>103</v>
      </c>
      <c r="BD161" t="s">
        <v>74</v>
      </c>
      <c r="BE161" t="s">
        <v>2179</v>
      </c>
      <c r="BF161" t="str">
        <f>HYPERLINK("http://dx.doi.org/10.1016/0167-4781(95)00086-V","http://dx.doi.org/10.1016/0167-4781(95)00086-V")</f>
        <v>http://dx.doi.org/10.1016/0167-4781(95)00086-V</v>
      </c>
      <c r="BG161" t="s">
        <v>74</v>
      </c>
      <c r="BH161" t="s">
        <v>74</v>
      </c>
      <c r="BI161">
        <v>1</v>
      </c>
      <c r="BJ161" t="s">
        <v>2180</v>
      </c>
      <c r="BK161" t="s">
        <v>94</v>
      </c>
      <c r="BL161" t="s">
        <v>2180</v>
      </c>
      <c r="BM161" t="s">
        <v>2181</v>
      </c>
      <c r="BN161">
        <v>7632728</v>
      </c>
      <c r="BO161" t="s">
        <v>74</v>
      </c>
      <c r="BP161" t="s">
        <v>74</v>
      </c>
      <c r="BQ161" t="s">
        <v>74</v>
      </c>
      <c r="BR161" t="s">
        <v>97</v>
      </c>
      <c r="BS161" t="s">
        <v>2182</v>
      </c>
      <c r="BT161" t="str">
        <f>HYPERLINK("https%3A%2F%2Fwww.webofscience.com%2Fwos%2Fwoscc%2Ffull-record%2FWOS:A1995RM12000019","View Full Record in Web of Science")</f>
        <v>View Full Record in Web of Science</v>
      </c>
    </row>
    <row r="162" spans="1:72" x14ac:dyDescent="0.15">
      <c r="A162" t="s">
        <v>72</v>
      </c>
      <c r="B162" t="s">
        <v>2183</v>
      </c>
      <c r="C162" t="s">
        <v>74</v>
      </c>
      <c r="D162" t="s">
        <v>74</v>
      </c>
      <c r="E162" t="s">
        <v>74</v>
      </c>
      <c r="F162" t="s">
        <v>2183</v>
      </c>
      <c r="G162" t="s">
        <v>74</v>
      </c>
      <c r="H162" t="s">
        <v>74</v>
      </c>
      <c r="I162" t="s">
        <v>2184</v>
      </c>
      <c r="J162" t="s">
        <v>2185</v>
      </c>
      <c r="K162" t="s">
        <v>74</v>
      </c>
      <c r="L162" t="s">
        <v>74</v>
      </c>
      <c r="M162" t="s">
        <v>77</v>
      </c>
      <c r="N162" t="s">
        <v>78</v>
      </c>
      <c r="O162" t="s">
        <v>74</v>
      </c>
      <c r="P162" t="s">
        <v>74</v>
      </c>
      <c r="Q162" t="s">
        <v>74</v>
      </c>
      <c r="R162" t="s">
        <v>74</v>
      </c>
      <c r="S162" t="s">
        <v>74</v>
      </c>
      <c r="T162" t="s">
        <v>74</v>
      </c>
      <c r="U162" t="s">
        <v>74</v>
      </c>
      <c r="V162" t="s">
        <v>2186</v>
      </c>
      <c r="W162" t="s">
        <v>74</v>
      </c>
      <c r="X162" t="s">
        <v>74</v>
      </c>
      <c r="Y162" t="s">
        <v>2187</v>
      </c>
      <c r="Z162" t="s">
        <v>74</v>
      </c>
      <c r="AA162" t="s">
        <v>74</v>
      </c>
      <c r="AB162" t="s">
        <v>74</v>
      </c>
      <c r="AC162" t="s">
        <v>74</v>
      </c>
      <c r="AD162" t="s">
        <v>74</v>
      </c>
      <c r="AE162" t="s">
        <v>74</v>
      </c>
      <c r="AF162" t="s">
        <v>74</v>
      </c>
      <c r="AG162">
        <v>24</v>
      </c>
      <c r="AH162">
        <v>23</v>
      </c>
      <c r="AI162">
        <v>23</v>
      </c>
      <c r="AJ162">
        <v>0</v>
      </c>
      <c r="AK162">
        <v>9</v>
      </c>
      <c r="AL162" t="s">
        <v>2188</v>
      </c>
      <c r="AM162" t="s">
        <v>2189</v>
      </c>
      <c r="AN162" t="s">
        <v>2190</v>
      </c>
      <c r="AO162" t="s">
        <v>2191</v>
      </c>
      <c r="AP162" t="s">
        <v>2192</v>
      </c>
      <c r="AQ162" t="s">
        <v>74</v>
      </c>
      <c r="AR162" t="s">
        <v>2193</v>
      </c>
      <c r="AS162" t="s">
        <v>2194</v>
      </c>
      <c r="AT162" t="s">
        <v>2195</v>
      </c>
      <c r="AU162">
        <v>1995</v>
      </c>
      <c r="AV162">
        <v>16</v>
      </c>
      <c r="AW162">
        <v>11</v>
      </c>
      <c r="AX162" t="s">
        <v>74</v>
      </c>
      <c r="AY162" t="s">
        <v>74</v>
      </c>
      <c r="AZ162" t="s">
        <v>74</v>
      </c>
      <c r="BA162" t="s">
        <v>74</v>
      </c>
      <c r="BB162">
        <v>2031</v>
      </c>
      <c r="BC162">
        <v>2054</v>
      </c>
      <c r="BD162" t="s">
        <v>74</v>
      </c>
      <c r="BE162" t="s">
        <v>2196</v>
      </c>
      <c r="BF162" t="str">
        <f>HYPERLINK("http://dx.doi.org/10.1080/01431169508954537","http://dx.doi.org/10.1080/01431169508954537")</f>
        <v>http://dx.doi.org/10.1080/01431169508954537</v>
      </c>
      <c r="BG162" t="s">
        <v>74</v>
      </c>
      <c r="BH162" t="s">
        <v>74</v>
      </c>
      <c r="BI162">
        <v>24</v>
      </c>
      <c r="BJ162" t="s">
        <v>2197</v>
      </c>
      <c r="BK162" t="s">
        <v>94</v>
      </c>
      <c r="BL162" t="s">
        <v>2197</v>
      </c>
      <c r="BM162" t="s">
        <v>2198</v>
      </c>
      <c r="BN162" t="s">
        <v>74</v>
      </c>
      <c r="BO162" t="s">
        <v>74</v>
      </c>
      <c r="BP162" t="s">
        <v>74</v>
      </c>
      <c r="BQ162" t="s">
        <v>74</v>
      </c>
      <c r="BR162" t="s">
        <v>97</v>
      </c>
      <c r="BS162" t="s">
        <v>2199</v>
      </c>
      <c r="BT162" t="str">
        <f>HYPERLINK("https%3A%2F%2Fwww.webofscience.com%2Fwos%2Fwoscc%2Ffull-record%2FWOS:A1995RP22500009","View Full Record in Web of Science")</f>
        <v>View Full Record in Web of Science</v>
      </c>
    </row>
    <row r="163" spans="1:72" x14ac:dyDescent="0.15">
      <c r="A163" t="s">
        <v>72</v>
      </c>
      <c r="B163" t="s">
        <v>2200</v>
      </c>
      <c r="C163" t="s">
        <v>74</v>
      </c>
      <c r="D163" t="s">
        <v>74</v>
      </c>
      <c r="E163" t="s">
        <v>74</v>
      </c>
      <c r="F163" t="s">
        <v>2200</v>
      </c>
      <c r="G163" t="s">
        <v>74</v>
      </c>
      <c r="H163" t="s">
        <v>74</v>
      </c>
      <c r="I163" t="s">
        <v>2201</v>
      </c>
      <c r="J163" t="s">
        <v>2185</v>
      </c>
      <c r="K163" t="s">
        <v>74</v>
      </c>
      <c r="L163" t="s">
        <v>74</v>
      </c>
      <c r="M163" t="s">
        <v>77</v>
      </c>
      <c r="N163" t="s">
        <v>78</v>
      </c>
      <c r="O163" t="s">
        <v>74</v>
      </c>
      <c r="P163" t="s">
        <v>74</v>
      </c>
      <c r="Q163" t="s">
        <v>74</v>
      </c>
      <c r="R163" t="s">
        <v>74</v>
      </c>
      <c r="S163" t="s">
        <v>74</v>
      </c>
      <c r="T163" t="s">
        <v>74</v>
      </c>
      <c r="U163" t="s">
        <v>2202</v>
      </c>
      <c r="V163" t="s">
        <v>2203</v>
      </c>
      <c r="W163" t="s">
        <v>74</v>
      </c>
      <c r="X163" t="s">
        <v>74</v>
      </c>
      <c r="Y163" t="s">
        <v>2204</v>
      </c>
      <c r="Z163" t="s">
        <v>74</v>
      </c>
      <c r="AA163" t="s">
        <v>74</v>
      </c>
      <c r="AB163" t="s">
        <v>74</v>
      </c>
      <c r="AC163" t="s">
        <v>74</v>
      </c>
      <c r="AD163" t="s">
        <v>74</v>
      </c>
      <c r="AE163" t="s">
        <v>74</v>
      </c>
      <c r="AF163" t="s">
        <v>74</v>
      </c>
      <c r="AG163">
        <v>41</v>
      </c>
      <c r="AH163">
        <v>3</v>
      </c>
      <c r="AI163">
        <v>4</v>
      </c>
      <c r="AJ163">
        <v>0</v>
      </c>
      <c r="AK163">
        <v>2</v>
      </c>
      <c r="AL163" t="s">
        <v>2188</v>
      </c>
      <c r="AM163" t="s">
        <v>2189</v>
      </c>
      <c r="AN163" t="s">
        <v>2190</v>
      </c>
      <c r="AO163" t="s">
        <v>2191</v>
      </c>
      <c r="AP163" t="s">
        <v>2192</v>
      </c>
      <c r="AQ163" t="s">
        <v>74</v>
      </c>
      <c r="AR163" t="s">
        <v>2193</v>
      </c>
      <c r="AS163" t="s">
        <v>2194</v>
      </c>
      <c r="AT163" t="s">
        <v>2195</v>
      </c>
      <c r="AU163">
        <v>1995</v>
      </c>
      <c r="AV163">
        <v>16</v>
      </c>
      <c r="AW163">
        <v>11</v>
      </c>
      <c r="AX163" t="s">
        <v>74</v>
      </c>
      <c r="AY163" t="s">
        <v>74</v>
      </c>
      <c r="AZ163" t="s">
        <v>74</v>
      </c>
      <c r="BA163" t="s">
        <v>74</v>
      </c>
      <c r="BB163">
        <v>2055</v>
      </c>
      <c r="BC163">
        <v>2067</v>
      </c>
      <c r="BD163" t="s">
        <v>74</v>
      </c>
      <c r="BE163" t="s">
        <v>2205</v>
      </c>
      <c r="BF163" t="str">
        <f>HYPERLINK("http://dx.doi.org/10.1080/01431169508954538","http://dx.doi.org/10.1080/01431169508954538")</f>
        <v>http://dx.doi.org/10.1080/01431169508954538</v>
      </c>
      <c r="BG163" t="s">
        <v>74</v>
      </c>
      <c r="BH163" t="s">
        <v>74</v>
      </c>
      <c r="BI163">
        <v>13</v>
      </c>
      <c r="BJ163" t="s">
        <v>2197</v>
      </c>
      <c r="BK163" t="s">
        <v>94</v>
      </c>
      <c r="BL163" t="s">
        <v>2197</v>
      </c>
      <c r="BM163" t="s">
        <v>2198</v>
      </c>
      <c r="BN163" t="s">
        <v>74</v>
      </c>
      <c r="BO163" t="s">
        <v>74</v>
      </c>
      <c r="BP163" t="s">
        <v>74</v>
      </c>
      <c r="BQ163" t="s">
        <v>74</v>
      </c>
      <c r="BR163" t="s">
        <v>97</v>
      </c>
      <c r="BS163" t="s">
        <v>2206</v>
      </c>
      <c r="BT163" t="str">
        <f>HYPERLINK("https%3A%2F%2Fwww.webofscience.com%2Fwos%2Fwoscc%2Ffull-record%2FWOS:A1995RP22500010","View Full Record in Web of Science")</f>
        <v>View Full Record in Web of Science</v>
      </c>
    </row>
    <row r="164" spans="1:72" x14ac:dyDescent="0.15">
      <c r="A164" t="s">
        <v>72</v>
      </c>
      <c r="B164" t="s">
        <v>2207</v>
      </c>
      <c r="C164" t="s">
        <v>74</v>
      </c>
      <c r="D164" t="s">
        <v>74</v>
      </c>
      <c r="E164" t="s">
        <v>74</v>
      </c>
      <c r="F164" t="s">
        <v>2207</v>
      </c>
      <c r="G164" t="s">
        <v>74</v>
      </c>
      <c r="H164" t="s">
        <v>74</v>
      </c>
      <c r="I164" t="s">
        <v>2208</v>
      </c>
      <c r="J164" t="s">
        <v>152</v>
      </c>
      <c r="K164" t="s">
        <v>74</v>
      </c>
      <c r="L164" t="s">
        <v>74</v>
      </c>
      <c r="M164" t="s">
        <v>77</v>
      </c>
      <c r="N164" t="s">
        <v>78</v>
      </c>
      <c r="O164" t="s">
        <v>74</v>
      </c>
      <c r="P164" t="s">
        <v>74</v>
      </c>
      <c r="Q164" t="s">
        <v>74</v>
      </c>
      <c r="R164" t="s">
        <v>74</v>
      </c>
      <c r="S164" t="s">
        <v>74</v>
      </c>
      <c r="T164" t="s">
        <v>74</v>
      </c>
      <c r="U164" t="s">
        <v>2209</v>
      </c>
      <c r="V164" t="s">
        <v>2210</v>
      </c>
      <c r="W164" t="s">
        <v>2211</v>
      </c>
      <c r="X164" t="s">
        <v>2212</v>
      </c>
      <c r="Y164" t="s">
        <v>2213</v>
      </c>
      <c r="Z164" t="s">
        <v>74</v>
      </c>
      <c r="AA164" t="s">
        <v>219</v>
      </c>
      <c r="AB164" t="s">
        <v>74</v>
      </c>
      <c r="AC164" t="s">
        <v>74</v>
      </c>
      <c r="AD164" t="s">
        <v>74</v>
      </c>
      <c r="AE164" t="s">
        <v>74</v>
      </c>
      <c r="AF164" t="s">
        <v>74</v>
      </c>
      <c r="AG164">
        <v>14</v>
      </c>
      <c r="AH164">
        <v>91</v>
      </c>
      <c r="AI164">
        <v>94</v>
      </c>
      <c r="AJ164">
        <v>1</v>
      </c>
      <c r="AK164">
        <v>5</v>
      </c>
      <c r="AL164" t="s">
        <v>160</v>
      </c>
      <c r="AM164" t="s">
        <v>161</v>
      </c>
      <c r="AN164" t="s">
        <v>162</v>
      </c>
      <c r="AO164" t="s">
        <v>163</v>
      </c>
      <c r="AP164" t="s">
        <v>74</v>
      </c>
      <c r="AQ164" t="s">
        <v>74</v>
      </c>
      <c r="AR164" t="s">
        <v>164</v>
      </c>
      <c r="AS164" t="s">
        <v>165</v>
      </c>
      <c r="AT164" t="s">
        <v>2195</v>
      </c>
      <c r="AU164">
        <v>1995</v>
      </c>
      <c r="AV164">
        <v>100</v>
      </c>
      <c r="AW164" t="s">
        <v>2214</v>
      </c>
      <c r="AX164" t="s">
        <v>74</v>
      </c>
      <c r="AY164" t="s">
        <v>74</v>
      </c>
      <c r="AZ164" t="s">
        <v>74</v>
      </c>
      <c r="BA164" t="s">
        <v>74</v>
      </c>
      <c r="BB164">
        <v>13919</v>
      </c>
      <c r="BC164">
        <v>13926</v>
      </c>
      <c r="BD164" t="s">
        <v>74</v>
      </c>
      <c r="BE164" t="s">
        <v>2215</v>
      </c>
      <c r="BF164" t="str">
        <f>HYPERLINK("http://dx.doi.org/10.1029/95JD01000","http://dx.doi.org/10.1029/95JD01000")</f>
        <v>http://dx.doi.org/10.1029/95JD01000</v>
      </c>
      <c r="BG164" t="s">
        <v>74</v>
      </c>
      <c r="BH164" t="s">
        <v>74</v>
      </c>
      <c r="BI164">
        <v>8</v>
      </c>
      <c r="BJ164" t="s">
        <v>169</v>
      </c>
      <c r="BK164" t="s">
        <v>94</v>
      </c>
      <c r="BL164" t="s">
        <v>169</v>
      </c>
      <c r="BM164" t="s">
        <v>2216</v>
      </c>
      <c r="BN164" t="s">
        <v>74</v>
      </c>
      <c r="BO164" t="s">
        <v>74</v>
      </c>
      <c r="BP164" t="s">
        <v>74</v>
      </c>
      <c r="BQ164" t="s">
        <v>74</v>
      </c>
      <c r="BR164" t="s">
        <v>97</v>
      </c>
      <c r="BS164" t="s">
        <v>2217</v>
      </c>
      <c r="BT164" t="str">
        <f>HYPERLINK("https%3A%2F%2Fwww.webofscience.com%2Fwos%2Fwoscc%2Ffull-record%2FWOS:A1995RK57000010","View Full Record in Web of Science")</f>
        <v>View Full Record in Web of Science</v>
      </c>
    </row>
    <row r="165" spans="1:72" x14ac:dyDescent="0.15">
      <c r="A165" t="s">
        <v>72</v>
      </c>
      <c r="B165" t="s">
        <v>2218</v>
      </c>
      <c r="C165" t="s">
        <v>74</v>
      </c>
      <c r="D165" t="s">
        <v>74</v>
      </c>
      <c r="E165" t="s">
        <v>74</v>
      </c>
      <c r="F165" t="s">
        <v>2218</v>
      </c>
      <c r="G165" t="s">
        <v>74</v>
      </c>
      <c r="H165" t="s">
        <v>74</v>
      </c>
      <c r="I165" t="s">
        <v>2219</v>
      </c>
      <c r="J165" t="s">
        <v>152</v>
      </c>
      <c r="K165" t="s">
        <v>74</v>
      </c>
      <c r="L165" t="s">
        <v>74</v>
      </c>
      <c r="M165" t="s">
        <v>77</v>
      </c>
      <c r="N165" t="s">
        <v>78</v>
      </c>
      <c r="O165" t="s">
        <v>74</v>
      </c>
      <c r="P165" t="s">
        <v>74</v>
      </c>
      <c r="Q165" t="s">
        <v>74</v>
      </c>
      <c r="R165" t="s">
        <v>74</v>
      </c>
      <c r="S165" t="s">
        <v>74</v>
      </c>
      <c r="T165" t="s">
        <v>74</v>
      </c>
      <c r="U165" t="s">
        <v>2220</v>
      </c>
      <c r="V165" t="s">
        <v>2221</v>
      </c>
      <c r="W165" t="s">
        <v>2222</v>
      </c>
      <c r="X165" t="s">
        <v>2223</v>
      </c>
      <c r="Y165" t="s">
        <v>2224</v>
      </c>
      <c r="Z165" t="s">
        <v>74</v>
      </c>
      <c r="AA165" t="s">
        <v>74</v>
      </c>
      <c r="AB165" t="s">
        <v>74</v>
      </c>
      <c r="AC165" t="s">
        <v>74</v>
      </c>
      <c r="AD165" t="s">
        <v>74</v>
      </c>
      <c r="AE165" t="s">
        <v>74</v>
      </c>
      <c r="AF165" t="s">
        <v>74</v>
      </c>
      <c r="AG165">
        <v>25</v>
      </c>
      <c r="AH165">
        <v>16</v>
      </c>
      <c r="AI165">
        <v>18</v>
      </c>
      <c r="AJ165">
        <v>0</v>
      </c>
      <c r="AK165">
        <v>0</v>
      </c>
      <c r="AL165" t="s">
        <v>160</v>
      </c>
      <c r="AM165" t="s">
        <v>161</v>
      </c>
      <c r="AN165" t="s">
        <v>162</v>
      </c>
      <c r="AO165" t="s">
        <v>163</v>
      </c>
      <c r="AP165" t="s">
        <v>74</v>
      </c>
      <c r="AQ165" t="s">
        <v>74</v>
      </c>
      <c r="AR165" t="s">
        <v>164</v>
      </c>
      <c r="AS165" t="s">
        <v>165</v>
      </c>
      <c r="AT165" t="s">
        <v>2195</v>
      </c>
      <c r="AU165">
        <v>1995</v>
      </c>
      <c r="AV165">
        <v>100</v>
      </c>
      <c r="AW165" t="s">
        <v>2214</v>
      </c>
      <c r="AX165" t="s">
        <v>74</v>
      </c>
      <c r="AY165" t="s">
        <v>74</v>
      </c>
      <c r="AZ165" t="s">
        <v>74</v>
      </c>
      <c r="BA165" t="s">
        <v>74</v>
      </c>
      <c r="BB165">
        <v>13927</v>
      </c>
      <c r="BC165">
        <v>13937</v>
      </c>
      <c r="BD165" t="s">
        <v>74</v>
      </c>
      <c r="BE165" t="s">
        <v>2225</v>
      </c>
      <c r="BF165" t="str">
        <f>HYPERLINK("http://dx.doi.org/10.1029/95JD00621","http://dx.doi.org/10.1029/95JD00621")</f>
        <v>http://dx.doi.org/10.1029/95JD00621</v>
      </c>
      <c r="BG165" t="s">
        <v>74</v>
      </c>
      <c r="BH165" t="s">
        <v>74</v>
      </c>
      <c r="BI165">
        <v>11</v>
      </c>
      <c r="BJ165" t="s">
        <v>169</v>
      </c>
      <c r="BK165" t="s">
        <v>94</v>
      </c>
      <c r="BL165" t="s">
        <v>169</v>
      </c>
      <c r="BM165" t="s">
        <v>2216</v>
      </c>
      <c r="BN165" t="s">
        <v>74</v>
      </c>
      <c r="BO165" t="s">
        <v>74</v>
      </c>
      <c r="BP165" t="s">
        <v>74</v>
      </c>
      <c r="BQ165" t="s">
        <v>74</v>
      </c>
      <c r="BR165" t="s">
        <v>97</v>
      </c>
      <c r="BS165" t="s">
        <v>2226</v>
      </c>
      <c r="BT165" t="str">
        <f>HYPERLINK("https%3A%2F%2Fwww.webofscience.com%2Fwos%2Fwoscc%2Ffull-record%2FWOS:A1995RK57000011","View Full Record in Web of Science")</f>
        <v>View Full Record in Web of Science</v>
      </c>
    </row>
    <row r="166" spans="1:72" x14ac:dyDescent="0.15">
      <c r="A166" t="s">
        <v>72</v>
      </c>
      <c r="B166" t="s">
        <v>2227</v>
      </c>
      <c r="C166" t="s">
        <v>74</v>
      </c>
      <c r="D166" t="s">
        <v>74</v>
      </c>
      <c r="E166" t="s">
        <v>74</v>
      </c>
      <c r="F166" t="s">
        <v>2227</v>
      </c>
      <c r="G166" t="s">
        <v>74</v>
      </c>
      <c r="H166" t="s">
        <v>74</v>
      </c>
      <c r="I166" t="s">
        <v>2228</v>
      </c>
      <c r="J166" t="s">
        <v>152</v>
      </c>
      <c r="K166" t="s">
        <v>74</v>
      </c>
      <c r="L166" t="s">
        <v>74</v>
      </c>
      <c r="M166" t="s">
        <v>77</v>
      </c>
      <c r="N166" t="s">
        <v>78</v>
      </c>
      <c r="O166" t="s">
        <v>74</v>
      </c>
      <c r="P166" t="s">
        <v>74</v>
      </c>
      <c r="Q166" t="s">
        <v>74</v>
      </c>
      <c r="R166" t="s">
        <v>74</v>
      </c>
      <c r="S166" t="s">
        <v>74</v>
      </c>
      <c r="T166" t="s">
        <v>74</v>
      </c>
      <c r="U166" t="s">
        <v>2229</v>
      </c>
      <c r="V166" t="s">
        <v>2230</v>
      </c>
      <c r="W166" t="s">
        <v>2231</v>
      </c>
      <c r="X166" t="s">
        <v>2232</v>
      </c>
      <c r="Y166" t="s">
        <v>2233</v>
      </c>
      <c r="Z166" t="s">
        <v>74</v>
      </c>
      <c r="AA166" t="s">
        <v>2234</v>
      </c>
      <c r="AB166" t="s">
        <v>74</v>
      </c>
      <c r="AC166" t="s">
        <v>74</v>
      </c>
      <c r="AD166" t="s">
        <v>74</v>
      </c>
      <c r="AE166" t="s">
        <v>74</v>
      </c>
      <c r="AF166" t="s">
        <v>74</v>
      </c>
      <c r="AG166">
        <v>29</v>
      </c>
      <c r="AH166">
        <v>114</v>
      </c>
      <c r="AI166">
        <v>115</v>
      </c>
      <c r="AJ166">
        <v>2</v>
      </c>
      <c r="AK166">
        <v>17</v>
      </c>
      <c r="AL166" t="s">
        <v>160</v>
      </c>
      <c r="AM166" t="s">
        <v>161</v>
      </c>
      <c r="AN166" t="s">
        <v>162</v>
      </c>
      <c r="AO166" t="s">
        <v>163</v>
      </c>
      <c r="AP166" t="s">
        <v>74</v>
      </c>
      <c r="AQ166" t="s">
        <v>74</v>
      </c>
      <c r="AR166" t="s">
        <v>164</v>
      </c>
      <c r="AS166" t="s">
        <v>165</v>
      </c>
      <c r="AT166" t="s">
        <v>2195</v>
      </c>
      <c r="AU166">
        <v>1995</v>
      </c>
      <c r="AV166">
        <v>100</v>
      </c>
      <c r="AW166" t="s">
        <v>2214</v>
      </c>
      <c r="AX166" t="s">
        <v>74</v>
      </c>
      <c r="AY166" t="s">
        <v>74</v>
      </c>
      <c r="AZ166" t="s">
        <v>74</v>
      </c>
      <c r="BA166" t="s">
        <v>74</v>
      </c>
      <c r="BB166">
        <v>13967</v>
      </c>
      <c r="BC166">
        <v>13978</v>
      </c>
      <c r="BD166" t="s">
        <v>74</v>
      </c>
      <c r="BE166" t="s">
        <v>2235</v>
      </c>
      <c r="BF166" t="str">
        <f>HYPERLINK("http://dx.doi.org/10.1029/95JD00698","http://dx.doi.org/10.1029/95JD00698")</f>
        <v>http://dx.doi.org/10.1029/95JD00698</v>
      </c>
      <c r="BG166" t="s">
        <v>74</v>
      </c>
      <c r="BH166" t="s">
        <v>74</v>
      </c>
      <c r="BI166">
        <v>12</v>
      </c>
      <c r="BJ166" t="s">
        <v>169</v>
      </c>
      <c r="BK166" t="s">
        <v>94</v>
      </c>
      <c r="BL166" t="s">
        <v>169</v>
      </c>
      <c r="BM166" t="s">
        <v>2216</v>
      </c>
      <c r="BN166" t="s">
        <v>74</v>
      </c>
      <c r="BO166" t="s">
        <v>74</v>
      </c>
      <c r="BP166" t="s">
        <v>74</v>
      </c>
      <c r="BQ166" t="s">
        <v>74</v>
      </c>
      <c r="BR166" t="s">
        <v>97</v>
      </c>
      <c r="BS166" t="s">
        <v>2236</v>
      </c>
      <c r="BT166" t="str">
        <f>HYPERLINK("https%3A%2F%2Fwww.webofscience.com%2Fwos%2Fwoscc%2Ffull-record%2FWOS:A1995RK57000014","View Full Record in Web of Science")</f>
        <v>View Full Record in Web of Science</v>
      </c>
    </row>
    <row r="167" spans="1:72" x14ac:dyDescent="0.15">
      <c r="A167" t="s">
        <v>72</v>
      </c>
      <c r="B167" t="s">
        <v>2237</v>
      </c>
      <c r="C167" t="s">
        <v>74</v>
      </c>
      <c r="D167" t="s">
        <v>74</v>
      </c>
      <c r="E167" t="s">
        <v>74</v>
      </c>
      <c r="F167" t="s">
        <v>2237</v>
      </c>
      <c r="G167" t="s">
        <v>74</v>
      </c>
      <c r="H167" t="s">
        <v>74</v>
      </c>
      <c r="I167" t="s">
        <v>2238</v>
      </c>
      <c r="J167" t="s">
        <v>152</v>
      </c>
      <c r="K167" t="s">
        <v>74</v>
      </c>
      <c r="L167" t="s">
        <v>74</v>
      </c>
      <c r="M167" t="s">
        <v>77</v>
      </c>
      <c r="N167" t="s">
        <v>78</v>
      </c>
      <c r="O167" t="s">
        <v>74</v>
      </c>
      <c r="P167" t="s">
        <v>74</v>
      </c>
      <c r="Q167" t="s">
        <v>74</v>
      </c>
      <c r="R167" t="s">
        <v>74</v>
      </c>
      <c r="S167" t="s">
        <v>74</v>
      </c>
      <c r="T167" t="s">
        <v>74</v>
      </c>
      <c r="U167" t="s">
        <v>2239</v>
      </c>
      <c r="V167" t="s">
        <v>2240</v>
      </c>
      <c r="W167" t="s">
        <v>2241</v>
      </c>
      <c r="X167" t="s">
        <v>2242</v>
      </c>
      <c r="Y167" t="s">
        <v>2243</v>
      </c>
      <c r="Z167" t="s">
        <v>74</v>
      </c>
      <c r="AA167" t="s">
        <v>2244</v>
      </c>
      <c r="AB167" t="s">
        <v>2245</v>
      </c>
      <c r="AC167" t="s">
        <v>74</v>
      </c>
      <c r="AD167" t="s">
        <v>74</v>
      </c>
      <c r="AE167" t="s">
        <v>74</v>
      </c>
      <c r="AF167" t="s">
        <v>74</v>
      </c>
      <c r="AG167">
        <v>18</v>
      </c>
      <c r="AH167">
        <v>21</v>
      </c>
      <c r="AI167">
        <v>21</v>
      </c>
      <c r="AJ167">
        <v>0</v>
      </c>
      <c r="AK167">
        <v>1</v>
      </c>
      <c r="AL167" t="s">
        <v>160</v>
      </c>
      <c r="AM167" t="s">
        <v>161</v>
      </c>
      <c r="AN167" t="s">
        <v>162</v>
      </c>
      <c r="AO167" t="s">
        <v>163</v>
      </c>
      <c r="AP167" t="s">
        <v>74</v>
      </c>
      <c r="AQ167" t="s">
        <v>74</v>
      </c>
      <c r="AR167" t="s">
        <v>164</v>
      </c>
      <c r="AS167" t="s">
        <v>165</v>
      </c>
      <c r="AT167" t="s">
        <v>2195</v>
      </c>
      <c r="AU167">
        <v>1995</v>
      </c>
      <c r="AV167">
        <v>100</v>
      </c>
      <c r="AW167" t="s">
        <v>2214</v>
      </c>
      <c r="AX167" t="s">
        <v>74</v>
      </c>
      <c r="AY167" t="s">
        <v>74</v>
      </c>
      <c r="AZ167" t="s">
        <v>74</v>
      </c>
      <c r="BA167" t="s">
        <v>74</v>
      </c>
      <c r="BB167">
        <v>13999</v>
      </c>
      <c r="BC167">
        <v>14007</v>
      </c>
      <c r="BD167" t="s">
        <v>74</v>
      </c>
      <c r="BE167" t="s">
        <v>2246</v>
      </c>
      <c r="BF167" t="str">
        <f>HYPERLINK("http://dx.doi.org/10.1029/95JD00371","http://dx.doi.org/10.1029/95JD00371")</f>
        <v>http://dx.doi.org/10.1029/95JD00371</v>
      </c>
      <c r="BG167" t="s">
        <v>74</v>
      </c>
      <c r="BH167" t="s">
        <v>74</v>
      </c>
      <c r="BI167">
        <v>9</v>
      </c>
      <c r="BJ167" t="s">
        <v>169</v>
      </c>
      <c r="BK167" t="s">
        <v>94</v>
      </c>
      <c r="BL167" t="s">
        <v>169</v>
      </c>
      <c r="BM167" t="s">
        <v>2216</v>
      </c>
      <c r="BN167" t="s">
        <v>74</v>
      </c>
      <c r="BO167" t="s">
        <v>74</v>
      </c>
      <c r="BP167" t="s">
        <v>74</v>
      </c>
      <c r="BQ167" t="s">
        <v>74</v>
      </c>
      <c r="BR167" t="s">
        <v>97</v>
      </c>
      <c r="BS167" t="s">
        <v>2247</v>
      </c>
      <c r="BT167" t="str">
        <f>HYPERLINK("https%3A%2F%2Fwww.webofscience.com%2Fwos%2Fwoscc%2Ffull-record%2FWOS:A1995RK57000016","View Full Record in Web of Science")</f>
        <v>View Full Record in Web of Science</v>
      </c>
    </row>
    <row r="168" spans="1:72" x14ac:dyDescent="0.15">
      <c r="A168" t="s">
        <v>72</v>
      </c>
      <c r="B168" t="s">
        <v>2248</v>
      </c>
      <c r="C168" t="s">
        <v>74</v>
      </c>
      <c r="D168" t="s">
        <v>74</v>
      </c>
      <c r="E168" t="s">
        <v>74</v>
      </c>
      <c r="F168" t="s">
        <v>2248</v>
      </c>
      <c r="G168" t="s">
        <v>74</v>
      </c>
      <c r="H168" t="s">
        <v>74</v>
      </c>
      <c r="I168" t="s">
        <v>2249</v>
      </c>
      <c r="J168" t="s">
        <v>152</v>
      </c>
      <c r="K168" t="s">
        <v>74</v>
      </c>
      <c r="L168" t="s">
        <v>74</v>
      </c>
      <c r="M168" t="s">
        <v>77</v>
      </c>
      <c r="N168" t="s">
        <v>78</v>
      </c>
      <c r="O168" t="s">
        <v>74</v>
      </c>
      <c r="P168" t="s">
        <v>74</v>
      </c>
      <c r="Q168" t="s">
        <v>74</v>
      </c>
      <c r="R168" t="s">
        <v>74</v>
      </c>
      <c r="S168" t="s">
        <v>74</v>
      </c>
      <c r="T168" t="s">
        <v>74</v>
      </c>
      <c r="U168" t="s">
        <v>2250</v>
      </c>
      <c r="V168" t="s">
        <v>2251</v>
      </c>
      <c r="W168" t="s">
        <v>2252</v>
      </c>
      <c r="X168" t="s">
        <v>2253</v>
      </c>
      <c r="Y168" t="s">
        <v>74</v>
      </c>
      <c r="Z168" t="s">
        <v>74</v>
      </c>
      <c r="AA168" t="s">
        <v>2254</v>
      </c>
      <c r="AB168" t="s">
        <v>2255</v>
      </c>
      <c r="AC168" t="s">
        <v>74</v>
      </c>
      <c r="AD168" t="s">
        <v>74</v>
      </c>
      <c r="AE168" t="s">
        <v>74</v>
      </c>
      <c r="AF168" t="s">
        <v>74</v>
      </c>
      <c r="AG168">
        <v>77</v>
      </c>
      <c r="AH168">
        <v>72</v>
      </c>
      <c r="AI168">
        <v>80</v>
      </c>
      <c r="AJ168">
        <v>1</v>
      </c>
      <c r="AK168">
        <v>19</v>
      </c>
      <c r="AL168" t="s">
        <v>160</v>
      </c>
      <c r="AM168" t="s">
        <v>161</v>
      </c>
      <c r="AN168" t="s">
        <v>162</v>
      </c>
      <c r="AO168" t="s">
        <v>163</v>
      </c>
      <c r="AP168" t="s">
        <v>74</v>
      </c>
      <c r="AQ168" t="s">
        <v>74</v>
      </c>
      <c r="AR168" t="s">
        <v>164</v>
      </c>
      <c r="AS168" t="s">
        <v>165</v>
      </c>
      <c r="AT168" t="s">
        <v>2195</v>
      </c>
      <c r="AU168">
        <v>1995</v>
      </c>
      <c r="AV168">
        <v>100</v>
      </c>
      <c r="AW168" t="s">
        <v>2214</v>
      </c>
      <c r="AX168" t="s">
        <v>74</v>
      </c>
      <c r="AY168" t="s">
        <v>74</v>
      </c>
      <c r="AZ168" t="s">
        <v>74</v>
      </c>
      <c r="BA168" t="s">
        <v>74</v>
      </c>
      <c r="BB168">
        <v>14291</v>
      </c>
      <c r="BC168">
        <v>14304</v>
      </c>
      <c r="BD168" t="s">
        <v>74</v>
      </c>
      <c r="BE168" t="s">
        <v>2256</v>
      </c>
      <c r="BF168" t="str">
        <f>HYPERLINK("http://dx.doi.org/10.1029/95JD00826","http://dx.doi.org/10.1029/95JD00826")</f>
        <v>http://dx.doi.org/10.1029/95JD00826</v>
      </c>
      <c r="BG168" t="s">
        <v>74</v>
      </c>
      <c r="BH168" t="s">
        <v>74</v>
      </c>
      <c r="BI168">
        <v>14</v>
      </c>
      <c r="BJ168" t="s">
        <v>169</v>
      </c>
      <c r="BK168" t="s">
        <v>94</v>
      </c>
      <c r="BL168" t="s">
        <v>169</v>
      </c>
      <c r="BM168" t="s">
        <v>2216</v>
      </c>
      <c r="BN168" t="s">
        <v>74</v>
      </c>
      <c r="BO168" t="s">
        <v>74</v>
      </c>
      <c r="BP168" t="s">
        <v>74</v>
      </c>
      <c r="BQ168" t="s">
        <v>74</v>
      </c>
      <c r="BR168" t="s">
        <v>97</v>
      </c>
      <c r="BS168" t="s">
        <v>2257</v>
      </c>
      <c r="BT168" t="str">
        <f>HYPERLINK("https%3A%2F%2Fwww.webofscience.com%2Fwos%2Fwoscc%2Ffull-record%2FWOS:A1995RK57000040","View Full Record in Web of Science")</f>
        <v>View Full Record in Web of Science</v>
      </c>
    </row>
    <row r="169" spans="1:72" x14ac:dyDescent="0.15">
      <c r="A169" t="s">
        <v>72</v>
      </c>
      <c r="B169" t="s">
        <v>2258</v>
      </c>
      <c r="C169" t="s">
        <v>74</v>
      </c>
      <c r="D169" t="s">
        <v>74</v>
      </c>
      <c r="E169" t="s">
        <v>74</v>
      </c>
      <c r="F169" t="s">
        <v>2258</v>
      </c>
      <c r="G169" t="s">
        <v>74</v>
      </c>
      <c r="H169" t="s">
        <v>74</v>
      </c>
      <c r="I169" t="s">
        <v>2259</v>
      </c>
      <c r="J169" t="s">
        <v>213</v>
      </c>
      <c r="K169" t="s">
        <v>74</v>
      </c>
      <c r="L169" t="s">
        <v>74</v>
      </c>
      <c r="M169" t="s">
        <v>77</v>
      </c>
      <c r="N169" t="s">
        <v>78</v>
      </c>
      <c r="O169" t="s">
        <v>74</v>
      </c>
      <c r="P169" t="s">
        <v>74</v>
      </c>
      <c r="Q169" t="s">
        <v>74</v>
      </c>
      <c r="R169" t="s">
        <v>74</v>
      </c>
      <c r="S169" t="s">
        <v>74</v>
      </c>
      <c r="T169" t="s">
        <v>74</v>
      </c>
      <c r="U169" t="s">
        <v>2260</v>
      </c>
      <c r="V169" t="s">
        <v>2261</v>
      </c>
      <c r="W169" t="s">
        <v>74</v>
      </c>
      <c r="X169" t="s">
        <v>74</v>
      </c>
      <c r="Y169" t="s">
        <v>2262</v>
      </c>
      <c r="Z169" t="s">
        <v>74</v>
      </c>
      <c r="AA169" t="s">
        <v>74</v>
      </c>
      <c r="AB169" t="s">
        <v>74</v>
      </c>
      <c r="AC169" t="s">
        <v>74</v>
      </c>
      <c r="AD169" t="s">
        <v>74</v>
      </c>
      <c r="AE169" t="s">
        <v>74</v>
      </c>
      <c r="AF169" t="s">
        <v>74</v>
      </c>
      <c r="AG169">
        <v>19</v>
      </c>
      <c r="AH169">
        <v>14</v>
      </c>
      <c r="AI169">
        <v>14</v>
      </c>
      <c r="AJ169">
        <v>0</v>
      </c>
      <c r="AK169">
        <v>1</v>
      </c>
      <c r="AL169" t="s">
        <v>160</v>
      </c>
      <c r="AM169" t="s">
        <v>161</v>
      </c>
      <c r="AN169" t="s">
        <v>220</v>
      </c>
      <c r="AO169" t="s">
        <v>221</v>
      </c>
      <c r="AP169" t="s">
        <v>74</v>
      </c>
      <c r="AQ169" t="s">
        <v>74</v>
      </c>
      <c r="AR169" t="s">
        <v>222</v>
      </c>
      <c r="AS169" t="s">
        <v>223</v>
      </c>
      <c r="AT169" t="s">
        <v>2263</v>
      </c>
      <c r="AU169">
        <v>1995</v>
      </c>
      <c r="AV169">
        <v>22</v>
      </c>
      <c r="AW169">
        <v>14</v>
      </c>
      <c r="AX169" t="s">
        <v>74</v>
      </c>
      <c r="AY169" t="s">
        <v>74</v>
      </c>
      <c r="AZ169" t="s">
        <v>74</v>
      </c>
      <c r="BA169" t="s">
        <v>74</v>
      </c>
      <c r="BB169">
        <v>1917</v>
      </c>
      <c r="BC169">
        <v>1920</v>
      </c>
      <c r="BD169" t="s">
        <v>74</v>
      </c>
      <c r="BE169" t="s">
        <v>2264</v>
      </c>
      <c r="BF169" t="str">
        <f>HYPERLINK("http://dx.doi.org/10.1029/95GL00812","http://dx.doi.org/10.1029/95GL00812")</f>
        <v>http://dx.doi.org/10.1029/95GL00812</v>
      </c>
      <c r="BG169" t="s">
        <v>74</v>
      </c>
      <c r="BH169" t="s">
        <v>74</v>
      </c>
      <c r="BI169">
        <v>4</v>
      </c>
      <c r="BJ169" t="s">
        <v>226</v>
      </c>
      <c r="BK169" t="s">
        <v>94</v>
      </c>
      <c r="BL169" t="s">
        <v>227</v>
      </c>
      <c r="BM169" t="s">
        <v>2265</v>
      </c>
      <c r="BN169" t="s">
        <v>74</v>
      </c>
      <c r="BO169" t="s">
        <v>74</v>
      </c>
      <c r="BP169" t="s">
        <v>74</v>
      </c>
      <c r="BQ169" t="s">
        <v>74</v>
      </c>
      <c r="BR169" t="s">
        <v>97</v>
      </c>
      <c r="BS169" t="s">
        <v>2266</v>
      </c>
      <c r="BT169" t="str">
        <f>HYPERLINK("https%3A%2F%2Fwww.webofscience.com%2Fwos%2Fwoscc%2Ffull-record%2FWOS:A1995RK29000020","View Full Record in Web of Science")</f>
        <v>View Full Record in Web of Science</v>
      </c>
    </row>
    <row r="170" spans="1:72" x14ac:dyDescent="0.15">
      <c r="A170" t="s">
        <v>72</v>
      </c>
      <c r="B170" t="s">
        <v>2267</v>
      </c>
      <c r="C170" t="s">
        <v>74</v>
      </c>
      <c r="D170" t="s">
        <v>74</v>
      </c>
      <c r="E170" t="s">
        <v>74</v>
      </c>
      <c r="F170" t="s">
        <v>2267</v>
      </c>
      <c r="G170" t="s">
        <v>74</v>
      </c>
      <c r="H170" t="s">
        <v>74</v>
      </c>
      <c r="I170" t="s">
        <v>2268</v>
      </c>
      <c r="J170" t="s">
        <v>233</v>
      </c>
      <c r="K170" t="s">
        <v>74</v>
      </c>
      <c r="L170" t="s">
        <v>74</v>
      </c>
      <c r="M170" t="s">
        <v>77</v>
      </c>
      <c r="N170" t="s">
        <v>78</v>
      </c>
      <c r="O170" t="s">
        <v>74</v>
      </c>
      <c r="P170" t="s">
        <v>74</v>
      </c>
      <c r="Q170" t="s">
        <v>74</v>
      </c>
      <c r="R170" t="s">
        <v>74</v>
      </c>
      <c r="S170" t="s">
        <v>74</v>
      </c>
      <c r="T170" t="s">
        <v>74</v>
      </c>
      <c r="U170" t="s">
        <v>2269</v>
      </c>
      <c r="V170" t="s">
        <v>2270</v>
      </c>
      <c r="W170" t="s">
        <v>2271</v>
      </c>
      <c r="X170" t="s">
        <v>2272</v>
      </c>
      <c r="Y170" t="s">
        <v>2273</v>
      </c>
      <c r="Z170" t="s">
        <v>74</v>
      </c>
      <c r="AA170" t="s">
        <v>2274</v>
      </c>
      <c r="AB170" t="s">
        <v>2275</v>
      </c>
      <c r="AC170" t="s">
        <v>74</v>
      </c>
      <c r="AD170" t="s">
        <v>74</v>
      </c>
      <c r="AE170" t="s">
        <v>74</v>
      </c>
      <c r="AF170" t="s">
        <v>74</v>
      </c>
      <c r="AG170">
        <v>32</v>
      </c>
      <c r="AH170">
        <v>62</v>
      </c>
      <c r="AI170">
        <v>63</v>
      </c>
      <c r="AJ170">
        <v>1</v>
      </c>
      <c r="AK170">
        <v>10</v>
      </c>
      <c r="AL170" t="s">
        <v>160</v>
      </c>
      <c r="AM170" t="s">
        <v>161</v>
      </c>
      <c r="AN170" t="s">
        <v>162</v>
      </c>
      <c r="AO170" t="s">
        <v>240</v>
      </c>
      <c r="AP170" t="s">
        <v>241</v>
      </c>
      <c r="AQ170" t="s">
        <v>74</v>
      </c>
      <c r="AR170" t="s">
        <v>242</v>
      </c>
      <c r="AS170" t="s">
        <v>243</v>
      </c>
      <c r="AT170" t="s">
        <v>2263</v>
      </c>
      <c r="AU170">
        <v>1995</v>
      </c>
      <c r="AV170">
        <v>100</v>
      </c>
      <c r="AW170" t="s">
        <v>2276</v>
      </c>
      <c r="AX170" t="s">
        <v>74</v>
      </c>
      <c r="AY170" t="s">
        <v>74</v>
      </c>
      <c r="AZ170" t="s">
        <v>74</v>
      </c>
      <c r="BA170" t="s">
        <v>74</v>
      </c>
      <c r="BB170">
        <v>13441</v>
      </c>
      <c r="BC170">
        <v>13453</v>
      </c>
      <c r="BD170" t="s">
        <v>74</v>
      </c>
      <c r="BE170" t="s">
        <v>2277</v>
      </c>
      <c r="BF170" t="str">
        <f>HYPERLINK("http://dx.doi.org/10.1029/95JC00858","http://dx.doi.org/10.1029/95JC00858")</f>
        <v>http://dx.doi.org/10.1029/95JC00858</v>
      </c>
      <c r="BG170" t="s">
        <v>74</v>
      </c>
      <c r="BH170" t="s">
        <v>74</v>
      </c>
      <c r="BI170">
        <v>13</v>
      </c>
      <c r="BJ170" t="s">
        <v>246</v>
      </c>
      <c r="BK170" t="s">
        <v>94</v>
      </c>
      <c r="BL170" t="s">
        <v>246</v>
      </c>
      <c r="BM170" t="s">
        <v>2278</v>
      </c>
      <c r="BN170" t="s">
        <v>74</v>
      </c>
      <c r="BO170" t="s">
        <v>74</v>
      </c>
      <c r="BP170" t="s">
        <v>74</v>
      </c>
      <c r="BQ170" t="s">
        <v>74</v>
      </c>
      <c r="BR170" t="s">
        <v>97</v>
      </c>
      <c r="BS170" t="s">
        <v>2279</v>
      </c>
      <c r="BT170" t="str">
        <f>HYPERLINK("https%3A%2F%2Fwww.webofscience.com%2Fwos%2Fwoscc%2Ffull-record%2FWOS:A1995RJ35600024","View Full Record in Web of Science")</f>
        <v>View Full Record in Web of Science</v>
      </c>
    </row>
    <row r="171" spans="1:72" x14ac:dyDescent="0.15">
      <c r="A171" t="s">
        <v>72</v>
      </c>
      <c r="B171" t="s">
        <v>2280</v>
      </c>
      <c r="C171" t="s">
        <v>74</v>
      </c>
      <c r="D171" t="s">
        <v>74</v>
      </c>
      <c r="E171" t="s">
        <v>74</v>
      </c>
      <c r="F171" t="s">
        <v>2280</v>
      </c>
      <c r="G171" t="s">
        <v>74</v>
      </c>
      <c r="H171" t="s">
        <v>74</v>
      </c>
      <c r="I171" t="s">
        <v>2281</v>
      </c>
      <c r="J171" t="s">
        <v>233</v>
      </c>
      <c r="K171" t="s">
        <v>74</v>
      </c>
      <c r="L171" t="s">
        <v>74</v>
      </c>
      <c r="M171" t="s">
        <v>77</v>
      </c>
      <c r="N171" t="s">
        <v>78</v>
      </c>
      <c r="O171" t="s">
        <v>74</v>
      </c>
      <c r="P171" t="s">
        <v>74</v>
      </c>
      <c r="Q171" t="s">
        <v>74</v>
      </c>
      <c r="R171" t="s">
        <v>74</v>
      </c>
      <c r="S171" t="s">
        <v>74</v>
      </c>
      <c r="T171" t="s">
        <v>74</v>
      </c>
      <c r="U171" t="s">
        <v>2282</v>
      </c>
      <c r="V171" t="s">
        <v>2283</v>
      </c>
      <c r="W171" t="s">
        <v>2284</v>
      </c>
      <c r="X171" t="s">
        <v>2285</v>
      </c>
      <c r="Y171" t="s">
        <v>2286</v>
      </c>
      <c r="Z171" t="s">
        <v>74</v>
      </c>
      <c r="AA171" t="s">
        <v>2287</v>
      </c>
      <c r="AB171" t="s">
        <v>2288</v>
      </c>
      <c r="AC171" t="s">
        <v>74</v>
      </c>
      <c r="AD171" t="s">
        <v>74</v>
      </c>
      <c r="AE171" t="s">
        <v>74</v>
      </c>
      <c r="AF171" t="s">
        <v>74</v>
      </c>
      <c r="AG171">
        <v>40</v>
      </c>
      <c r="AH171">
        <v>9</v>
      </c>
      <c r="AI171">
        <v>9</v>
      </c>
      <c r="AJ171">
        <v>0</v>
      </c>
      <c r="AK171">
        <v>4</v>
      </c>
      <c r="AL171" t="s">
        <v>160</v>
      </c>
      <c r="AM171" t="s">
        <v>161</v>
      </c>
      <c r="AN171" t="s">
        <v>162</v>
      </c>
      <c r="AO171" t="s">
        <v>240</v>
      </c>
      <c r="AP171" t="s">
        <v>241</v>
      </c>
      <c r="AQ171" t="s">
        <v>74</v>
      </c>
      <c r="AR171" t="s">
        <v>242</v>
      </c>
      <c r="AS171" t="s">
        <v>243</v>
      </c>
      <c r="AT171" t="s">
        <v>2263</v>
      </c>
      <c r="AU171">
        <v>1995</v>
      </c>
      <c r="AV171">
        <v>100</v>
      </c>
      <c r="AW171" t="s">
        <v>2276</v>
      </c>
      <c r="AX171" t="s">
        <v>74</v>
      </c>
      <c r="AY171" t="s">
        <v>74</v>
      </c>
      <c r="AZ171" t="s">
        <v>74</v>
      </c>
      <c r="BA171" t="s">
        <v>74</v>
      </c>
      <c r="BB171">
        <v>13481</v>
      </c>
      <c r="BC171">
        <v>13498</v>
      </c>
      <c r="BD171" t="s">
        <v>74</v>
      </c>
      <c r="BE171" t="s">
        <v>2289</v>
      </c>
      <c r="BF171" t="str">
        <f>HYPERLINK("http://dx.doi.org/10.1029/95JC01023","http://dx.doi.org/10.1029/95JC01023")</f>
        <v>http://dx.doi.org/10.1029/95JC01023</v>
      </c>
      <c r="BG171" t="s">
        <v>74</v>
      </c>
      <c r="BH171" t="s">
        <v>74</v>
      </c>
      <c r="BI171">
        <v>18</v>
      </c>
      <c r="BJ171" t="s">
        <v>246</v>
      </c>
      <c r="BK171" t="s">
        <v>94</v>
      </c>
      <c r="BL171" t="s">
        <v>246</v>
      </c>
      <c r="BM171" t="s">
        <v>2278</v>
      </c>
      <c r="BN171" t="s">
        <v>74</v>
      </c>
      <c r="BO171" t="s">
        <v>181</v>
      </c>
      <c r="BP171" t="s">
        <v>74</v>
      </c>
      <c r="BQ171" t="s">
        <v>74</v>
      </c>
      <c r="BR171" t="s">
        <v>97</v>
      </c>
      <c r="BS171" t="s">
        <v>2290</v>
      </c>
      <c r="BT171" t="str">
        <f>HYPERLINK("https%3A%2F%2Fwww.webofscience.com%2Fwos%2Fwoscc%2Ffull-record%2FWOS:A1995RJ35600026","View Full Record in Web of Science")</f>
        <v>View Full Record in Web of Science</v>
      </c>
    </row>
    <row r="172" spans="1:72" x14ac:dyDescent="0.15">
      <c r="A172" t="s">
        <v>72</v>
      </c>
      <c r="B172" t="s">
        <v>2291</v>
      </c>
      <c r="C172" t="s">
        <v>74</v>
      </c>
      <c r="D172" t="s">
        <v>74</v>
      </c>
      <c r="E172" t="s">
        <v>74</v>
      </c>
      <c r="F172" t="s">
        <v>2291</v>
      </c>
      <c r="G172" t="s">
        <v>74</v>
      </c>
      <c r="H172" t="s">
        <v>74</v>
      </c>
      <c r="I172" t="s">
        <v>2292</v>
      </c>
      <c r="J172" t="s">
        <v>233</v>
      </c>
      <c r="K172" t="s">
        <v>74</v>
      </c>
      <c r="L172" t="s">
        <v>74</v>
      </c>
      <c r="M172" t="s">
        <v>77</v>
      </c>
      <c r="N172" t="s">
        <v>78</v>
      </c>
      <c r="O172" t="s">
        <v>74</v>
      </c>
      <c r="P172" t="s">
        <v>74</v>
      </c>
      <c r="Q172" t="s">
        <v>74</v>
      </c>
      <c r="R172" t="s">
        <v>74</v>
      </c>
      <c r="S172" t="s">
        <v>74</v>
      </c>
      <c r="T172" t="s">
        <v>74</v>
      </c>
      <c r="U172" t="s">
        <v>2293</v>
      </c>
      <c r="V172" t="s">
        <v>2294</v>
      </c>
      <c r="W172" t="s">
        <v>74</v>
      </c>
      <c r="X172" t="s">
        <v>74</v>
      </c>
      <c r="Y172" t="s">
        <v>2295</v>
      </c>
      <c r="Z172" t="s">
        <v>74</v>
      </c>
      <c r="AA172" t="s">
        <v>2296</v>
      </c>
      <c r="AB172" t="s">
        <v>2297</v>
      </c>
      <c r="AC172" t="s">
        <v>74</v>
      </c>
      <c r="AD172" t="s">
        <v>74</v>
      </c>
      <c r="AE172" t="s">
        <v>74</v>
      </c>
      <c r="AF172" t="s">
        <v>74</v>
      </c>
      <c r="AG172">
        <v>14</v>
      </c>
      <c r="AH172">
        <v>182</v>
      </c>
      <c r="AI172">
        <v>184</v>
      </c>
      <c r="AJ172">
        <v>0</v>
      </c>
      <c r="AK172">
        <v>15</v>
      </c>
      <c r="AL172" t="s">
        <v>160</v>
      </c>
      <c r="AM172" t="s">
        <v>161</v>
      </c>
      <c r="AN172" t="s">
        <v>162</v>
      </c>
      <c r="AO172" t="s">
        <v>240</v>
      </c>
      <c r="AP172" t="s">
        <v>241</v>
      </c>
      <c r="AQ172" t="s">
        <v>74</v>
      </c>
      <c r="AR172" t="s">
        <v>242</v>
      </c>
      <c r="AS172" t="s">
        <v>243</v>
      </c>
      <c r="AT172" t="s">
        <v>2263</v>
      </c>
      <c r="AU172">
        <v>1995</v>
      </c>
      <c r="AV172">
        <v>100</v>
      </c>
      <c r="AW172" t="s">
        <v>2276</v>
      </c>
      <c r="AX172" t="s">
        <v>74</v>
      </c>
      <c r="AY172" t="s">
        <v>74</v>
      </c>
      <c r="AZ172" t="s">
        <v>74</v>
      </c>
      <c r="BA172" t="s">
        <v>74</v>
      </c>
      <c r="BB172">
        <v>13499</v>
      </c>
      <c r="BC172">
        <v>13514</v>
      </c>
      <c r="BD172" t="s">
        <v>74</v>
      </c>
      <c r="BE172" t="s">
        <v>2298</v>
      </c>
      <c r="BF172" t="str">
        <f>HYPERLINK("http://dx.doi.org/10.1029/95JC00337","http://dx.doi.org/10.1029/95JC00337")</f>
        <v>http://dx.doi.org/10.1029/95JC00337</v>
      </c>
      <c r="BG172" t="s">
        <v>74</v>
      </c>
      <c r="BH172" t="s">
        <v>74</v>
      </c>
      <c r="BI172">
        <v>16</v>
      </c>
      <c r="BJ172" t="s">
        <v>246</v>
      </c>
      <c r="BK172" t="s">
        <v>94</v>
      </c>
      <c r="BL172" t="s">
        <v>246</v>
      </c>
      <c r="BM172" t="s">
        <v>2278</v>
      </c>
      <c r="BN172" t="s">
        <v>74</v>
      </c>
      <c r="BO172" t="s">
        <v>74</v>
      </c>
      <c r="BP172" t="s">
        <v>74</v>
      </c>
      <c r="BQ172" t="s">
        <v>74</v>
      </c>
      <c r="BR172" t="s">
        <v>97</v>
      </c>
      <c r="BS172" t="s">
        <v>2299</v>
      </c>
      <c r="BT172" t="str">
        <f>HYPERLINK("https%3A%2F%2Fwww.webofscience.com%2Fwos%2Fwoscc%2Ffull-record%2FWOS:A1995RJ35600027","View Full Record in Web of Science")</f>
        <v>View Full Record in Web of Science</v>
      </c>
    </row>
    <row r="173" spans="1:72" x14ac:dyDescent="0.15">
      <c r="A173" t="s">
        <v>72</v>
      </c>
      <c r="B173" t="s">
        <v>2300</v>
      </c>
      <c r="C173" t="s">
        <v>74</v>
      </c>
      <c r="D173" t="s">
        <v>74</v>
      </c>
      <c r="E173" t="s">
        <v>74</v>
      </c>
      <c r="F173" t="s">
        <v>2300</v>
      </c>
      <c r="G173" t="s">
        <v>74</v>
      </c>
      <c r="H173" t="s">
        <v>74</v>
      </c>
      <c r="I173" t="s">
        <v>2301</v>
      </c>
      <c r="J173" t="s">
        <v>275</v>
      </c>
      <c r="K173" t="s">
        <v>74</v>
      </c>
      <c r="L173" t="s">
        <v>74</v>
      </c>
      <c r="M173" t="s">
        <v>77</v>
      </c>
      <c r="N173" t="s">
        <v>78</v>
      </c>
      <c r="O173" t="s">
        <v>74</v>
      </c>
      <c r="P173" t="s">
        <v>74</v>
      </c>
      <c r="Q173" t="s">
        <v>74</v>
      </c>
      <c r="R173" t="s">
        <v>74</v>
      </c>
      <c r="S173" t="s">
        <v>74</v>
      </c>
      <c r="T173" t="s">
        <v>74</v>
      </c>
      <c r="U173" t="s">
        <v>2302</v>
      </c>
      <c r="V173" t="s">
        <v>2303</v>
      </c>
      <c r="W173" t="s">
        <v>2304</v>
      </c>
      <c r="X173" t="s">
        <v>2305</v>
      </c>
      <c r="Y173" t="s">
        <v>74</v>
      </c>
      <c r="Z173" t="s">
        <v>74</v>
      </c>
      <c r="AA173" t="s">
        <v>2306</v>
      </c>
      <c r="AB173" t="s">
        <v>2307</v>
      </c>
      <c r="AC173" t="s">
        <v>74</v>
      </c>
      <c r="AD173" t="s">
        <v>74</v>
      </c>
      <c r="AE173" t="s">
        <v>74</v>
      </c>
      <c r="AF173" t="s">
        <v>74</v>
      </c>
      <c r="AG173">
        <v>66</v>
      </c>
      <c r="AH173">
        <v>30</v>
      </c>
      <c r="AI173">
        <v>30</v>
      </c>
      <c r="AJ173">
        <v>0</v>
      </c>
      <c r="AK173">
        <v>1</v>
      </c>
      <c r="AL173" t="s">
        <v>160</v>
      </c>
      <c r="AM173" t="s">
        <v>161</v>
      </c>
      <c r="AN173" t="s">
        <v>162</v>
      </c>
      <c r="AO173" t="s">
        <v>279</v>
      </c>
      <c r="AP173" t="s">
        <v>280</v>
      </c>
      <c r="AQ173" t="s">
        <v>74</v>
      </c>
      <c r="AR173" t="s">
        <v>281</v>
      </c>
      <c r="AS173" t="s">
        <v>282</v>
      </c>
      <c r="AT173" t="s">
        <v>2308</v>
      </c>
      <c r="AU173">
        <v>1995</v>
      </c>
      <c r="AV173">
        <v>100</v>
      </c>
      <c r="AW173" t="s">
        <v>2309</v>
      </c>
      <c r="AX173" t="s">
        <v>74</v>
      </c>
      <c r="AY173" t="s">
        <v>74</v>
      </c>
      <c r="AZ173" t="s">
        <v>74</v>
      </c>
      <c r="BA173" t="s">
        <v>74</v>
      </c>
      <c r="BB173">
        <v>12589</v>
      </c>
      <c r="BC173">
        <v>12603</v>
      </c>
      <c r="BD173" t="s">
        <v>74</v>
      </c>
      <c r="BE173" t="s">
        <v>2310</v>
      </c>
      <c r="BF173" t="str">
        <f>HYPERLINK("http://dx.doi.org/10.1029/95JB00745","http://dx.doi.org/10.1029/95JB00745")</f>
        <v>http://dx.doi.org/10.1029/95JB00745</v>
      </c>
      <c r="BG173" t="s">
        <v>74</v>
      </c>
      <c r="BH173" t="s">
        <v>74</v>
      </c>
      <c r="BI173">
        <v>15</v>
      </c>
      <c r="BJ173" t="s">
        <v>270</v>
      </c>
      <c r="BK173" t="s">
        <v>94</v>
      </c>
      <c r="BL173" t="s">
        <v>270</v>
      </c>
      <c r="BM173" t="s">
        <v>2311</v>
      </c>
      <c r="BN173" t="s">
        <v>74</v>
      </c>
      <c r="BO173" t="s">
        <v>74</v>
      </c>
      <c r="BP173" t="s">
        <v>74</v>
      </c>
      <c r="BQ173" t="s">
        <v>74</v>
      </c>
      <c r="BR173" t="s">
        <v>97</v>
      </c>
      <c r="BS173" t="s">
        <v>2312</v>
      </c>
      <c r="BT173" t="str">
        <f>HYPERLINK("https%3A%2F%2Fwww.webofscience.com%2Fwos%2Fwoscc%2Ffull-record%2FWOS:A1995RH81200019","View Full Record in Web of Science")</f>
        <v>View Full Record in Web of Science</v>
      </c>
    </row>
    <row r="174" spans="1:72" x14ac:dyDescent="0.15">
      <c r="A174" t="s">
        <v>72</v>
      </c>
      <c r="B174" t="s">
        <v>2313</v>
      </c>
      <c r="C174" t="s">
        <v>74</v>
      </c>
      <c r="D174" t="s">
        <v>74</v>
      </c>
      <c r="E174" t="s">
        <v>74</v>
      </c>
      <c r="F174" t="s">
        <v>2313</v>
      </c>
      <c r="G174" t="s">
        <v>74</v>
      </c>
      <c r="H174" t="s">
        <v>74</v>
      </c>
      <c r="I174" t="s">
        <v>2314</v>
      </c>
      <c r="J174" t="s">
        <v>2315</v>
      </c>
      <c r="K174" t="s">
        <v>74</v>
      </c>
      <c r="L174" t="s">
        <v>74</v>
      </c>
      <c r="M174" t="s">
        <v>77</v>
      </c>
      <c r="N174" t="s">
        <v>1282</v>
      </c>
      <c r="O174" t="s">
        <v>2316</v>
      </c>
      <c r="P174" t="s">
        <v>2317</v>
      </c>
      <c r="Q174" t="s">
        <v>2318</v>
      </c>
      <c r="R174" t="s">
        <v>74</v>
      </c>
      <c r="S174" t="s">
        <v>74</v>
      </c>
      <c r="T174" t="s">
        <v>74</v>
      </c>
      <c r="U174" t="s">
        <v>2319</v>
      </c>
      <c r="V174" t="s">
        <v>2320</v>
      </c>
      <c r="W174" t="s">
        <v>2321</v>
      </c>
      <c r="X174" t="s">
        <v>2322</v>
      </c>
      <c r="Y174" t="s">
        <v>2323</v>
      </c>
      <c r="Z174" t="s">
        <v>74</v>
      </c>
      <c r="AA174" t="s">
        <v>74</v>
      </c>
      <c r="AB174" t="s">
        <v>2324</v>
      </c>
      <c r="AC174" t="s">
        <v>74</v>
      </c>
      <c r="AD174" t="s">
        <v>74</v>
      </c>
      <c r="AE174" t="s">
        <v>74</v>
      </c>
      <c r="AF174" t="s">
        <v>74</v>
      </c>
      <c r="AG174">
        <v>17</v>
      </c>
      <c r="AH174">
        <v>39</v>
      </c>
      <c r="AI174">
        <v>39</v>
      </c>
      <c r="AJ174">
        <v>0</v>
      </c>
      <c r="AK174">
        <v>6</v>
      </c>
      <c r="AL174" t="s">
        <v>85</v>
      </c>
      <c r="AM174" t="s">
        <v>86</v>
      </c>
      <c r="AN174" t="s">
        <v>87</v>
      </c>
      <c r="AO174" t="s">
        <v>2325</v>
      </c>
      <c r="AP174" t="s">
        <v>74</v>
      </c>
      <c r="AQ174" t="s">
        <v>74</v>
      </c>
      <c r="AR174" t="s">
        <v>2326</v>
      </c>
      <c r="AS174" t="s">
        <v>2327</v>
      </c>
      <c r="AT174" t="s">
        <v>2328</v>
      </c>
      <c r="AU174">
        <v>1995</v>
      </c>
      <c r="AV174">
        <v>706</v>
      </c>
      <c r="AW174" t="s">
        <v>268</v>
      </c>
      <c r="AX174" t="s">
        <v>74</v>
      </c>
      <c r="AY174" t="s">
        <v>74</v>
      </c>
      <c r="AZ174" t="s">
        <v>74</v>
      </c>
      <c r="BA174" t="s">
        <v>74</v>
      </c>
      <c r="BB174">
        <v>271</v>
      </c>
      <c r="BC174">
        <v>275</v>
      </c>
      <c r="BD174" t="s">
        <v>74</v>
      </c>
      <c r="BE174" t="s">
        <v>2329</v>
      </c>
      <c r="BF174" t="str">
        <f>HYPERLINK("http://dx.doi.org/10.1016/0021-9673(94)01207-U","http://dx.doi.org/10.1016/0021-9673(94)01207-U")</f>
        <v>http://dx.doi.org/10.1016/0021-9673(94)01207-U</v>
      </c>
      <c r="BG174" t="s">
        <v>74</v>
      </c>
      <c r="BH174" t="s">
        <v>74</v>
      </c>
      <c r="BI174">
        <v>5</v>
      </c>
      <c r="BJ174" t="s">
        <v>2330</v>
      </c>
      <c r="BK174" t="s">
        <v>1296</v>
      </c>
      <c r="BL174" t="s">
        <v>2331</v>
      </c>
      <c r="BM174" t="s">
        <v>2332</v>
      </c>
      <c r="BN174" t="s">
        <v>74</v>
      </c>
      <c r="BO174" t="s">
        <v>74</v>
      </c>
      <c r="BP174" t="s">
        <v>74</v>
      </c>
      <c r="BQ174" t="s">
        <v>74</v>
      </c>
      <c r="BR174" t="s">
        <v>97</v>
      </c>
      <c r="BS174" t="s">
        <v>2333</v>
      </c>
      <c r="BT174" t="str">
        <f>HYPERLINK("https%3A%2F%2Fwww.webofscience.com%2Fwos%2Fwoscc%2Ffull-record%2FWOS:A1995RK71400036","View Full Record in Web of Science")</f>
        <v>View Full Record in Web of Science</v>
      </c>
    </row>
    <row r="175" spans="1:72" x14ac:dyDescent="0.15">
      <c r="A175" t="s">
        <v>72</v>
      </c>
      <c r="B175" t="s">
        <v>2334</v>
      </c>
      <c r="C175" t="s">
        <v>74</v>
      </c>
      <c r="D175" t="s">
        <v>74</v>
      </c>
      <c r="E175" t="s">
        <v>74</v>
      </c>
      <c r="F175" t="s">
        <v>2334</v>
      </c>
      <c r="G175" t="s">
        <v>74</v>
      </c>
      <c r="H175" t="s">
        <v>74</v>
      </c>
      <c r="I175" t="s">
        <v>2335</v>
      </c>
      <c r="J175" t="s">
        <v>2336</v>
      </c>
      <c r="K175" t="s">
        <v>74</v>
      </c>
      <c r="L175" t="s">
        <v>74</v>
      </c>
      <c r="M175" t="s">
        <v>77</v>
      </c>
      <c r="N175" t="s">
        <v>78</v>
      </c>
      <c r="O175" t="s">
        <v>74</v>
      </c>
      <c r="P175" t="s">
        <v>74</v>
      </c>
      <c r="Q175" t="s">
        <v>74</v>
      </c>
      <c r="R175" t="s">
        <v>74</v>
      </c>
      <c r="S175" t="s">
        <v>74</v>
      </c>
      <c r="T175" t="s">
        <v>2337</v>
      </c>
      <c r="U175" t="s">
        <v>2338</v>
      </c>
      <c r="V175" t="s">
        <v>2339</v>
      </c>
      <c r="W175" t="s">
        <v>2340</v>
      </c>
      <c r="X175" t="s">
        <v>2341</v>
      </c>
      <c r="Y175" t="s">
        <v>74</v>
      </c>
      <c r="Z175" t="s">
        <v>74</v>
      </c>
      <c r="AA175" t="s">
        <v>2342</v>
      </c>
      <c r="AB175" t="s">
        <v>2343</v>
      </c>
      <c r="AC175" t="s">
        <v>74</v>
      </c>
      <c r="AD175" t="s">
        <v>74</v>
      </c>
      <c r="AE175" t="s">
        <v>74</v>
      </c>
      <c r="AF175" t="s">
        <v>74</v>
      </c>
      <c r="AG175">
        <v>25</v>
      </c>
      <c r="AH175">
        <v>38</v>
      </c>
      <c r="AI175">
        <v>39</v>
      </c>
      <c r="AJ175">
        <v>0</v>
      </c>
      <c r="AK175">
        <v>9</v>
      </c>
      <c r="AL175" t="s">
        <v>85</v>
      </c>
      <c r="AM175" t="s">
        <v>86</v>
      </c>
      <c r="AN175" t="s">
        <v>87</v>
      </c>
      <c r="AO175" t="s">
        <v>2344</v>
      </c>
      <c r="AP175" t="s">
        <v>74</v>
      </c>
      <c r="AQ175" t="s">
        <v>74</v>
      </c>
      <c r="AR175" t="s">
        <v>2345</v>
      </c>
      <c r="AS175" t="s">
        <v>2346</v>
      </c>
      <c r="AT175" t="s">
        <v>2347</v>
      </c>
      <c r="AU175">
        <v>1995</v>
      </c>
      <c r="AV175">
        <v>1250</v>
      </c>
      <c r="AW175">
        <v>1</v>
      </c>
      <c r="AX175" t="s">
        <v>74</v>
      </c>
      <c r="AY175" t="s">
        <v>74</v>
      </c>
      <c r="AZ175" t="s">
        <v>74</v>
      </c>
      <c r="BA175" t="s">
        <v>74</v>
      </c>
      <c r="BB175">
        <v>76</v>
      </c>
      <c r="BC175">
        <v>82</v>
      </c>
      <c r="BD175" t="s">
        <v>74</v>
      </c>
      <c r="BE175" t="s">
        <v>74</v>
      </c>
      <c r="BF175" t="s">
        <v>74</v>
      </c>
      <c r="BG175" t="s">
        <v>74</v>
      </c>
      <c r="BH175" t="s">
        <v>74</v>
      </c>
      <c r="BI175">
        <v>7</v>
      </c>
      <c r="BJ175" t="s">
        <v>2180</v>
      </c>
      <c r="BK175" t="s">
        <v>94</v>
      </c>
      <c r="BL175" t="s">
        <v>2180</v>
      </c>
      <c r="BM175" t="s">
        <v>2348</v>
      </c>
      <c r="BN175">
        <v>7612656</v>
      </c>
      <c r="BO175" t="s">
        <v>74</v>
      </c>
      <c r="BP175" t="s">
        <v>74</v>
      </c>
      <c r="BQ175" t="s">
        <v>74</v>
      </c>
      <c r="BR175" t="s">
        <v>97</v>
      </c>
      <c r="BS175" t="s">
        <v>2349</v>
      </c>
      <c r="BT175" t="str">
        <f>HYPERLINK("https%3A%2F%2Fwww.webofscience.com%2Fwos%2Fwoscc%2Ffull-record%2FWOS:A1995RH88300010","View Full Record in Web of Science")</f>
        <v>View Full Record in Web of Science</v>
      </c>
    </row>
    <row r="176" spans="1:72" x14ac:dyDescent="0.15">
      <c r="A176" t="s">
        <v>72</v>
      </c>
      <c r="B176" t="s">
        <v>2350</v>
      </c>
      <c r="C176" t="s">
        <v>74</v>
      </c>
      <c r="D176" t="s">
        <v>74</v>
      </c>
      <c r="E176" t="s">
        <v>74</v>
      </c>
      <c r="F176" t="s">
        <v>2350</v>
      </c>
      <c r="G176" t="s">
        <v>74</v>
      </c>
      <c r="H176" t="s">
        <v>74</v>
      </c>
      <c r="I176" t="s">
        <v>2351</v>
      </c>
      <c r="J176" t="s">
        <v>2352</v>
      </c>
      <c r="K176" t="s">
        <v>74</v>
      </c>
      <c r="L176" t="s">
        <v>74</v>
      </c>
      <c r="M176" t="s">
        <v>77</v>
      </c>
      <c r="N176" t="s">
        <v>78</v>
      </c>
      <c r="O176" t="s">
        <v>74</v>
      </c>
      <c r="P176" t="s">
        <v>74</v>
      </c>
      <c r="Q176" t="s">
        <v>74</v>
      </c>
      <c r="R176" t="s">
        <v>74</v>
      </c>
      <c r="S176" t="s">
        <v>74</v>
      </c>
      <c r="T176" t="s">
        <v>2353</v>
      </c>
      <c r="U176" t="s">
        <v>74</v>
      </c>
      <c r="V176" t="s">
        <v>2354</v>
      </c>
      <c r="W176" t="s">
        <v>74</v>
      </c>
      <c r="X176" t="s">
        <v>74</v>
      </c>
      <c r="Y176" t="s">
        <v>2355</v>
      </c>
      <c r="Z176" t="s">
        <v>74</v>
      </c>
      <c r="AA176" t="s">
        <v>74</v>
      </c>
      <c r="AB176" t="s">
        <v>74</v>
      </c>
      <c r="AC176" t="s">
        <v>74</v>
      </c>
      <c r="AD176" t="s">
        <v>74</v>
      </c>
      <c r="AE176" t="s">
        <v>74</v>
      </c>
      <c r="AF176" t="s">
        <v>74</v>
      </c>
      <c r="AG176">
        <v>0</v>
      </c>
      <c r="AH176">
        <v>3</v>
      </c>
      <c r="AI176">
        <v>5</v>
      </c>
      <c r="AJ176">
        <v>3</v>
      </c>
      <c r="AK176">
        <v>4</v>
      </c>
      <c r="AL176" t="s">
        <v>2356</v>
      </c>
      <c r="AM176" t="s">
        <v>2357</v>
      </c>
      <c r="AN176" t="s">
        <v>2358</v>
      </c>
      <c r="AO176" t="s">
        <v>2359</v>
      </c>
      <c r="AP176" t="s">
        <v>74</v>
      </c>
      <c r="AQ176" t="s">
        <v>74</v>
      </c>
      <c r="AR176" t="s">
        <v>2360</v>
      </c>
      <c r="AS176" t="s">
        <v>2361</v>
      </c>
      <c r="AT176" t="s">
        <v>2362</v>
      </c>
      <c r="AU176">
        <v>1995</v>
      </c>
      <c r="AV176">
        <v>40</v>
      </c>
      <c r="AW176">
        <v>13</v>
      </c>
      <c r="AX176" t="s">
        <v>74</v>
      </c>
      <c r="AY176" t="s">
        <v>74</v>
      </c>
      <c r="AZ176" t="s">
        <v>74</v>
      </c>
      <c r="BA176" t="s">
        <v>74</v>
      </c>
      <c r="BB176">
        <v>1120</v>
      </c>
      <c r="BC176">
        <v>1124</v>
      </c>
      <c r="BD176" t="s">
        <v>74</v>
      </c>
      <c r="BE176" t="s">
        <v>74</v>
      </c>
      <c r="BF176" t="s">
        <v>74</v>
      </c>
      <c r="BG176" t="s">
        <v>74</v>
      </c>
      <c r="BH176" t="s">
        <v>74</v>
      </c>
      <c r="BI176">
        <v>5</v>
      </c>
      <c r="BJ176" t="s">
        <v>113</v>
      </c>
      <c r="BK176" t="s">
        <v>94</v>
      </c>
      <c r="BL176" t="s">
        <v>114</v>
      </c>
      <c r="BM176" t="s">
        <v>2363</v>
      </c>
      <c r="BN176" t="s">
        <v>74</v>
      </c>
      <c r="BO176" t="s">
        <v>74</v>
      </c>
      <c r="BP176" t="s">
        <v>74</v>
      </c>
      <c r="BQ176" t="s">
        <v>74</v>
      </c>
      <c r="BR176" t="s">
        <v>97</v>
      </c>
      <c r="BS176" t="s">
        <v>2364</v>
      </c>
      <c r="BT176" t="str">
        <f>HYPERLINK("https%3A%2F%2Fwww.webofscience.com%2Fwos%2Fwoscc%2Ffull-record%2FWOS:A1995RQ10400015","View Full Record in Web of Science")</f>
        <v>View Full Record in Web of Science</v>
      </c>
    </row>
    <row r="177" spans="1:72" x14ac:dyDescent="0.15">
      <c r="A177" t="s">
        <v>72</v>
      </c>
      <c r="B177" t="s">
        <v>2365</v>
      </c>
      <c r="C177" t="s">
        <v>74</v>
      </c>
      <c r="D177" t="s">
        <v>74</v>
      </c>
      <c r="E177" t="s">
        <v>74</v>
      </c>
      <c r="F177" t="s">
        <v>2365</v>
      </c>
      <c r="G177" t="s">
        <v>74</v>
      </c>
      <c r="H177" t="s">
        <v>74</v>
      </c>
      <c r="I177" t="s">
        <v>2366</v>
      </c>
      <c r="J177" t="s">
        <v>2367</v>
      </c>
      <c r="K177" t="s">
        <v>74</v>
      </c>
      <c r="L177" t="s">
        <v>74</v>
      </c>
      <c r="M177" t="s">
        <v>77</v>
      </c>
      <c r="N177" t="s">
        <v>519</v>
      </c>
      <c r="O177" t="s">
        <v>74</v>
      </c>
      <c r="P177" t="s">
        <v>74</v>
      </c>
      <c r="Q177" t="s">
        <v>74</v>
      </c>
      <c r="R177" t="s">
        <v>74</v>
      </c>
      <c r="S177" t="s">
        <v>74</v>
      </c>
      <c r="T177" t="s">
        <v>74</v>
      </c>
      <c r="U177" t="s">
        <v>2368</v>
      </c>
      <c r="V177" t="s">
        <v>74</v>
      </c>
      <c r="W177" t="s">
        <v>2369</v>
      </c>
      <c r="X177" t="s">
        <v>2370</v>
      </c>
      <c r="Y177" t="s">
        <v>2371</v>
      </c>
      <c r="Z177" t="s">
        <v>74</v>
      </c>
      <c r="AA177" t="s">
        <v>74</v>
      </c>
      <c r="AB177" t="s">
        <v>74</v>
      </c>
      <c r="AC177" t="s">
        <v>74</v>
      </c>
      <c r="AD177" t="s">
        <v>74</v>
      </c>
      <c r="AE177" t="s">
        <v>74</v>
      </c>
      <c r="AF177" t="s">
        <v>74</v>
      </c>
      <c r="AG177">
        <v>16</v>
      </c>
      <c r="AH177">
        <v>0</v>
      </c>
      <c r="AI177">
        <v>0</v>
      </c>
      <c r="AJ177">
        <v>0</v>
      </c>
      <c r="AK177">
        <v>4</v>
      </c>
      <c r="AL177" t="s">
        <v>2372</v>
      </c>
      <c r="AM177" t="s">
        <v>2373</v>
      </c>
      <c r="AN177" t="s">
        <v>2374</v>
      </c>
      <c r="AO177" t="s">
        <v>2375</v>
      </c>
      <c r="AP177" t="s">
        <v>74</v>
      </c>
      <c r="AQ177" t="s">
        <v>74</v>
      </c>
      <c r="AR177" t="s">
        <v>2367</v>
      </c>
      <c r="AS177" t="s">
        <v>2376</v>
      </c>
      <c r="AT177" t="s">
        <v>2362</v>
      </c>
      <c r="AU177">
        <v>1995</v>
      </c>
      <c r="AV177">
        <v>68</v>
      </c>
      <c r="AW177" t="s">
        <v>74</v>
      </c>
      <c r="AX177">
        <v>5</v>
      </c>
      <c r="AY177" t="s">
        <v>74</v>
      </c>
      <c r="AZ177" t="s">
        <v>74</v>
      </c>
      <c r="BA177" t="s">
        <v>74</v>
      </c>
      <c r="BB177">
        <v>655</v>
      </c>
      <c r="BC177">
        <v>658</v>
      </c>
      <c r="BD177" t="s">
        <v>74</v>
      </c>
      <c r="BE177" t="s">
        <v>2377</v>
      </c>
      <c r="BF177" t="str">
        <f>HYPERLINK("http://dx.doi.org/10.1163/156854095X00917","http://dx.doi.org/10.1163/156854095X00917")</f>
        <v>http://dx.doi.org/10.1163/156854095X00917</v>
      </c>
      <c r="BG177" t="s">
        <v>74</v>
      </c>
      <c r="BH177" t="s">
        <v>74</v>
      </c>
      <c r="BI177">
        <v>4</v>
      </c>
      <c r="BJ177" t="s">
        <v>1004</v>
      </c>
      <c r="BK177" t="s">
        <v>94</v>
      </c>
      <c r="BL177" t="s">
        <v>1004</v>
      </c>
      <c r="BM177" t="s">
        <v>2378</v>
      </c>
      <c r="BN177" t="s">
        <v>74</v>
      </c>
      <c r="BO177" t="s">
        <v>74</v>
      </c>
      <c r="BP177" t="s">
        <v>74</v>
      </c>
      <c r="BQ177" t="s">
        <v>74</v>
      </c>
      <c r="BR177" t="s">
        <v>97</v>
      </c>
      <c r="BS177" t="s">
        <v>2379</v>
      </c>
      <c r="BT177" t="str">
        <f>HYPERLINK("https%3A%2F%2Fwww.webofscience.com%2Fwos%2Fwoscc%2Ffull-record%2FWOS:A1995RM80300012","View Full Record in Web of Science")</f>
        <v>View Full Record in Web of Science</v>
      </c>
    </row>
    <row r="178" spans="1:72" x14ac:dyDescent="0.15">
      <c r="A178" t="s">
        <v>72</v>
      </c>
      <c r="B178" t="s">
        <v>2380</v>
      </c>
      <c r="C178" t="s">
        <v>74</v>
      </c>
      <c r="D178" t="s">
        <v>74</v>
      </c>
      <c r="E178" t="s">
        <v>74</v>
      </c>
      <c r="F178" t="s">
        <v>2380</v>
      </c>
      <c r="G178" t="s">
        <v>74</v>
      </c>
      <c r="H178" t="s">
        <v>74</v>
      </c>
      <c r="I178" t="s">
        <v>2381</v>
      </c>
      <c r="J178" t="s">
        <v>631</v>
      </c>
      <c r="K178" t="s">
        <v>74</v>
      </c>
      <c r="L178" t="s">
        <v>74</v>
      </c>
      <c r="M178" t="s">
        <v>77</v>
      </c>
      <c r="N178" t="s">
        <v>78</v>
      </c>
      <c r="O178" t="s">
        <v>74</v>
      </c>
      <c r="P178" t="s">
        <v>74</v>
      </c>
      <c r="Q178" t="s">
        <v>74</v>
      </c>
      <c r="R178" t="s">
        <v>74</v>
      </c>
      <c r="S178" t="s">
        <v>74</v>
      </c>
      <c r="T178" t="s">
        <v>74</v>
      </c>
      <c r="U178" t="s">
        <v>2382</v>
      </c>
      <c r="V178" t="s">
        <v>2383</v>
      </c>
      <c r="W178" t="s">
        <v>74</v>
      </c>
      <c r="X178" t="s">
        <v>74</v>
      </c>
      <c r="Y178" t="s">
        <v>2384</v>
      </c>
      <c r="Z178" t="s">
        <v>74</v>
      </c>
      <c r="AA178" t="s">
        <v>2385</v>
      </c>
      <c r="AB178" t="s">
        <v>74</v>
      </c>
      <c r="AC178" t="s">
        <v>74</v>
      </c>
      <c r="AD178" t="s">
        <v>74</v>
      </c>
      <c r="AE178" t="s">
        <v>74</v>
      </c>
      <c r="AF178" t="s">
        <v>74</v>
      </c>
      <c r="AG178">
        <v>52</v>
      </c>
      <c r="AH178">
        <v>152</v>
      </c>
      <c r="AI178">
        <v>158</v>
      </c>
      <c r="AJ178">
        <v>0</v>
      </c>
      <c r="AK178">
        <v>11</v>
      </c>
      <c r="AL178" t="s">
        <v>622</v>
      </c>
      <c r="AM178" t="s">
        <v>372</v>
      </c>
      <c r="AN178" t="s">
        <v>623</v>
      </c>
      <c r="AO178" t="s">
        <v>639</v>
      </c>
      <c r="AP178" t="s">
        <v>74</v>
      </c>
      <c r="AQ178" t="s">
        <v>74</v>
      </c>
      <c r="AR178" t="s">
        <v>640</v>
      </c>
      <c r="AS178" t="s">
        <v>641</v>
      </c>
      <c r="AT178" t="s">
        <v>2362</v>
      </c>
      <c r="AU178">
        <v>1995</v>
      </c>
      <c r="AV178">
        <v>42</v>
      </c>
      <c r="AW178">
        <v>7</v>
      </c>
      <c r="AX178" t="s">
        <v>74</v>
      </c>
      <c r="AY178" t="s">
        <v>74</v>
      </c>
      <c r="AZ178" t="s">
        <v>74</v>
      </c>
      <c r="BA178" t="s">
        <v>74</v>
      </c>
      <c r="BB178">
        <v>1045</v>
      </c>
      <c r="BC178">
        <v>1062</v>
      </c>
      <c r="BD178" t="s">
        <v>74</v>
      </c>
      <c r="BE178" t="s">
        <v>2386</v>
      </c>
      <c r="BF178" t="str">
        <f>HYPERLINK("http://dx.doi.org/10.1016/0967-0637(95)00057-D","http://dx.doi.org/10.1016/0967-0637(95)00057-D")</f>
        <v>http://dx.doi.org/10.1016/0967-0637(95)00057-D</v>
      </c>
      <c r="BG178" t="s">
        <v>74</v>
      </c>
      <c r="BH178" t="s">
        <v>74</v>
      </c>
      <c r="BI178">
        <v>18</v>
      </c>
      <c r="BJ178" t="s">
        <v>246</v>
      </c>
      <c r="BK178" t="s">
        <v>94</v>
      </c>
      <c r="BL178" t="s">
        <v>246</v>
      </c>
      <c r="BM178" t="s">
        <v>2387</v>
      </c>
      <c r="BN178" t="s">
        <v>74</v>
      </c>
      <c r="BO178" t="s">
        <v>74</v>
      </c>
      <c r="BP178" t="s">
        <v>74</v>
      </c>
      <c r="BQ178" t="s">
        <v>74</v>
      </c>
      <c r="BR178" t="s">
        <v>97</v>
      </c>
      <c r="BS178" t="s">
        <v>2388</v>
      </c>
      <c r="BT178" t="str">
        <f>HYPERLINK("https%3A%2F%2Fwww.webofscience.com%2Fwos%2Fwoscc%2Ffull-record%2FWOS:A1995RW89300001","View Full Record in Web of Science")</f>
        <v>View Full Record in Web of Science</v>
      </c>
    </row>
    <row r="179" spans="1:72" x14ac:dyDescent="0.15">
      <c r="A179" t="s">
        <v>72</v>
      </c>
      <c r="B179" t="s">
        <v>2389</v>
      </c>
      <c r="C179" t="s">
        <v>74</v>
      </c>
      <c r="D179" t="s">
        <v>74</v>
      </c>
      <c r="E179" t="s">
        <v>74</v>
      </c>
      <c r="F179" t="s">
        <v>2389</v>
      </c>
      <c r="G179" t="s">
        <v>74</v>
      </c>
      <c r="H179" t="s">
        <v>74</v>
      </c>
      <c r="I179" t="s">
        <v>2390</v>
      </c>
      <c r="J179" t="s">
        <v>631</v>
      </c>
      <c r="K179" t="s">
        <v>74</v>
      </c>
      <c r="L179" t="s">
        <v>74</v>
      </c>
      <c r="M179" t="s">
        <v>77</v>
      </c>
      <c r="N179" t="s">
        <v>78</v>
      </c>
      <c r="O179" t="s">
        <v>74</v>
      </c>
      <c r="P179" t="s">
        <v>74</v>
      </c>
      <c r="Q179" t="s">
        <v>74</v>
      </c>
      <c r="R179" t="s">
        <v>74</v>
      </c>
      <c r="S179" t="s">
        <v>74</v>
      </c>
      <c r="T179" t="s">
        <v>74</v>
      </c>
      <c r="U179" t="s">
        <v>2391</v>
      </c>
      <c r="V179" t="s">
        <v>2392</v>
      </c>
      <c r="W179" t="s">
        <v>2393</v>
      </c>
      <c r="X179" t="s">
        <v>1639</v>
      </c>
      <c r="Y179" t="s">
        <v>2394</v>
      </c>
      <c r="Z179" t="s">
        <v>74</v>
      </c>
      <c r="AA179" t="s">
        <v>2395</v>
      </c>
      <c r="AB179" t="s">
        <v>74</v>
      </c>
      <c r="AC179" t="s">
        <v>74</v>
      </c>
      <c r="AD179" t="s">
        <v>74</v>
      </c>
      <c r="AE179" t="s">
        <v>74</v>
      </c>
      <c r="AF179" t="s">
        <v>74</v>
      </c>
      <c r="AG179">
        <v>30</v>
      </c>
      <c r="AH179">
        <v>172</v>
      </c>
      <c r="AI179">
        <v>186</v>
      </c>
      <c r="AJ179">
        <v>0</v>
      </c>
      <c r="AK179">
        <v>19</v>
      </c>
      <c r="AL179" t="s">
        <v>622</v>
      </c>
      <c r="AM179" t="s">
        <v>372</v>
      </c>
      <c r="AN179" t="s">
        <v>623</v>
      </c>
      <c r="AO179" t="s">
        <v>639</v>
      </c>
      <c r="AP179" t="s">
        <v>74</v>
      </c>
      <c r="AQ179" t="s">
        <v>74</v>
      </c>
      <c r="AR179" t="s">
        <v>640</v>
      </c>
      <c r="AS179" t="s">
        <v>641</v>
      </c>
      <c r="AT179" t="s">
        <v>2362</v>
      </c>
      <c r="AU179">
        <v>1995</v>
      </c>
      <c r="AV179">
        <v>42</v>
      </c>
      <c r="AW179">
        <v>7</v>
      </c>
      <c r="AX179" t="s">
        <v>74</v>
      </c>
      <c r="AY179" t="s">
        <v>74</v>
      </c>
      <c r="AZ179" t="s">
        <v>74</v>
      </c>
      <c r="BA179" t="s">
        <v>74</v>
      </c>
      <c r="BB179">
        <v>1163</v>
      </c>
      <c r="BC179">
        <v>1174</v>
      </c>
      <c r="BD179" t="s">
        <v>74</v>
      </c>
      <c r="BE179" t="s">
        <v>2396</v>
      </c>
      <c r="BF179" t="str">
        <f>HYPERLINK("http://dx.doi.org/10.1016/0967-0637(95)00037-7","http://dx.doi.org/10.1016/0967-0637(95)00037-7")</f>
        <v>http://dx.doi.org/10.1016/0967-0637(95)00037-7</v>
      </c>
      <c r="BG179" t="s">
        <v>74</v>
      </c>
      <c r="BH179" t="s">
        <v>74</v>
      </c>
      <c r="BI179">
        <v>12</v>
      </c>
      <c r="BJ179" t="s">
        <v>246</v>
      </c>
      <c r="BK179" t="s">
        <v>94</v>
      </c>
      <c r="BL179" t="s">
        <v>246</v>
      </c>
      <c r="BM179" t="s">
        <v>2387</v>
      </c>
      <c r="BN179" t="s">
        <v>74</v>
      </c>
      <c r="BO179" t="s">
        <v>74</v>
      </c>
      <c r="BP179" t="s">
        <v>74</v>
      </c>
      <c r="BQ179" t="s">
        <v>74</v>
      </c>
      <c r="BR179" t="s">
        <v>97</v>
      </c>
      <c r="BS179" t="s">
        <v>2397</v>
      </c>
      <c r="BT179" t="str">
        <f>HYPERLINK("https%3A%2F%2Fwww.webofscience.com%2Fwos%2Fwoscc%2Ffull-record%2FWOS:A1995RW89300006","View Full Record in Web of Science")</f>
        <v>View Full Record in Web of Science</v>
      </c>
    </row>
    <row r="180" spans="1:72" x14ac:dyDescent="0.15">
      <c r="A180" t="s">
        <v>72</v>
      </c>
      <c r="B180" t="s">
        <v>2398</v>
      </c>
      <c r="C180" t="s">
        <v>74</v>
      </c>
      <c r="D180" t="s">
        <v>74</v>
      </c>
      <c r="E180" t="s">
        <v>74</v>
      </c>
      <c r="F180" t="s">
        <v>2398</v>
      </c>
      <c r="G180" t="s">
        <v>74</v>
      </c>
      <c r="H180" t="s">
        <v>74</v>
      </c>
      <c r="I180" t="s">
        <v>2399</v>
      </c>
      <c r="J180" t="s">
        <v>2400</v>
      </c>
      <c r="K180" t="s">
        <v>74</v>
      </c>
      <c r="L180" t="s">
        <v>74</v>
      </c>
      <c r="M180" t="s">
        <v>77</v>
      </c>
      <c r="N180" t="s">
        <v>78</v>
      </c>
      <c r="O180" t="s">
        <v>74</v>
      </c>
      <c r="P180" t="s">
        <v>74</v>
      </c>
      <c r="Q180" t="s">
        <v>74</v>
      </c>
      <c r="R180" t="s">
        <v>74</v>
      </c>
      <c r="S180" t="s">
        <v>74</v>
      </c>
      <c r="T180" t="s">
        <v>74</v>
      </c>
      <c r="U180" t="s">
        <v>2401</v>
      </c>
      <c r="V180" t="s">
        <v>2402</v>
      </c>
      <c r="W180" t="s">
        <v>74</v>
      </c>
      <c r="X180" t="s">
        <v>74</v>
      </c>
      <c r="Y180" t="s">
        <v>2403</v>
      </c>
      <c r="Z180" t="s">
        <v>74</v>
      </c>
      <c r="AA180" t="s">
        <v>2404</v>
      </c>
      <c r="AB180" t="s">
        <v>2405</v>
      </c>
      <c r="AC180" t="s">
        <v>74</v>
      </c>
      <c r="AD180" t="s">
        <v>74</v>
      </c>
      <c r="AE180" t="s">
        <v>74</v>
      </c>
      <c r="AF180" t="s">
        <v>74</v>
      </c>
      <c r="AG180">
        <v>96</v>
      </c>
      <c r="AH180">
        <v>141</v>
      </c>
      <c r="AI180">
        <v>148</v>
      </c>
      <c r="AJ180">
        <v>0</v>
      </c>
      <c r="AK180">
        <v>4</v>
      </c>
      <c r="AL180" t="s">
        <v>1967</v>
      </c>
      <c r="AM180" t="s">
        <v>345</v>
      </c>
      <c r="AN180" t="s">
        <v>1968</v>
      </c>
      <c r="AO180" t="s">
        <v>2406</v>
      </c>
      <c r="AP180" t="s">
        <v>74</v>
      </c>
      <c r="AQ180" t="s">
        <v>74</v>
      </c>
      <c r="AR180" t="s">
        <v>2407</v>
      </c>
      <c r="AS180" t="s">
        <v>2408</v>
      </c>
      <c r="AT180" t="s">
        <v>2362</v>
      </c>
      <c r="AU180">
        <v>1995</v>
      </c>
      <c r="AV180">
        <v>132</v>
      </c>
      <c r="AW180">
        <v>4</v>
      </c>
      <c r="AX180" t="s">
        <v>74</v>
      </c>
      <c r="AY180" t="s">
        <v>74</v>
      </c>
      <c r="AZ180" t="s">
        <v>74</v>
      </c>
      <c r="BA180" t="s">
        <v>74</v>
      </c>
      <c r="BB180">
        <v>399</v>
      </c>
      <c r="BC180">
        <v>412</v>
      </c>
      <c r="BD180" t="s">
        <v>74</v>
      </c>
      <c r="BE180" t="s">
        <v>2409</v>
      </c>
      <c r="BF180" t="str">
        <f>HYPERLINK("http://dx.doi.org/10.1017/S0016756800021464","http://dx.doi.org/10.1017/S0016756800021464")</f>
        <v>http://dx.doi.org/10.1017/S0016756800021464</v>
      </c>
      <c r="BG180" t="s">
        <v>74</v>
      </c>
      <c r="BH180" t="s">
        <v>74</v>
      </c>
      <c r="BI180">
        <v>14</v>
      </c>
      <c r="BJ180" t="s">
        <v>226</v>
      </c>
      <c r="BK180" t="s">
        <v>94</v>
      </c>
      <c r="BL180" t="s">
        <v>227</v>
      </c>
      <c r="BM180" t="s">
        <v>2410</v>
      </c>
      <c r="BN180" t="s">
        <v>74</v>
      </c>
      <c r="BO180" t="s">
        <v>74</v>
      </c>
      <c r="BP180" t="s">
        <v>74</v>
      </c>
      <c r="BQ180" t="s">
        <v>74</v>
      </c>
      <c r="BR180" t="s">
        <v>97</v>
      </c>
      <c r="BS180" t="s">
        <v>2411</v>
      </c>
      <c r="BT180" t="str">
        <f>HYPERLINK("https%3A%2F%2Fwww.webofscience.com%2Fwos%2Fwoscc%2Ffull-record%2FWOS:A1995RN91600004","View Full Record in Web of Science")</f>
        <v>View Full Record in Web of Science</v>
      </c>
    </row>
    <row r="181" spans="1:72" x14ac:dyDescent="0.15">
      <c r="A181" t="s">
        <v>72</v>
      </c>
      <c r="B181" t="s">
        <v>2412</v>
      </c>
      <c r="C181" t="s">
        <v>74</v>
      </c>
      <c r="D181" t="s">
        <v>74</v>
      </c>
      <c r="E181" t="s">
        <v>74</v>
      </c>
      <c r="F181" t="s">
        <v>2412</v>
      </c>
      <c r="G181" t="s">
        <v>74</v>
      </c>
      <c r="H181" t="s">
        <v>74</v>
      </c>
      <c r="I181" t="s">
        <v>2413</v>
      </c>
      <c r="J181" t="s">
        <v>2414</v>
      </c>
      <c r="K181" t="s">
        <v>74</v>
      </c>
      <c r="L181" t="s">
        <v>74</v>
      </c>
      <c r="M181" t="s">
        <v>77</v>
      </c>
      <c r="N181" t="s">
        <v>78</v>
      </c>
      <c r="O181" t="s">
        <v>74</v>
      </c>
      <c r="P181" t="s">
        <v>74</v>
      </c>
      <c r="Q181" t="s">
        <v>74</v>
      </c>
      <c r="R181" t="s">
        <v>74</v>
      </c>
      <c r="S181" t="s">
        <v>74</v>
      </c>
      <c r="T181" t="s">
        <v>74</v>
      </c>
      <c r="U181" t="s">
        <v>2415</v>
      </c>
      <c r="V181" t="s">
        <v>2416</v>
      </c>
      <c r="W181" t="s">
        <v>74</v>
      </c>
      <c r="X181" t="s">
        <v>74</v>
      </c>
      <c r="Y181" t="s">
        <v>2417</v>
      </c>
      <c r="Z181" t="s">
        <v>74</v>
      </c>
      <c r="AA181" t="s">
        <v>2418</v>
      </c>
      <c r="AB181" t="s">
        <v>2419</v>
      </c>
      <c r="AC181" t="s">
        <v>74</v>
      </c>
      <c r="AD181" t="s">
        <v>74</v>
      </c>
      <c r="AE181" t="s">
        <v>74</v>
      </c>
      <c r="AF181" t="s">
        <v>74</v>
      </c>
      <c r="AG181">
        <v>17</v>
      </c>
      <c r="AH181">
        <v>14</v>
      </c>
      <c r="AI181">
        <v>15</v>
      </c>
      <c r="AJ181">
        <v>0</v>
      </c>
      <c r="AK181">
        <v>4</v>
      </c>
      <c r="AL181" t="s">
        <v>2420</v>
      </c>
      <c r="AM181" t="s">
        <v>2421</v>
      </c>
      <c r="AN181" t="s">
        <v>2422</v>
      </c>
      <c r="AO181" t="s">
        <v>2423</v>
      </c>
      <c r="AP181" t="s">
        <v>74</v>
      </c>
      <c r="AQ181" t="s">
        <v>74</v>
      </c>
      <c r="AR181" t="s">
        <v>2414</v>
      </c>
      <c r="AS181" t="s">
        <v>227</v>
      </c>
      <c r="AT181" t="s">
        <v>2362</v>
      </c>
      <c r="AU181">
        <v>1995</v>
      </c>
      <c r="AV181">
        <v>23</v>
      </c>
      <c r="AW181">
        <v>7</v>
      </c>
      <c r="AX181" t="s">
        <v>74</v>
      </c>
      <c r="AY181" t="s">
        <v>74</v>
      </c>
      <c r="AZ181" t="s">
        <v>74</v>
      </c>
      <c r="BA181" t="s">
        <v>74</v>
      </c>
      <c r="BB181">
        <v>580</v>
      </c>
      <c r="BC181">
        <v>584</v>
      </c>
      <c r="BD181" t="s">
        <v>74</v>
      </c>
      <c r="BE181" t="s">
        <v>2424</v>
      </c>
      <c r="BF181" t="str">
        <f>HYPERLINK("http://dx.doi.org/10.1130/0091-7613(1995)023&lt;0580:GMADSO&gt;2.3.CO;2","http://dx.doi.org/10.1130/0091-7613(1995)023&lt;0580:GMADSO&gt;2.3.CO;2")</f>
        <v>http://dx.doi.org/10.1130/0091-7613(1995)023&lt;0580:GMADSO&gt;2.3.CO;2</v>
      </c>
      <c r="BG181" t="s">
        <v>74</v>
      </c>
      <c r="BH181" t="s">
        <v>74</v>
      </c>
      <c r="BI181">
        <v>5</v>
      </c>
      <c r="BJ181" t="s">
        <v>227</v>
      </c>
      <c r="BK181" t="s">
        <v>94</v>
      </c>
      <c r="BL181" t="s">
        <v>227</v>
      </c>
      <c r="BM181" t="s">
        <v>2425</v>
      </c>
      <c r="BN181" t="s">
        <v>74</v>
      </c>
      <c r="BO181" t="s">
        <v>1371</v>
      </c>
      <c r="BP181" t="s">
        <v>74</v>
      </c>
      <c r="BQ181" t="s">
        <v>74</v>
      </c>
      <c r="BR181" t="s">
        <v>97</v>
      </c>
      <c r="BS181" t="s">
        <v>2426</v>
      </c>
      <c r="BT181" t="str">
        <f>HYPERLINK("https%3A%2F%2Fwww.webofscience.com%2Fwos%2Fwoscc%2Ffull-record%2FWOS:A1995RG18000001","View Full Record in Web of Science")</f>
        <v>View Full Record in Web of Science</v>
      </c>
    </row>
    <row r="182" spans="1:72" x14ac:dyDescent="0.15">
      <c r="A182" t="s">
        <v>72</v>
      </c>
      <c r="B182" t="s">
        <v>2427</v>
      </c>
      <c r="C182" t="s">
        <v>74</v>
      </c>
      <c r="D182" t="s">
        <v>74</v>
      </c>
      <c r="E182" t="s">
        <v>74</v>
      </c>
      <c r="F182" t="s">
        <v>2427</v>
      </c>
      <c r="G182" t="s">
        <v>74</v>
      </c>
      <c r="H182" t="s">
        <v>74</v>
      </c>
      <c r="I182" t="s">
        <v>2428</v>
      </c>
      <c r="J182" t="s">
        <v>2429</v>
      </c>
      <c r="K182" t="s">
        <v>74</v>
      </c>
      <c r="L182" t="s">
        <v>74</v>
      </c>
      <c r="M182" t="s">
        <v>77</v>
      </c>
      <c r="N182" t="s">
        <v>78</v>
      </c>
      <c r="O182" t="s">
        <v>74</v>
      </c>
      <c r="P182" t="s">
        <v>74</v>
      </c>
      <c r="Q182" t="s">
        <v>74</v>
      </c>
      <c r="R182" t="s">
        <v>74</v>
      </c>
      <c r="S182" t="s">
        <v>74</v>
      </c>
      <c r="T182" t="s">
        <v>74</v>
      </c>
      <c r="U182" t="s">
        <v>2430</v>
      </c>
      <c r="V182" t="s">
        <v>2431</v>
      </c>
      <c r="W182" t="s">
        <v>74</v>
      </c>
      <c r="X182" t="s">
        <v>74</v>
      </c>
      <c r="Y182" t="s">
        <v>2432</v>
      </c>
      <c r="Z182" t="s">
        <v>74</v>
      </c>
      <c r="AA182" t="s">
        <v>74</v>
      </c>
      <c r="AB182" t="s">
        <v>74</v>
      </c>
      <c r="AC182" t="s">
        <v>74</v>
      </c>
      <c r="AD182" t="s">
        <v>74</v>
      </c>
      <c r="AE182" t="s">
        <v>74</v>
      </c>
      <c r="AF182" t="s">
        <v>74</v>
      </c>
      <c r="AG182">
        <v>29</v>
      </c>
      <c r="AH182">
        <v>31</v>
      </c>
      <c r="AI182">
        <v>31</v>
      </c>
      <c r="AJ182">
        <v>0</v>
      </c>
      <c r="AK182">
        <v>10</v>
      </c>
      <c r="AL182" t="s">
        <v>2433</v>
      </c>
      <c r="AM182" t="s">
        <v>2434</v>
      </c>
      <c r="AN182" t="s">
        <v>2435</v>
      </c>
      <c r="AO182" t="s">
        <v>2436</v>
      </c>
      <c r="AP182" t="s">
        <v>74</v>
      </c>
      <c r="AQ182" t="s">
        <v>74</v>
      </c>
      <c r="AR182" t="s">
        <v>2429</v>
      </c>
      <c r="AS182" t="s">
        <v>2437</v>
      </c>
      <c r="AT182" t="s">
        <v>2362</v>
      </c>
      <c r="AU182">
        <v>1995</v>
      </c>
      <c r="AV182">
        <v>137</v>
      </c>
      <c r="AW182">
        <v>3</v>
      </c>
      <c r="AX182" t="s">
        <v>74</v>
      </c>
      <c r="AY182" t="s">
        <v>74</v>
      </c>
      <c r="AZ182" t="s">
        <v>74</v>
      </c>
      <c r="BA182" t="s">
        <v>74</v>
      </c>
      <c r="BB182">
        <v>345</v>
      </c>
      <c r="BC182">
        <v>351</v>
      </c>
      <c r="BD182" t="s">
        <v>74</v>
      </c>
      <c r="BE182" t="s">
        <v>2438</v>
      </c>
      <c r="BF182" t="str">
        <f>HYPERLINK("http://dx.doi.org/10.1111/j.1474-919X.1995.tb08031.x","http://dx.doi.org/10.1111/j.1474-919X.1995.tb08031.x")</f>
        <v>http://dx.doi.org/10.1111/j.1474-919X.1995.tb08031.x</v>
      </c>
      <c r="BG182" t="s">
        <v>74</v>
      </c>
      <c r="BH182" t="s">
        <v>74</v>
      </c>
      <c r="BI182">
        <v>7</v>
      </c>
      <c r="BJ182" t="s">
        <v>690</v>
      </c>
      <c r="BK182" t="s">
        <v>94</v>
      </c>
      <c r="BL182" t="s">
        <v>691</v>
      </c>
      <c r="BM182" t="s">
        <v>2439</v>
      </c>
      <c r="BN182" t="s">
        <v>74</v>
      </c>
      <c r="BO182" t="s">
        <v>74</v>
      </c>
      <c r="BP182" t="s">
        <v>74</v>
      </c>
      <c r="BQ182" t="s">
        <v>74</v>
      </c>
      <c r="BR182" t="s">
        <v>97</v>
      </c>
      <c r="BS182" t="s">
        <v>2440</v>
      </c>
      <c r="BT182" t="str">
        <f>HYPERLINK("https%3A%2F%2Fwww.webofscience.com%2Fwos%2Fwoscc%2Ffull-record%2FWOS:A1995RK86000007","View Full Record in Web of Science")</f>
        <v>View Full Record in Web of Science</v>
      </c>
    </row>
    <row r="183" spans="1:72" x14ac:dyDescent="0.15">
      <c r="A183" t="s">
        <v>72</v>
      </c>
      <c r="B183" t="s">
        <v>2441</v>
      </c>
      <c r="C183" t="s">
        <v>74</v>
      </c>
      <c r="D183" t="s">
        <v>74</v>
      </c>
      <c r="E183" t="s">
        <v>74</v>
      </c>
      <c r="F183" t="s">
        <v>2441</v>
      </c>
      <c r="G183" t="s">
        <v>74</v>
      </c>
      <c r="H183" t="s">
        <v>74</v>
      </c>
      <c r="I183" t="s">
        <v>2442</v>
      </c>
      <c r="J183" t="s">
        <v>2443</v>
      </c>
      <c r="K183" t="s">
        <v>74</v>
      </c>
      <c r="L183" t="s">
        <v>74</v>
      </c>
      <c r="M183" t="s">
        <v>77</v>
      </c>
      <c r="N183" t="s">
        <v>2007</v>
      </c>
      <c r="O183" t="s">
        <v>74</v>
      </c>
      <c r="P183" t="s">
        <v>74</v>
      </c>
      <c r="Q183" t="s">
        <v>74</v>
      </c>
      <c r="R183" t="s">
        <v>74</v>
      </c>
      <c r="S183" t="s">
        <v>74</v>
      </c>
      <c r="T183" t="s">
        <v>74</v>
      </c>
      <c r="U183" t="s">
        <v>74</v>
      </c>
      <c r="V183" t="s">
        <v>74</v>
      </c>
      <c r="W183" t="s">
        <v>74</v>
      </c>
      <c r="X183" t="s">
        <v>74</v>
      </c>
      <c r="Y183" t="s">
        <v>2444</v>
      </c>
      <c r="Z183" t="s">
        <v>74</v>
      </c>
      <c r="AA183" t="s">
        <v>74</v>
      </c>
      <c r="AB183" t="s">
        <v>74</v>
      </c>
      <c r="AC183" t="s">
        <v>74</v>
      </c>
      <c r="AD183" t="s">
        <v>74</v>
      </c>
      <c r="AE183" t="s">
        <v>74</v>
      </c>
      <c r="AF183" t="s">
        <v>74</v>
      </c>
      <c r="AG183">
        <v>1</v>
      </c>
      <c r="AH183">
        <v>0</v>
      </c>
      <c r="AI183">
        <v>0</v>
      </c>
      <c r="AJ183">
        <v>0</v>
      </c>
      <c r="AK183">
        <v>1</v>
      </c>
      <c r="AL183" t="s">
        <v>1967</v>
      </c>
      <c r="AM183" t="s">
        <v>345</v>
      </c>
      <c r="AN183" t="s">
        <v>1968</v>
      </c>
      <c r="AO183" t="s">
        <v>2445</v>
      </c>
      <c r="AP183" t="s">
        <v>74</v>
      </c>
      <c r="AQ183" t="s">
        <v>74</v>
      </c>
      <c r="AR183" t="s">
        <v>2446</v>
      </c>
      <c r="AS183" t="s">
        <v>2447</v>
      </c>
      <c r="AT183" t="s">
        <v>2362</v>
      </c>
      <c r="AU183">
        <v>1995</v>
      </c>
      <c r="AV183">
        <v>71</v>
      </c>
      <c r="AW183">
        <v>3</v>
      </c>
      <c r="AX183" t="s">
        <v>74</v>
      </c>
      <c r="AY183" t="s">
        <v>74</v>
      </c>
      <c r="AZ183" t="s">
        <v>74</v>
      </c>
      <c r="BA183" t="s">
        <v>74</v>
      </c>
      <c r="BB183">
        <v>622</v>
      </c>
      <c r="BC183">
        <v>622</v>
      </c>
      <c r="BD183" t="s">
        <v>74</v>
      </c>
      <c r="BE183" t="s">
        <v>2448</v>
      </c>
      <c r="BF183" t="str">
        <f>HYPERLINK("http://dx.doi.org/10.2307/2624887","http://dx.doi.org/10.2307/2624887")</f>
        <v>http://dx.doi.org/10.2307/2624887</v>
      </c>
      <c r="BG183" t="s">
        <v>74</v>
      </c>
      <c r="BH183" t="s">
        <v>74</v>
      </c>
      <c r="BI183">
        <v>1</v>
      </c>
      <c r="BJ183" t="s">
        <v>2449</v>
      </c>
      <c r="BK183" t="s">
        <v>1040</v>
      </c>
      <c r="BL183" t="s">
        <v>2449</v>
      </c>
      <c r="BM183" t="s">
        <v>2450</v>
      </c>
      <c r="BN183" t="s">
        <v>74</v>
      </c>
      <c r="BO183" t="s">
        <v>74</v>
      </c>
      <c r="BP183" t="s">
        <v>74</v>
      </c>
      <c r="BQ183" t="s">
        <v>74</v>
      </c>
      <c r="BR183" t="s">
        <v>97</v>
      </c>
      <c r="BS183" t="s">
        <v>2451</v>
      </c>
      <c r="BT183" t="str">
        <f>HYPERLINK("https%3A%2F%2Fwww.webofscience.com%2Fwos%2Fwoscc%2Ffull-record%2FWOS:A1995RL04900053","View Full Record in Web of Science")</f>
        <v>View Full Record in Web of Science</v>
      </c>
    </row>
    <row r="184" spans="1:72" x14ac:dyDescent="0.15">
      <c r="A184" t="s">
        <v>72</v>
      </c>
      <c r="B184" t="s">
        <v>2452</v>
      </c>
      <c r="C184" t="s">
        <v>74</v>
      </c>
      <c r="D184" t="s">
        <v>74</v>
      </c>
      <c r="E184" t="s">
        <v>74</v>
      </c>
      <c r="F184" t="s">
        <v>2452</v>
      </c>
      <c r="G184" t="s">
        <v>74</v>
      </c>
      <c r="H184" t="s">
        <v>74</v>
      </c>
      <c r="I184" t="s">
        <v>2453</v>
      </c>
      <c r="J184" t="s">
        <v>2454</v>
      </c>
      <c r="K184" t="s">
        <v>74</v>
      </c>
      <c r="L184" t="s">
        <v>74</v>
      </c>
      <c r="M184" t="s">
        <v>648</v>
      </c>
      <c r="N184" t="s">
        <v>78</v>
      </c>
      <c r="O184" t="s">
        <v>74</v>
      </c>
      <c r="P184" t="s">
        <v>74</v>
      </c>
      <c r="Q184" t="s">
        <v>74</v>
      </c>
      <c r="R184" t="s">
        <v>74</v>
      </c>
      <c r="S184" t="s">
        <v>74</v>
      </c>
      <c r="T184" t="s">
        <v>74</v>
      </c>
      <c r="U184" t="s">
        <v>2455</v>
      </c>
      <c r="V184" t="s">
        <v>2456</v>
      </c>
      <c r="W184" t="s">
        <v>74</v>
      </c>
      <c r="X184" t="s">
        <v>74</v>
      </c>
      <c r="Y184" t="s">
        <v>2457</v>
      </c>
      <c r="Z184" t="s">
        <v>74</v>
      </c>
      <c r="AA184" t="s">
        <v>74</v>
      </c>
      <c r="AB184" t="s">
        <v>74</v>
      </c>
      <c r="AC184" t="s">
        <v>74</v>
      </c>
      <c r="AD184" t="s">
        <v>74</v>
      </c>
      <c r="AE184" t="s">
        <v>74</v>
      </c>
      <c r="AF184" t="s">
        <v>74</v>
      </c>
      <c r="AG184">
        <v>35</v>
      </c>
      <c r="AH184">
        <v>0</v>
      </c>
      <c r="AI184">
        <v>0</v>
      </c>
      <c r="AJ184">
        <v>0</v>
      </c>
      <c r="AK184">
        <v>1</v>
      </c>
      <c r="AL184" t="s">
        <v>650</v>
      </c>
      <c r="AM184" t="s">
        <v>651</v>
      </c>
      <c r="AN184" t="s">
        <v>652</v>
      </c>
      <c r="AO184" t="s">
        <v>2458</v>
      </c>
      <c r="AP184" t="s">
        <v>74</v>
      </c>
      <c r="AQ184" t="s">
        <v>74</v>
      </c>
      <c r="AR184" t="s">
        <v>2459</v>
      </c>
      <c r="AS184" t="s">
        <v>2460</v>
      </c>
      <c r="AT184" t="s">
        <v>2461</v>
      </c>
      <c r="AU184">
        <v>1995</v>
      </c>
      <c r="AV184">
        <v>31</v>
      </c>
      <c r="AW184">
        <v>4</v>
      </c>
      <c r="AX184" t="s">
        <v>74</v>
      </c>
      <c r="AY184" t="s">
        <v>74</v>
      </c>
      <c r="AZ184" t="s">
        <v>74</v>
      </c>
      <c r="BA184" t="s">
        <v>74</v>
      </c>
      <c r="BB184">
        <v>477</v>
      </c>
      <c r="BC184">
        <v>487</v>
      </c>
      <c r="BD184" t="s">
        <v>74</v>
      </c>
      <c r="BE184" t="s">
        <v>74</v>
      </c>
      <c r="BF184" t="s">
        <v>74</v>
      </c>
      <c r="BG184" t="s">
        <v>74</v>
      </c>
      <c r="BH184" t="s">
        <v>74</v>
      </c>
      <c r="BI184">
        <v>11</v>
      </c>
      <c r="BJ184" t="s">
        <v>2462</v>
      </c>
      <c r="BK184" t="s">
        <v>94</v>
      </c>
      <c r="BL184" t="s">
        <v>2462</v>
      </c>
      <c r="BM184" t="s">
        <v>2463</v>
      </c>
      <c r="BN184" t="s">
        <v>74</v>
      </c>
      <c r="BO184" t="s">
        <v>74</v>
      </c>
      <c r="BP184" t="s">
        <v>74</v>
      </c>
      <c r="BQ184" t="s">
        <v>74</v>
      </c>
      <c r="BR184" t="s">
        <v>97</v>
      </c>
      <c r="BS184" t="s">
        <v>2464</v>
      </c>
      <c r="BT184" t="str">
        <f>HYPERLINK("https%3A%2F%2Fwww.webofscience.com%2Fwos%2Fwoscc%2Ffull-record%2FWOS:A1995RY51100002","View Full Record in Web of Science")</f>
        <v>View Full Record in Web of Science</v>
      </c>
    </row>
    <row r="185" spans="1:72" x14ac:dyDescent="0.15">
      <c r="A185" t="s">
        <v>72</v>
      </c>
      <c r="B185" t="s">
        <v>2465</v>
      </c>
      <c r="C185" t="s">
        <v>74</v>
      </c>
      <c r="D185" t="s">
        <v>74</v>
      </c>
      <c r="E185" t="s">
        <v>74</v>
      </c>
      <c r="F185" t="s">
        <v>2465</v>
      </c>
      <c r="G185" t="s">
        <v>74</v>
      </c>
      <c r="H185" t="s">
        <v>74</v>
      </c>
      <c r="I185" t="s">
        <v>2466</v>
      </c>
      <c r="J185" t="s">
        <v>2467</v>
      </c>
      <c r="K185" t="s">
        <v>74</v>
      </c>
      <c r="L185" t="s">
        <v>74</v>
      </c>
      <c r="M185" t="s">
        <v>77</v>
      </c>
      <c r="N185" t="s">
        <v>78</v>
      </c>
      <c r="O185" t="s">
        <v>74</v>
      </c>
      <c r="P185" t="s">
        <v>74</v>
      </c>
      <c r="Q185" t="s">
        <v>74</v>
      </c>
      <c r="R185" t="s">
        <v>74</v>
      </c>
      <c r="S185" t="s">
        <v>74</v>
      </c>
      <c r="T185" t="s">
        <v>2468</v>
      </c>
      <c r="U185" t="s">
        <v>2469</v>
      </c>
      <c r="V185" t="s">
        <v>2470</v>
      </c>
      <c r="W185" t="s">
        <v>74</v>
      </c>
      <c r="X185" t="s">
        <v>74</v>
      </c>
      <c r="Y185" t="s">
        <v>2471</v>
      </c>
      <c r="Z185" t="s">
        <v>74</v>
      </c>
      <c r="AA185" t="s">
        <v>74</v>
      </c>
      <c r="AB185" t="s">
        <v>2472</v>
      </c>
      <c r="AC185" t="s">
        <v>74</v>
      </c>
      <c r="AD185" t="s">
        <v>74</v>
      </c>
      <c r="AE185" t="s">
        <v>74</v>
      </c>
      <c r="AF185" t="s">
        <v>74</v>
      </c>
      <c r="AG185">
        <v>48</v>
      </c>
      <c r="AH185">
        <v>129</v>
      </c>
      <c r="AI185">
        <v>142</v>
      </c>
      <c r="AJ185">
        <v>2</v>
      </c>
      <c r="AK185">
        <v>52</v>
      </c>
      <c r="AL185" t="s">
        <v>980</v>
      </c>
      <c r="AM185" t="s">
        <v>981</v>
      </c>
      <c r="AN185" t="s">
        <v>982</v>
      </c>
      <c r="AO185" t="s">
        <v>2473</v>
      </c>
      <c r="AP185" t="s">
        <v>2474</v>
      </c>
      <c r="AQ185" t="s">
        <v>74</v>
      </c>
      <c r="AR185" t="s">
        <v>2475</v>
      </c>
      <c r="AS185" t="s">
        <v>2476</v>
      </c>
      <c r="AT185" t="s">
        <v>2362</v>
      </c>
      <c r="AU185">
        <v>1995</v>
      </c>
      <c r="AV185">
        <v>64</v>
      </c>
      <c r="AW185">
        <v>4</v>
      </c>
      <c r="AX185" t="s">
        <v>74</v>
      </c>
      <c r="AY185" t="s">
        <v>74</v>
      </c>
      <c r="AZ185" t="s">
        <v>74</v>
      </c>
      <c r="BA185" t="s">
        <v>74</v>
      </c>
      <c r="BB185">
        <v>505</v>
      </c>
      <c r="BC185">
        <v>518</v>
      </c>
      <c r="BD185" t="s">
        <v>74</v>
      </c>
      <c r="BE185" t="s">
        <v>2477</v>
      </c>
      <c r="BF185" t="str">
        <f>HYPERLINK("http://dx.doi.org/10.2307/5653","http://dx.doi.org/10.2307/5653")</f>
        <v>http://dx.doi.org/10.2307/5653</v>
      </c>
      <c r="BG185" t="s">
        <v>74</v>
      </c>
      <c r="BH185" t="s">
        <v>74</v>
      </c>
      <c r="BI185">
        <v>14</v>
      </c>
      <c r="BJ185" t="s">
        <v>2478</v>
      </c>
      <c r="BK185" t="s">
        <v>94</v>
      </c>
      <c r="BL185" t="s">
        <v>2479</v>
      </c>
      <c r="BM185" t="s">
        <v>2480</v>
      </c>
      <c r="BN185" t="s">
        <v>74</v>
      </c>
      <c r="BO185" t="s">
        <v>74</v>
      </c>
      <c r="BP185" t="s">
        <v>74</v>
      </c>
      <c r="BQ185" t="s">
        <v>74</v>
      </c>
      <c r="BR185" t="s">
        <v>97</v>
      </c>
      <c r="BS185" t="s">
        <v>2481</v>
      </c>
      <c r="BT185" t="str">
        <f>HYPERLINK("https%3A%2F%2Fwww.webofscience.com%2Fwos%2Fwoscc%2Ffull-record%2FWOS:A1995RJ55300008","View Full Record in Web of Science")</f>
        <v>View Full Record in Web of Science</v>
      </c>
    </row>
    <row r="186" spans="1:72" x14ac:dyDescent="0.15">
      <c r="A186" t="s">
        <v>72</v>
      </c>
      <c r="B186" t="s">
        <v>2482</v>
      </c>
      <c r="C186" t="s">
        <v>74</v>
      </c>
      <c r="D186" t="s">
        <v>74</v>
      </c>
      <c r="E186" t="s">
        <v>74</v>
      </c>
      <c r="F186" t="s">
        <v>2482</v>
      </c>
      <c r="G186" t="s">
        <v>74</v>
      </c>
      <c r="H186" t="s">
        <v>74</v>
      </c>
      <c r="I186" t="s">
        <v>2483</v>
      </c>
      <c r="J186" t="s">
        <v>1787</v>
      </c>
      <c r="K186" t="s">
        <v>74</v>
      </c>
      <c r="L186" t="s">
        <v>74</v>
      </c>
      <c r="M186" t="s">
        <v>77</v>
      </c>
      <c r="N186" t="s">
        <v>78</v>
      </c>
      <c r="O186" t="s">
        <v>74</v>
      </c>
      <c r="P186" t="s">
        <v>74</v>
      </c>
      <c r="Q186" t="s">
        <v>74</v>
      </c>
      <c r="R186" t="s">
        <v>74</v>
      </c>
      <c r="S186" t="s">
        <v>74</v>
      </c>
      <c r="T186" t="s">
        <v>74</v>
      </c>
      <c r="U186" t="s">
        <v>2484</v>
      </c>
      <c r="V186" t="s">
        <v>2485</v>
      </c>
      <c r="W186" t="s">
        <v>2486</v>
      </c>
      <c r="X186" t="s">
        <v>361</v>
      </c>
      <c r="Y186" t="s">
        <v>2487</v>
      </c>
      <c r="Z186" t="s">
        <v>74</v>
      </c>
      <c r="AA186" t="s">
        <v>74</v>
      </c>
      <c r="AB186" t="s">
        <v>2488</v>
      </c>
      <c r="AC186" t="s">
        <v>74</v>
      </c>
      <c r="AD186" t="s">
        <v>74</v>
      </c>
      <c r="AE186" t="s">
        <v>74</v>
      </c>
      <c r="AF186" t="s">
        <v>74</v>
      </c>
      <c r="AG186">
        <v>48</v>
      </c>
      <c r="AH186">
        <v>13</v>
      </c>
      <c r="AI186">
        <v>13</v>
      </c>
      <c r="AJ186">
        <v>0</v>
      </c>
      <c r="AK186">
        <v>1</v>
      </c>
      <c r="AL186" t="s">
        <v>622</v>
      </c>
      <c r="AM186" t="s">
        <v>372</v>
      </c>
      <c r="AN186" t="s">
        <v>623</v>
      </c>
      <c r="AO186" t="s">
        <v>1791</v>
      </c>
      <c r="AP186" t="s">
        <v>74</v>
      </c>
      <c r="AQ186" t="s">
        <v>74</v>
      </c>
      <c r="AR186" t="s">
        <v>1792</v>
      </c>
      <c r="AS186" t="s">
        <v>1793</v>
      </c>
      <c r="AT186" t="s">
        <v>2362</v>
      </c>
      <c r="AU186">
        <v>1995</v>
      </c>
      <c r="AV186">
        <v>57</v>
      </c>
      <c r="AW186">
        <v>8</v>
      </c>
      <c r="AX186" t="s">
        <v>74</v>
      </c>
      <c r="AY186" t="s">
        <v>74</v>
      </c>
      <c r="AZ186" t="s">
        <v>74</v>
      </c>
      <c r="BA186" t="s">
        <v>74</v>
      </c>
      <c r="BB186">
        <v>889</v>
      </c>
      <c r="BC186">
        <v>897</v>
      </c>
      <c r="BD186" t="s">
        <v>74</v>
      </c>
      <c r="BE186" t="s">
        <v>2489</v>
      </c>
      <c r="BF186" t="str">
        <f>HYPERLINK("http://dx.doi.org/10.1016/0021-9169(94)00070-5","http://dx.doi.org/10.1016/0021-9169(94)00070-5")</f>
        <v>http://dx.doi.org/10.1016/0021-9169(94)00070-5</v>
      </c>
      <c r="BG186" t="s">
        <v>74</v>
      </c>
      <c r="BH186" t="s">
        <v>74</v>
      </c>
      <c r="BI186">
        <v>9</v>
      </c>
      <c r="BJ186" t="s">
        <v>169</v>
      </c>
      <c r="BK186" t="s">
        <v>94</v>
      </c>
      <c r="BL186" t="s">
        <v>169</v>
      </c>
      <c r="BM186" t="s">
        <v>2490</v>
      </c>
      <c r="BN186" t="s">
        <v>74</v>
      </c>
      <c r="BO186" t="s">
        <v>354</v>
      </c>
      <c r="BP186" t="s">
        <v>74</v>
      </c>
      <c r="BQ186" t="s">
        <v>74</v>
      </c>
      <c r="BR186" t="s">
        <v>97</v>
      </c>
      <c r="BS186" t="s">
        <v>2491</v>
      </c>
      <c r="BT186" t="str">
        <f>HYPERLINK("https%3A%2F%2Fwww.webofscience.com%2Fwos%2Fwoscc%2Ffull-record%2FWOS:A1995RA32800006","View Full Record in Web of Science")</f>
        <v>View Full Record in Web of Science</v>
      </c>
    </row>
    <row r="187" spans="1:72" x14ac:dyDescent="0.15">
      <c r="A187" t="s">
        <v>72</v>
      </c>
      <c r="B187" t="s">
        <v>2492</v>
      </c>
      <c r="C187" t="s">
        <v>74</v>
      </c>
      <c r="D187" t="s">
        <v>74</v>
      </c>
      <c r="E187" t="s">
        <v>74</v>
      </c>
      <c r="F187" t="s">
        <v>2492</v>
      </c>
      <c r="G187" t="s">
        <v>74</v>
      </c>
      <c r="H187" t="s">
        <v>74</v>
      </c>
      <c r="I187" t="s">
        <v>2493</v>
      </c>
      <c r="J187" t="s">
        <v>1787</v>
      </c>
      <c r="K187" t="s">
        <v>74</v>
      </c>
      <c r="L187" t="s">
        <v>74</v>
      </c>
      <c r="M187" t="s">
        <v>77</v>
      </c>
      <c r="N187" t="s">
        <v>78</v>
      </c>
      <c r="O187" t="s">
        <v>74</v>
      </c>
      <c r="P187" t="s">
        <v>74</v>
      </c>
      <c r="Q187" t="s">
        <v>74</v>
      </c>
      <c r="R187" t="s">
        <v>74</v>
      </c>
      <c r="S187" t="s">
        <v>74</v>
      </c>
      <c r="T187" t="s">
        <v>74</v>
      </c>
      <c r="U187" t="s">
        <v>2494</v>
      </c>
      <c r="V187" t="s">
        <v>2495</v>
      </c>
      <c r="W187" t="s">
        <v>2496</v>
      </c>
      <c r="X187" t="s">
        <v>2497</v>
      </c>
      <c r="Y187" t="s">
        <v>2498</v>
      </c>
      <c r="Z187" t="s">
        <v>74</v>
      </c>
      <c r="AA187" t="s">
        <v>74</v>
      </c>
      <c r="AB187" t="s">
        <v>74</v>
      </c>
      <c r="AC187" t="s">
        <v>74</v>
      </c>
      <c r="AD187" t="s">
        <v>74</v>
      </c>
      <c r="AE187" t="s">
        <v>74</v>
      </c>
      <c r="AF187" t="s">
        <v>74</v>
      </c>
      <c r="AG187">
        <v>17</v>
      </c>
      <c r="AH187">
        <v>4</v>
      </c>
      <c r="AI187">
        <v>4</v>
      </c>
      <c r="AJ187">
        <v>0</v>
      </c>
      <c r="AK187">
        <v>0</v>
      </c>
      <c r="AL187" t="s">
        <v>622</v>
      </c>
      <c r="AM187" t="s">
        <v>372</v>
      </c>
      <c r="AN187" t="s">
        <v>623</v>
      </c>
      <c r="AO187" t="s">
        <v>1791</v>
      </c>
      <c r="AP187" t="s">
        <v>74</v>
      </c>
      <c r="AQ187" t="s">
        <v>74</v>
      </c>
      <c r="AR187" t="s">
        <v>1792</v>
      </c>
      <c r="AS187" t="s">
        <v>1793</v>
      </c>
      <c r="AT187" t="s">
        <v>2362</v>
      </c>
      <c r="AU187">
        <v>1995</v>
      </c>
      <c r="AV187">
        <v>57</v>
      </c>
      <c r="AW187">
        <v>8</v>
      </c>
      <c r="AX187" t="s">
        <v>74</v>
      </c>
      <c r="AY187" t="s">
        <v>74</v>
      </c>
      <c r="AZ187" t="s">
        <v>74</v>
      </c>
      <c r="BA187" t="s">
        <v>74</v>
      </c>
      <c r="BB187">
        <v>905</v>
      </c>
      <c r="BC187">
        <v>915</v>
      </c>
      <c r="BD187" t="s">
        <v>74</v>
      </c>
      <c r="BE187" t="s">
        <v>2499</v>
      </c>
      <c r="BF187" t="str">
        <f>HYPERLINK("http://dx.doi.org/10.1016/0021-9169(94)00089-7","http://dx.doi.org/10.1016/0021-9169(94)00089-7")</f>
        <v>http://dx.doi.org/10.1016/0021-9169(94)00089-7</v>
      </c>
      <c r="BG187" t="s">
        <v>74</v>
      </c>
      <c r="BH187" t="s">
        <v>74</v>
      </c>
      <c r="BI187">
        <v>11</v>
      </c>
      <c r="BJ187" t="s">
        <v>169</v>
      </c>
      <c r="BK187" t="s">
        <v>94</v>
      </c>
      <c r="BL187" t="s">
        <v>169</v>
      </c>
      <c r="BM187" t="s">
        <v>2490</v>
      </c>
      <c r="BN187" t="s">
        <v>74</v>
      </c>
      <c r="BO187" t="s">
        <v>74</v>
      </c>
      <c r="BP187" t="s">
        <v>74</v>
      </c>
      <c r="BQ187" t="s">
        <v>74</v>
      </c>
      <c r="BR187" t="s">
        <v>97</v>
      </c>
      <c r="BS187" t="s">
        <v>2500</v>
      </c>
      <c r="BT187" t="str">
        <f>HYPERLINK("https%3A%2F%2Fwww.webofscience.com%2Fwos%2Fwoscc%2Ffull-record%2FWOS:A1995RA32800008","View Full Record in Web of Science")</f>
        <v>View Full Record in Web of Science</v>
      </c>
    </row>
    <row r="188" spans="1:72" x14ac:dyDescent="0.15">
      <c r="A188" t="s">
        <v>72</v>
      </c>
      <c r="B188" t="s">
        <v>2501</v>
      </c>
      <c r="C188" t="s">
        <v>74</v>
      </c>
      <c r="D188" t="s">
        <v>74</v>
      </c>
      <c r="E188" t="s">
        <v>74</v>
      </c>
      <c r="F188" t="s">
        <v>2501</v>
      </c>
      <c r="G188" t="s">
        <v>74</v>
      </c>
      <c r="H188" t="s">
        <v>74</v>
      </c>
      <c r="I188" t="s">
        <v>2502</v>
      </c>
      <c r="J188" t="s">
        <v>1787</v>
      </c>
      <c r="K188" t="s">
        <v>74</v>
      </c>
      <c r="L188" t="s">
        <v>74</v>
      </c>
      <c r="M188" t="s">
        <v>77</v>
      </c>
      <c r="N188" t="s">
        <v>78</v>
      </c>
      <c r="O188" t="s">
        <v>74</v>
      </c>
      <c r="P188" t="s">
        <v>74</v>
      </c>
      <c r="Q188" t="s">
        <v>74</v>
      </c>
      <c r="R188" t="s">
        <v>74</v>
      </c>
      <c r="S188" t="s">
        <v>74</v>
      </c>
      <c r="T188" t="s">
        <v>74</v>
      </c>
      <c r="U188" t="s">
        <v>2503</v>
      </c>
      <c r="V188" t="s">
        <v>2504</v>
      </c>
      <c r="W188" t="s">
        <v>2505</v>
      </c>
      <c r="X188" t="s">
        <v>2506</v>
      </c>
      <c r="Y188" t="s">
        <v>2471</v>
      </c>
      <c r="Z188" t="s">
        <v>74</v>
      </c>
      <c r="AA188" t="s">
        <v>74</v>
      </c>
      <c r="AB188" t="s">
        <v>74</v>
      </c>
      <c r="AC188" t="s">
        <v>74</v>
      </c>
      <c r="AD188" t="s">
        <v>74</v>
      </c>
      <c r="AE188" t="s">
        <v>74</v>
      </c>
      <c r="AF188" t="s">
        <v>74</v>
      </c>
      <c r="AG188">
        <v>27</v>
      </c>
      <c r="AH188">
        <v>4</v>
      </c>
      <c r="AI188">
        <v>4</v>
      </c>
      <c r="AJ188">
        <v>0</v>
      </c>
      <c r="AK188">
        <v>0</v>
      </c>
      <c r="AL188" t="s">
        <v>622</v>
      </c>
      <c r="AM188" t="s">
        <v>372</v>
      </c>
      <c r="AN188" t="s">
        <v>2507</v>
      </c>
      <c r="AO188" t="s">
        <v>1791</v>
      </c>
      <c r="AP188" t="s">
        <v>74</v>
      </c>
      <c r="AQ188" t="s">
        <v>74</v>
      </c>
      <c r="AR188" t="s">
        <v>1792</v>
      </c>
      <c r="AS188" t="s">
        <v>1793</v>
      </c>
      <c r="AT188" t="s">
        <v>2362</v>
      </c>
      <c r="AU188">
        <v>1995</v>
      </c>
      <c r="AV188">
        <v>57</v>
      </c>
      <c r="AW188">
        <v>8</v>
      </c>
      <c r="AX188" t="s">
        <v>74</v>
      </c>
      <c r="AY188" t="s">
        <v>74</v>
      </c>
      <c r="AZ188" t="s">
        <v>74</v>
      </c>
      <c r="BA188" t="s">
        <v>74</v>
      </c>
      <c r="BB188">
        <v>945</v>
      </c>
      <c r="BC188" t="s">
        <v>2508</v>
      </c>
      <c r="BD188" t="s">
        <v>74</v>
      </c>
      <c r="BE188" t="s">
        <v>2509</v>
      </c>
      <c r="BF188" t="str">
        <f>HYPERLINK("http://dx.doi.org/10.1016/0021-9169(94)00083-Z","http://dx.doi.org/10.1016/0021-9169(94)00083-Z")</f>
        <v>http://dx.doi.org/10.1016/0021-9169(94)00083-Z</v>
      </c>
      <c r="BG188" t="s">
        <v>74</v>
      </c>
      <c r="BH188" t="s">
        <v>74</v>
      </c>
      <c r="BI188">
        <v>1</v>
      </c>
      <c r="BJ188" t="s">
        <v>169</v>
      </c>
      <c r="BK188" t="s">
        <v>94</v>
      </c>
      <c r="BL188" t="s">
        <v>169</v>
      </c>
      <c r="BM188" t="s">
        <v>2490</v>
      </c>
      <c r="BN188" t="s">
        <v>74</v>
      </c>
      <c r="BO188" t="s">
        <v>74</v>
      </c>
      <c r="BP188" t="s">
        <v>74</v>
      </c>
      <c r="BQ188" t="s">
        <v>74</v>
      </c>
      <c r="BR188" t="s">
        <v>97</v>
      </c>
      <c r="BS188" t="s">
        <v>2510</v>
      </c>
      <c r="BT188" t="str">
        <f>HYPERLINK("https%3A%2F%2Fwww.webofscience.com%2Fwos%2Fwoscc%2Ffull-record%2FWOS:A1995RA32800012","View Full Record in Web of Science")</f>
        <v>View Full Record in Web of Science</v>
      </c>
    </row>
    <row r="189" spans="1:72" x14ac:dyDescent="0.15">
      <c r="A189" t="s">
        <v>72</v>
      </c>
      <c r="B189" t="s">
        <v>2511</v>
      </c>
      <c r="C189" t="s">
        <v>74</v>
      </c>
      <c r="D189" t="s">
        <v>74</v>
      </c>
      <c r="E189" t="s">
        <v>74</v>
      </c>
      <c r="F189" t="s">
        <v>2511</v>
      </c>
      <c r="G189" t="s">
        <v>74</v>
      </c>
      <c r="H189" t="s">
        <v>74</v>
      </c>
      <c r="I189" t="s">
        <v>2512</v>
      </c>
      <c r="J189" t="s">
        <v>1787</v>
      </c>
      <c r="K189" t="s">
        <v>74</v>
      </c>
      <c r="L189" t="s">
        <v>74</v>
      </c>
      <c r="M189" t="s">
        <v>77</v>
      </c>
      <c r="N189" t="s">
        <v>78</v>
      </c>
      <c r="O189" t="s">
        <v>74</v>
      </c>
      <c r="P189" t="s">
        <v>74</v>
      </c>
      <c r="Q189" t="s">
        <v>74</v>
      </c>
      <c r="R189" t="s">
        <v>74</v>
      </c>
      <c r="S189" t="s">
        <v>74</v>
      </c>
      <c r="T189" t="s">
        <v>74</v>
      </c>
      <c r="U189" t="s">
        <v>2513</v>
      </c>
      <c r="V189" t="s">
        <v>2514</v>
      </c>
      <c r="W189" t="s">
        <v>74</v>
      </c>
      <c r="X189" t="s">
        <v>74</v>
      </c>
      <c r="Y189" t="s">
        <v>2515</v>
      </c>
      <c r="Z189" t="s">
        <v>74</v>
      </c>
      <c r="AA189" t="s">
        <v>2516</v>
      </c>
      <c r="AB189" t="s">
        <v>2517</v>
      </c>
      <c r="AC189" t="s">
        <v>74</v>
      </c>
      <c r="AD189" t="s">
        <v>74</v>
      </c>
      <c r="AE189" t="s">
        <v>74</v>
      </c>
      <c r="AF189" t="s">
        <v>74</v>
      </c>
      <c r="AG189">
        <v>13</v>
      </c>
      <c r="AH189">
        <v>0</v>
      </c>
      <c r="AI189">
        <v>0</v>
      </c>
      <c r="AJ189">
        <v>0</v>
      </c>
      <c r="AK189">
        <v>0</v>
      </c>
      <c r="AL189" t="s">
        <v>622</v>
      </c>
      <c r="AM189" t="s">
        <v>372</v>
      </c>
      <c r="AN189" t="s">
        <v>2507</v>
      </c>
      <c r="AO189" t="s">
        <v>1791</v>
      </c>
      <c r="AP189" t="s">
        <v>74</v>
      </c>
      <c r="AQ189" t="s">
        <v>74</v>
      </c>
      <c r="AR189" t="s">
        <v>1792</v>
      </c>
      <c r="AS189" t="s">
        <v>1793</v>
      </c>
      <c r="AT189" t="s">
        <v>2362</v>
      </c>
      <c r="AU189">
        <v>1995</v>
      </c>
      <c r="AV189">
        <v>57</v>
      </c>
      <c r="AW189">
        <v>8</v>
      </c>
      <c r="AX189" t="s">
        <v>74</v>
      </c>
      <c r="AY189" t="s">
        <v>74</v>
      </c>
      <c r="AZ189" t="s">
        <v>74</v>
      </c>
      <c r="BA189" t="s">
        <v>74</v>
      </c>
      <c r="BB189">
        <v>961</v>
      </c>
      <c r="BC189">
        <v>966</v>
      </c>
      <c r="BD189" t="s">
        <v>74</v>
      </c>
      <c r="BE189" t="s">
        <v>2518</v>
      </c>
      <c r="BF189" t="str">
        <f>HYPERLINK("http://dx.doi.org/10.1016/0021-9169(94)00087-5","http://dx.doi.org/10.1016/0021-9169(94)00087-5")</f>
        <v>http://dx.doi.org/10.1016/0021-9169(94)00087-5</v>
      </c>
      <c r="BG189" t="s">
        <v>74</v>
      </c>
      <c r="BH189" t="s">
        <v>74</v>
      </c>
      <c r="BI189">
        <v>6</v>
      </c>
      <c r="BJ189" t="s">
        <v>169</v>
      </c>
      <c r="BK189" t="s">
        <v>94</v>
      </c>
      <c r="BL189" t="s">
        <v>169</v>
      </c>
      <c r="BM189" t="s">
        <v>2490</v>
      </c>
      <c r="BN189" t="s">
        <v>74</v>
      </c>
      <c r="BO189" t="s">
        <v>74</v>
      </c>
      <c r="BP189" t="s">
        <v>74</v>
      </c>
      <c r="BQ189" t="s">
        <v>74</v>
      </c>
      <c r="BR189" t="s">
        <v>97</v>
      </c>
      <c r="BS189" t="s">
        <v>2519</v>
      </c>
      <c r="BT189" t="str">
        <f>HYPERLINK("https%3A%2F%2Fwww.webofscience.com%2Fwos%2Fwoscc%2Ffull-record%2FWOS:A1995RA32800014","View Full Record in Web of Science")</f>
        <v>View Full Record in Web of Science</v>
      </c>
    </row>
    <row r="190" spans="1:72" x14ac:dyDescent="0.15">
      <c r="A190" t="s">
        <v>72</v>
      </c>
      <c r="B190" t="s">
        <v>2520</v>
      </c>
      <c r="C190" t="s">
        <v>74</v>
      </c>
      <c r="D190" t="s">
        <v>74</v>
      </c>
      <c r="E190" t="s">
        <v>74</v>
      </c>
      <c r="F190" t="s">
        <v>2520</v>
      </c>
      <c r="G190" t="s">
        <v>74</v>
      </c>
      <c r="H190" t="s">
        <v>74</v>
      </c>
      <c r="I190" t="s">
        <v>2521</v>
      </c>
      <c r="J190" t="s">
        <v>2522</v>
      </c>
      <c r="K190" t="s">
        <v>74</v>
      </c>
      <c r="L190" t="s">
        <v>74</v>
      </c>
      <c r="M190" t="s">
        <v>77</v>
      </c>
      <c r="N190" t="s">
        <v>78</v>
      </c>
      <c r="O190" t="s">
        <v>74</v>
      </c>
      <c r="P190" t="s">
        <v>74</v>
      </c>
      <c r="Q190" t="s">
        <v>74</v>
      </c>
      <c r="R190" t="s">
        <v>74</v>
      </c>
      <c r="S190" t="s">
        <v>74</v>
      </c>
      <c r="T190" t="s">
        <v>74</v>
      </c>
      <c r="U190" t="s">
        <v>2523</v>
      </c>
      <c r="V190" t="s">
        <v>2524</v>
      </c>
      <c r="W190" t="s">
        <v>2525</v>
      </c>
      <c r="X190" t="s">
        <v>2526</v>
      </c>
      <c r="Y190" t="s">
        <v>2527</v>
      </c>
      <c r="Z190" t="s">
        <v>74</v>
      </c>
      <c r="AA190" t="s">
        <v>74</v>
      </c>
      <c r="AB190" t="s">
        <v>74</v>
      </c>
      <c r="AC190" t="s">
        <v>74</v>
      </c>
      <c r="AD190" t="s">
        <v>74</v>
      </c>
      <c r="AE190" t="s">
        <v>74</v>
      </c>
      <c r="AF190" t="s">
        <v>74</v>
      </c>
      <c r="AG190">
        <v>27</v>
      </c>
      <c r="AH190">
        <v>2</v>
      </c>
      <c r="AI190">
        <v>2</v>
      </c>
      <c r="AJ190">
        <v>0</v>
      </c>
      <c r="AK190">
        <v>2</v>
      </c>
      <c r="AL190" t="s">
        <v>2528</v>
      </c>
      <c r="AM190" t="s">
        <v>161</v>
      </c>
      <c r="AN190" t="s">
        <v>2529</v>
      </c>
      <c r="AO190" t="s">
        <v>2530</v>
      </c>
      <c r="AP190" t="s">
        <v>74</v>
      </c>
      <c r="AQ190" t="s">
        <v>74</v>
      </c>
      <c r="AR190" t="s">
        <v>2531</v>
      </c>
      <c r="AS190" t="s">
        <v>2532</v>
      </c>
      <c r="AT190" t="s">
        <v>2362</v>
      </c>
      <c r="AU190">
        <v>1995</v>
      </c>
      <c r="AV190">
        <v>122</v>
      </c>
      <c r="AW190">
        <v>3</v>
      </c>
      <c r="AX190" t="s">
        <v>74</v>
      </c>
      <c r="AY190" t="s">
        <v>74</v>
      </c>
      <c r="AZ190" t="s">
        <v>74</v>
      </c>
      <c r="BA190" t="s">
        <v>74</v>
      </c>
      <c r="BB190">
        <v>317</v>
      </c>
      <c r="BC190">
        <v>324</v>
      </c>
      <c r="BD190" t="s">
        <v>74</v>
      </c>
      <c r="BE190" t="s">
        <v>2533</v>
      </c>
      <c r="BF190" t="str">
        <f>HYPERLINK("http://dx.doi.org/10.1080/00221309.1995.9921243","http://dx.doi.org/10.1080/00221309.1995.9921243")</f>
        <v>http://dx.doi.org/10.1080/00221309.1995.9921243</v>
      </c>
      <c r="BG190" t="s">
        <v>74</v>
      </c>
      <c r="BH190" t="s">
        <v>74</v>
      </c>
      <c r="BI190">
        <v>8</v>
      </c>
      <c r="BJ190" t="s">
        <v>2534</v>
      </c>
      <c r="BK190" t="s">
        <v>1040</v>
      </c>
      <c r="BL190" t="s">
        <v>2535</v>
      </c>
      <c r="BM190" t="s">
        <v>2536</v>
      </c>
      <c r="BN190" t="s">
        <v>74</v>
      </c>
      <c r="BO190" t="s">
        <v>74</v>
      </c>
      <c r="BP190" t="s">
        <v>74</v>
      </c>
      <c r="BQ190" t="s">
        <v>74</v>
      </c>
      <c r="BR190" t="s">
        <v>97</v>
      </c>
      <c r="BS190" t="s">
        <v>2537</v>
      </c>
      <c r="BT190" t="str">
        <f>HYPERLINK("https%3A%2F%2Fwww.webofscience.com%2Fwos%2Fwoscc%2Ffull-record%2FWOS:A1995RQ07800008","View Full Record in Web of Science")</f>
        <v>View Full Record in Web of Science</v>
      </c>
    </row>
    <row r="191" spans="1:72" x14ac:dyDescent="0.15">
      <c r="A191" t="s">
        <v>72</v>
      </c>
      <c r="B191" t="s">
        <v>2538</v>
      </c>
      <c r="C191" t="s">
        <v>74</v>
      </c>
      <c r="D191" t="s">
        <v>74</v>
      </c>
      <c r="E191" t="s">
        <v>74</v>
      </c>
      <c r="F191" t="s">
        <v>2538</v>
      </c>
      <c r="G191" t="s">
        <v>74</v>
      </c>
      <c r="H191" t="s">
        <v>74</v>
      </c>
      <c r="I191" t="s">
        <v>2539</v>
      </c>
      <c r="J191" t="s">
        <v>1830</v>
      </c>
      <c r="K191" t="s">
        <v>74</v>
      </c>
      <c r="L191" t="s">
        <v>74</v>
      </c>
      <c r="M191" t="s">
        <v>77</v>
      </c>
      <c r="N191" t="s">
        <v>78</v>
      </c>
      <c r="O191" t="s">
        <v>74</v>
      </c>
      <c r="P191" t="s">
        <v>74</v>
      </c>
      <c r="Q191" t="s">
        <v>74</v>
      </c>
      <c r="R191" t="s">
        <v>74</v>
      </c>
      <c r="S191" t="s">
        <v>74</v>
      </c>
      <c r="T191" t="s">
        <v>74</v>
      </c>
      <c r="U191" t="s">
        <v>2540</v>
      </c>
      <c r="V191" t="s">
        <v>2541</v>
      </c>
      <c r="W191" t="s">
        <v>2542</v>
      </c>
      <c r="X191" t="s">
        <v>2543</v>
      </c>
      <c r="Y191" t="s">
        <v>2544</v>
      </c>
      <c r="Z191" t="s">
        <v>74</v>
      </c>
      <c r="AA191" t="s">
        <v>2545</v>
      </c>
      <c r="AB191" t="s">
        <v>2546</v>
      </c>
      <c r="AC191" t="s">
        <v>74</v>
      </c>
      <c r="AD191" t="s">
        <v>74</v>
      </c>
      <c r="AE191" t="s">
        <v>74</v>
      </c>
      <c r="AF191" t="s">
        <v>74</v>
      </c>
      <c r="AG191">
        <v>69</v>
      </c>
      <c r="AH191">
        <v>43</v>
      </c>
      <c r="AI191">
        <v>43</v>
      </c>
      <c r="AJ191">
        <v>0</v>
      </c>
      <c r="AK191">
        <v>4</v>
      </c>
      <c r="AL191" t="s">
        <v>160</v>
      </c>
      <c r="AM191" t="s">
        <v>161</v>
      </c>
      <c r="AN191" t="s">
        <v>162</v>
      </c>
      <c r="AO191" t="s">
        <v>1834</v>
      </c>
      <c r="AP191" t="s">
        <v>1835</v>
      </c>
      <c r="AQ191" t="s">
        <v>74</v>
      </c>
      <c r="AR191" t="s">
        <v>1836</v>
      </c>
      <c r="AS191" t="s">
        <v>1837</v>
      </c>
      <c r="AT191" t="s">
        <v>2547</v>
      </c>
      <c r="AU191">
        <v>1995</v>
      </c>
      <c r="AV191">
        <v>100</v>
      </c>
      <c r="AW191" t="s">
        <v>2548</v>
      </c>
      <c r="AX191" t="s">
        <v>74</v>
      </c>
      <c r="AY191" t="s">
        <v>74</v>
      </c>
      <c r="AZ191" t="s">
        <v>74</v>
      </c>
      <c r="BA191" t="s">
        <v>74</v>
      </c>
      <c r="BB191">
        <v>11845</v>
      </c>
      <c r="BC191">
        <v>11861</v>
      </c>
      <c r="BD191" t="s">
        <v>74</v>
      </c>
      <c r="BE191" t="s">
        <v>2549</v>
      </c>
      <c r="BF191" t="str">
        <f>HYPERLINK("http://dx.doi.org/10.1029/94JA02665","http://dx.doi.org/10.1029/94JA02665")</f>
        <v>http://dx.doi.org/10.1029/94JA02665</v>
      </c>
      <c r="BG191" t="s">
        <v>74</v>
      </c>
      <c r="BH191" t="s">
        <v>74</v>
      </c>
      <c r="BI191">
        <v>17</v>
      </c>
      <c r="BJ191" t="s">
        <v>1613</v>
      </c>
      <c r="BK191" t="s">
        <v>94</v>
      </c>
      <c r="BL191" t="s">
        <v>1613</v>
      </c>
      <c r="BM191" t="s">
        <v>2550</v>
      </c>
      <c r="BN191" t="s">
        <v>74</v>
      </c>
      <c r="BO191" t="s">
        <v>1470</v>
      </c>
      <c r="BP191" t="s">
        <v>74</v>
      </c>
      <c r="BQ191" t="s">
        <v>74</v>
      </c>
      <c r="BR191" t="s">
        <v>97</v>
      </c>
      <c r="BS191" t="s">
        <v>2551</v>
      </c>
      <c r="BT191" t="str">
        <f>HYPERLINK("https%3A%2F%2Fwww.webofscience.com%2Fwos%2Fwoscc%2Ffull-record%2FWOS:A1995RG73700004","View Full Record in Web of Science")</f>
        <v>View Full Record in Web of Science</v>
      </c>
    </row>
    <row r="192" spans="1:72" x14ac:dyDescent="0.15">
      <c r="A192" t="s">
        <v>72</v>
      </c>
      <c r="B192" t="s">
        <v>2552</v>
      </c>
      <c r="C192" t="s">
        <v>74</v>
      </c>
      <c r="D192" t="s">
        <v>74</v>
      </c>
      <c r="E192" t="s">
        <v>74</v>
      </c>
      <c r="F192" t="s">
        <v>2552</v>
      </c>
      <c r="G192" t="s">
        <v>74</v>
      </c>
      <c r="H192" t="s">
        <v>74</v>
      </c>
      <c r="I192" t="s">
        <v>2553</v>
      </c>
      <c r="J192" t="s">
        <v>799</v>
      </c>
      <c r="K192" t="s">
        <v>74</v>
      </c>
      <c r="L192" t="s">
        <v>74</v>
      </c>
      <c r="M192" t="s">
        <v>77</v>
      </c>
      <c r="N192" t="s">
        <v>78</v>
      </c>
      <c r="O192" t="s">
        <v>74</v>
      </c>
      <c r="P192" t="s">
        <v>74</v>
      </c>
      <c r="Q192" t="s">
        <v>74</v>
      </c>
      <c r="R192" t="s">
        <v>74</v>
      </c>
      <c r="S192" t="s">
        <v>74</v>
      </c>
      <c r="T192" t="s">
        <v>74</v>
      </c>
      <c r="U192" t="s">
        <v>2554</v>
      </c>
      <c r="V192" t="s">
        <v>2555</v>
      </c>
      <c r="W192" t="s">
        <v>2556</v>
      </c>
      <c r="X192" t="s">
        <v>2557</v>
      </c>
      <c r="Y192" t="s">
        <v>74</v>
      </c>
      <c r="Z192" t="s">
        <v>74</v>
      </c>
      <c r="AA192" t="s">
        <v>2558</v>
      </c>
      <c r="AB192" t="s">
        <v>2559</v>
      </c>
      <c r="AC192" t="s">
        <v>74</v>
      </c>
      <c r="AD192" t="s">
        <v>74</v>
      </c>
      <c r="AE192" t="s">
        <v>74</v>
      </c>
      <c r="AF192" t="s">
        <v>74</v>
      </c>
      <c r="AG192">
        <v>33</v>
      </c>
      <c r="AH192">
        <v>61</v>
      </c>
      <c r="AI192">
        <v>67</v>
      </c>
      <c r="AJ192">
        <v>1</v>
      </c>
      <c r="AK192">
        <v>8</v>
      </c>
      <c r="AL192" t="s">
        <v>604</v>
      </c>
      <c r="AM192" t="s">
        <v>605</v>
      </c>
      <c r="AN192" t="s">
        <v>1803</v>
      </c>
      <c r="AO192" t="s">
        <v>805</v>
      </c>
      <c r="AP192" t="s">
        <v>2560</v>
      </c>
      <c r="AQ192" t="s">
        <v>74</v>
      </c>
      <c r="AR192" t="s">
        <v>806</v>
      </c>
      <c r="AS192" t="s">
        <v>2561</v>
      </c>
      <c r="AT192" t="s">
        <v>2362</v>
      </c>
      <c r="AU192">
        <v>1995</v>
      </c>
      <c r="AV192">
        <v>25</v>
      </c>
      <c r="AW192">
        <v>7</v>
      </c>
      <c r="AX192" t="s">
        <v>74</v>
      </c>
      <c r="AY192" t="s">
        <v>74</v>
      </c>
      <c r="AZ192" t="s">
        <v>74</v>
      </c>
      <c r="BA192" t="s">
        <v>74</v>
      </c>
      <c r="BB192">
        <v>1636</v>
      </c>
      <c r="BC192">
        <v>1650</v>
      </c>
      <c r="BD192" t="s">
        <v>74</v>
      </c>
      <c r="BE192" t="s">
        <v>2562</v>
      </c>
      <c r="BF192" t="str">
        <f>HYPERLINK("http://dx.doi.org/10.1175/1520-0485(1995)025&lt;1636:TSOTAC&gt;2.0.CO;2","http://dx.doi.org/10.1175/1520-0485(1995)025&lt;1636:TSOTAC&gt;2.0.CO;2")</f>
        <v>http://dx.doi.org/10.1175/1520-0485(1995)025&lt;1636:TSOTAC&gt;2.0.CO;2</v>
      </c>
      <c r="BG192" t="s">
        <v>74</v>
      </c>
      <c r="BH192" t="s">
        <v>74</v>
      </c>
      <c r="BI192">
        <v>15</v>
      </c>
      <c r="BJ192" t="s">
        <v>246</v>
      </c>
      <c r="BK192" t="s">
        <v>94</v>
      </c>
      <c r="BL192" t="s">
        <v>246</v>
      </c>
      <c r="BM192" t="s">
        <v>2563</v>
      </c>
      <c r="BN192" t="s">
        <v>74</v>
      </c>
      <c r="BO192" t="s">
        <v>354</v>
      </c>
      <c r="BP192" t="s">
        <v>74</v>
      </c>
      <c r="BQ192" t="s">
        <v>74</v>
      </c>
      <c r="BR192" t="s">
        <v>97</v>
      </c>
      <c r="BS192" t="s">
        <v>2564</v>
      </c>
      <c r="BT192" t="str">
        <f>HYPERLINK("https%3A%2F%2Fwww.webofscience.com%2Fwos%2Fwoscc%2Ffull-record%2FWOS:A1995RH83400005","View Full Record in Web of Science")</f>
        <v>View Full Record in Web of Science</v>
      </c>
    </row>
    <row r="193" spans="1:72" x14ac:dyDescent="0.15">
      <c r="A193" t="s">
        <v>72</v>
      </c>
      <c r="B193" t="s">
        <v>2565</v>
      </c>
      <c r="C193" t="s">
        <v>74</v>
      </c>
      <c r="D193" t="s">
        <v>74</v>
      </c>
      <c r="E193" t="s">
        <v>74</v>
      </c>
      <c r="F193" t="s">
        <v>2565</v>
      </c>
      <c r="G193" t="s">
        <v>74</v>
      </c>
      <c r="H193" t="s">
        <v>74</v>
      </c>
      <c r="I193" t="s">
        <v>2566</v>
      </c>
      <c r="J193" t="s">
        <v>799</v>
      </c>
      <c r="K193" t="s">
        <v>74</v>
      </c>
      <c r="L193" t="s">
        <v>74</v>
      </c>
      <c r="M193" t="s">
        <v>77</v>
      </c>
      <c r="N193" t="s">
        <v>519</v>
      </c>
      <c r="O193" t="s">
        <v>74</v>
      </c>
      <c r="P193" t="s">
        <v>74</v>
      </c>
      <c r="Q193" t="s">
        <v>74</v>
      </c>
      <c r="R193" t="s">
        <v>74</v>
      </c>
      <c r="S193" t="s">
        <v>74</v>
      </c>
      <c r="T193" t="s">
        <v>74</v>
      </c>
      <c r="U193" t="s">
        <v>2567</v>
      </c>
      <c r="V193" t="s">
        <v>2568</v>
      </c>
      <c r="W193" t="s">
        <v>74</v>
      </c>
      <c r="X193" t="s">
        <v>74</v>
      </c>
      <c r="Y193" t="s">
        <v>2569</v>
      </c>
      <c r="Z193" t="s">
        <v>74</v>
      </c>
      <c r="AA193" t="s">
        <v>2570</v>
      </c>
      <c r="AB193" t="s">
        <v>2571</v>
      </c>
      <c r="AC193" t="s">
        <v>74</v>
      </c>
      <c r="AD193" t="s">
        <v>74</v>
      </c>
      <c r="AE193" t="s">
        <v>74</v>
      </c>
      <c r="AF193" t="s">
        <v>74</v>
      </c>
      <c r="AG193">
        <v>20</v>
      </c>
      <c r="AH193">
        <v>55</v>
      </c>
      <c r="AI193">
        <v>57</v>
      </c>
      <c r="AJ193">
        <v>0</v>
      </c>
      <c r="AK193">
        <v>2</v>
      </c>
      <c r="AL193" t="s">
        <v>604</v>
      </c>
      <c r="AM193" t="s">
        <v>605</v>
      </c>
      <c r="AN193" t="s">
        <v>1803</v>
      </c>
      <c r="AO193" t="s">
        <v>805</v>
      </c>
      <c r="AP193" t="s">
        <v>2560</v>
      </c>
      <c r="AQ193" t="s">
        <v>74</v>
      </c>
      <c r="AR193" t="s">
        <v>806</v>
      </c>
      <c r="AS193" t="s">
        <v>2561</v>
      </c>
      <c r="AT193" t="s">
        <v>2362</v>
      </c>
      <c r="AU193">
        <v>1995</v>
      </c>
      <c r="AV193">
        <v>25</v>
      </c>
      <c r="AW193">
        <v>7</v>
      </c>
      <c r="AX193" t="s">
        <v>74</v>
      </c>
      <c r="AY193" t="s">
        <v>74</v>
      </c>
      <c r="AZ193" t="s">
        <v>74</v>
      </c>
      <c r="BA193" t="s">
        <v>74</v>
      </c>
      <c r="BB193">
        <v>1731</v>
      </c>
      <c r="BC193">
        <v>1741</v>
      </c>
      <c r="BD193" t="s">
        <v>74</v>
      </c>
      <c r="BE193" t="s">
        <v>2572</v>
      </c>
      <c r="BF193" t="str">
        <f>HYPERLINK("http://dx.doi.org/10.1175/1520-0485(1995)025&lt;1731:ANTASF&gt;2.0.CO;2","http://dx.doi.org/10.1175/1520-0485(1995)025&lt;1731:ANTASF&gt;2.0.CO;2")</f>
        <v>http://dx.doi.org/10.1175/1520-0485(1995)025&lt;1731:ANTASF&gt;2.0.CO;2</v>
      </c>
      <c r="BG193" t="s">
        <v>74</v>
      </c>
      <c r="BH193" t="s">
        <v>74</v>
      </c>
      <c r="BI193">
        <v>11</v>
      </c>
      <c r="BJ193" t="s">
        <v>246</v>
      </c>
      <c r="BK193" t="s">
        <v>94</v>
      </c>
      <c r="BL193" t="s">
        <v>246</v>
      </c>
      <c r="BM193" t="s">
        <v>2563</v>
      </c>
      <c r="BN193" t="s">
        <v>74</v>
      </c>
      <c r="BO193" t="s">
        <v>2573</v>
      </c>
      <c r="BP193" t="s">
        <v>74</v>
      </c>
      <c r="BQ193" t="s">
        <v>74</v>
      </c>
      <c r="BR193" t="s">
        <v>97</v>
      </c>
      <c r="BS193" t="s">
        <v>2574</v>
      </c>
      <c r="BT193" t="str">
        <f>HYPERLINK("https%3A%2F%2Fwww.webofscience.com%2Fwos%2Fwoscc%2Ffull-record%2FWOS:A1995RH83400013","View Full Record in Web of Science")</f>
        <v>View Full Record in Web of Science</v>
      </c>
    </row>
    <row r="194" spans="1:72" x14ac:dyDescent="0.15">
      <c r="A194" t="s">
        <v>72</v>
      </c>
      <c r="B194" t="s">
        <v>2575</v>
      </c>
      <c r="C194" t="s">
        <v>74</v>
      </c>
      <c r="D194" t="s">
        <v>74</v>
      </c>
      <c r="E194" t="s">
        <v>74</v>
      </c>
      <c r="F194" t="s">
        <v>2575</v>
      </c>
      <c r="G194" t="s">
        <v>74</v>
      </c>
      <c r="H194" t="s">
        <v>74</v>
      </c>
      <c r="I194" t="s">
        <v>2576</v>
      </c>
      <c r="J194" t="s">
        <v>2577</v>
      </c>
      <c r="K194" t="s">
        <v>74</v>
      </c>
      <c r="L194" t="s">
        <v>74</v>
      </c>
      <c r="M194" t="s">
        <v>77</v>
      </c>
      <c r="N194" t="s">
        <v>519</v>
      </c>
      <c r="O194" t="s">
        <v>74</v>
      </c>
      <c r="P194" t="s">
        <v>74</v>
      </c>
      <c r="Q194" t="s">
        <v>74</v>
      </c>
      <c r="R194" t="s">
        <v>74</v>
      </c>
      <c r="S194" t="s">
        <v>74</v>
      </c>
      <c r="T194" t="s">
        <v>74</v>
      </c>
      <c r="U194" t="s">
        <v>74</v>
      </c>
      <c r="V194" t="s">
        <v>2578</v>
      </c>
      <c r="W194" t="s">
        <v>2579</v>
      </c>
      <c r="X194" t="s">
        <v>2580</v>
      </c>
      <c r="Y194" t="s">
        <v>2581</v>
      </c>
      <c r="Z194" t="s">
        <v>74</v>
      </c>
      <c r="AA194" t="s">
        <v>2582</v>
      </c>
      <c r="AB194" t="s">
        <v>74</v>
      </c>
      <c r="AC194" t="s">
        <v>74</v>
      </c>
      <c r="AD194" t="s">
        <v>74</v>
      </c>
      <c r="AE194" t="s">
        <v>74</v>
      </c>
      <c r="AF194" t="s">
        <v>74</v>
      </c>
      <c r="AG194">
        <v>8</v>
      </c>
      <c r="AH194">
        <v>7</v>
      </c>
      <c r="AI194">
        <v>7</v>
      </c>
      <c r="AJ194">
        <v>0</v>
      </c>
      <c r="AK194">
        <v>1</v>
      </c>
      <c r="AL194" t="s">
        <v>622</v>
      </c>
      <c r="AM194" t="s">
        <v>372</v>
      </c>
      <c r="AN194" t="s">
        <v>623</v>
      </c>
      <c r="AO194" t="s">
        <v>2583</v>
      </c>
      <c r="AP194" t="s">
        <v>74</v>
      </c>
      <c r="AQ194" t="s">
        <v>74</v>
      </c>
      <c r="AR194" t="s">
        <v>2584</v>
      </c>
      <c r="AS194" t="s">
        <v>2585</v>
      </c>
      <c r="AT194" t="s">
        <v>2362</v>
      </c>
      <c r="AU194">
        <v>1995</v>
      </c>
      <c r="AV194">
        <v>17</v>
      </c>
      <c r="AW194">
        <v>7</v>
      </c>
      <c r="AX194" t="s">
        <v>74</v>
      </c>
      <c r="AY194" t="s">
        <v>74</v>
      </c>
      <c r="AZ194" t="s">
        <v>74</v>
      </c>
      <c r="BA194" t="s">
        <v>74</v>
      </c>
      <c r="BB194">
        <v>1071</v>
      </c>
      <c r="BC194" t="s">
        <v>2586</v>
      </c>
      <c r="BD194" t="s">
        <v>74</v>
      </c>
      <c r="BE194" t="s">
        <v>2587</v>
      </c>
      <c r="BF194" t="str">
        <f>HYPERLINK("http://dx.doi.org/10.1016/0191-8141(95)00010-B","http://dx.doi.org/10.1016/0191-8141(95)00010-B")</f>
        <v>http://dx.doi.org/10.1016/0191-8141(95)00010-B</v>
      </c>
      <c r="BG194" t="s">
        <v>74</v>
      </c>
      <c r="BH194" t="s">
        <v>74</v>
      </c>
      <c r="BI194">
        <v>0</v>
      </c>
      <c r="BJ194" t="s">
        <v>226</v>
      </c>
      <c r="BK194" t="s">
        <v>94</v>
      </c>
      <c r="BL194" t="s">
        <v>227</v>
      </c>
      <c r="BM194" t="s">
        <v>2588</v>
      </c>
      <c r="BN194" t="s">
        <v>74</v>
      </c>
      <c r="BO194" t="s">
        <v>74</v>
      </c>
      <c r="BP194" t="s">
        <v>74</v>
      </c>
      <c r="BQ194" t="s">
        <v>74</v>
      </c>
      <c r="BR194" t="s">
        <v>97</v>
      </c>
      <c r="BS194" t="s">
        <v>2589</v>
      </c>
      <c r="BT194" t="str">
        <f>HYPERLINK("https%3A%2F%2Fwww.webofscience.com%2Fwos%2Fwoscc%2Ffull-record%2FWOS:A1995RF82300013","View Full Record in Web of Science")</f>
        <v>View Full Record in Web of Science</v>
      </c>
    </row>
    <row r="195" spans="1:72" x14ac:dyDescent="0.15">
      <c r="A195" t="s">
        <v>72</v>
      </c>
      <c r="B195" t="s">
        <v>2590</v>
      </c>
      <c r="C195" t="s">
        <v>74</v>
      </c>
      <c r="D195" t="s">
        <v>74</v>
      </c>
      <c r="E195" t="s">
        <v>74</v>
      </c>
      <c r="F195" t="s">
        <v>2590</v>
      </c>
      <c r="G195" t="s">
        <v>74</v>
      </c>
      <c r="H195" t="s">
        <v>74</v>
      </c>
      <c r="I195" t="s">
        <v>2591</v>
      </c>
      <c r="J195" t="s">
        <v>913</v>
      </c>
      <c r="K195" t="s">
        <v>74</v>
      </c>
      <c r="L195" t="s">
        <v>74</v>
      </c>
      <c r="M195" t="s">
        <v>77</v>
      </c>
      <c r="N195" t="s">
        <v>78</v>
      </c>
      <c r="O195" t="s">
        <v>74</v>
      </c>
      <c r="P195" t="s">
        <v>74</v>
      </c>
      <c r="Q195" t="s">
        <v>74</v>
      </c>
      <c r="R195" t="s">
        <v>74</v>
      </c>
      <c r="S195" t="s">
        <v>74</v>
      </c>
      <c r="T195" t="s">
        <v>2592</v>
      </c>
      <c r="U195" t="s">
        <v>2593</v>
      </c>
      <c r="V195" t="s">
        <v>2594</v>
      </c>
      <c r="W195" t="s">
        <v>2595</v>
      </c>
      <c r="X195" t="s">
        <v>2596</v>
      </c>
      <c r="Y195" t="s">
        <v>2597</v>
      </c>
      <c r="Z195" t="s">
        <v>74</v>
      </c>
      <c r="AA195" t="s">
        <v>74</v>
      </c>
      <c r="AB195" t="s">
        <v>74</v>
      </c>
      <c r="AC195" t="s">
        <v>74</v>
      </c>
      <c r="AD195" t="s">
        <v>74</v>
      </c>
      <c r="AE195" t="s">
        <v>74</v>
      </c>
      <c r="AF195" t="s">
        <v>74</v>
      </c>
      <c r="AG195">
        <v>60</v>
      </c>
      <c r="AH195">
        <v>51</v>
      </c>
      <c r="AI195">
        <v>53</v>
      </c>
      <c r="AJ195">
        <v>0</v>
      </c>
      <c r="AK195">
        <v>6</v>
      </c>
      <c r="AL195" t="s">
        <v>921</v>
      </c>
      <c r="AM195" t="s">
        <v>922</v>
      </c>
      <c r="AN195" t="s">
        <v>923</v>
      </c>
      <c r="AO195" t="s">
        <v>924</v>
      </c>
      <c r="AP195" t="s">
        <v>74</v>
      </c>
      <c r="AQ195" t="s">
        <v>74</v>
      </c>
      <c r="AR195" t="s">
        <v>925</v>
      </c>
      <c r="AS195" t="s">
        <v>926</v>
      </c>
      <c r="AT195" t="s">
        <v>2362</v>
      </c>
      <c r="AU195">
        <v>1995</v>
      </c>
      <c r="AV195">
        <v>152</v>
      </c>
      <c r="AW195" t="s">
        <v>74</v>
      </c>
      <c r="AX195">
        <v>4</v>
      </c>
      <c r="AY195" t="s">
        <v>74</v>
      </c>
      <c r="AZ195" t="s">
        <v>74</v>
      </c>
      <c r="BA195" t="s">
        <v>74</v>
      </c>
      <c r="BB195">
        <v>703</v>
      </c>
      <c r="BC195">
        <v>720</v>
      </c>
      <c r="BD195" t="s">
        <v>74</v>
      </c>
      <c r="BE195" t="s">
        <v>2598</v>
      </c>
      <c r="BF195" t="str">
        <f>HYPERLINK("http://dx.doi.org/10.1144/gsjgs.152.4.0703","http://dx.doi.org/10.1144/gsjgs.152.4.0703")</f>
        <v>http://dx.doi.org/10.1144/gsjgs.152.4.0703</v>
      </c>
      <c r="BG195" t="s">
        <v>74</v>
      </c>
      <c r="BH195" t="s">
        <v>74</v>
      </c>
      <c r="BI195">
        <v>18</v>
      </c>
      <c r="BJ195" t="s">
        <v>226</v>
      </c>
      <c r="BK195" t="s">
        <v>94</v>
      </c>
      <c r="BL195" t="s">
        <v>227</v>
      </c>
      <c r="BM195" t="s">
        <v>2599</v>
      </c>
      <c r="BN195" t="s">
        <v>74</v>
      </c>
      <c r="BO195" t="s">
        <v>74</v>
      </c>
      <c r="BP195" t="s">
        <v>74</v>
      </c>
      <c r="BQ195" t="s">
        <v>74</v>
      </c>
      <c r="BR195" t="s">
        <v>97</v>
      </c>
      <c r="BS195" t="s">
        <v>2600</v>
      </c>
      <c r="BT195" t="str">
        <f>HYPERLINK("https%3A%2F%2Fwww.webofscience.com%2Fwos%2Fwoscc%2Ffull-record%2FWOS:A1995RH63900013","View Full Record in Web of Science")</f>
        <v>View Full Record in Web of Science</v>
      </c>
    </row>
    <row r="196" spans="1:72" x14ac:dyDescent="0.15">
      <c r="A196" t="s">
        <v>72</v>
      </c>
      <c r="B196" t="s">
        <v>2601</v>
      </c>
      <c r="C196" t="s">
        <v>74</v>
      </c>
      <c r="D196" t="s">
        <v>74</v>
      </c>
      <c r="E196" t="s">
        <v>74</v>
      </c>
      <c r="F196" t="s">
        <v>2601</v>
      </c>
      <c r="G196" t="s">
        <v>74</v>
      </c>
      <c r="H196" t="s">
        <v>74</v>
      </c>
      <c r="I196" t="s">
        <v>2602</v>
      </c>
      <c r="J196" t="s">
        <v>2603</v>
      </c>
      <c r="K196" t="s">
        <v>74</v>
      </c>
      <c r="L196" t="s">
        <v>74</v>
      </c>
      <c r="M196" t="s">
        <v>77</v>
      </c>
      <c r="N196" t="s">
        <v>78</v>
      </c>
      <c r="O196" t="s">
        <v>74</v>
      </c>
      <c r="P196" t="s">
        <v>74</v>
      </c>
      <c r="Q196" t="s">
        <v>74</v>
      </c>
      <c r="R196" t="s">
        <v>74</v>
      </c>
      <c r="S196" t="s">
        <v>74</v>
      </c>
      <c r="T196" t="s">
        <v>2604</v>
      </c>
      <c r="U196" t="s">
        <v>2605</v>
      </c>
      <c r="V196" t="s">
        <v>2606</v>
      </c>
      <c r="W196" t="s">
        <v>2607</v>
      </c>
      <c r="X196" t="s">
        <v>2608</v>
      </c>
      <c r="Y196" t="s">
        <v>2609</v>
      </c>
      <c r="Z196" t="s">
        <v>74</v>
      </c>
      <c r="AA196" t="s">
        <v>2610</v>
      </c>
      <c r="AB196" t="s">
        <v>2611</v>
      </c>
      <c r="AC196" t="s">
        <v>74</v>
      </c>
      <c r="AD196" t="s">
        <v>74</v>
      </c>
      <c r="AE196" t="s">
        <v>74</v>
      </c>
      <c r="AF196" t="s">
        <v>74</v>
      </c>
      <c r="AG196">
        <v>29</v>
      </c>
      <c r="AH196">
        <v>27</v>
      </c>
      <c r="AI196">
        <v>29</v>
      </c>
      <c r="AJ196">
        <v>0</v>
      </c>
      <c r="AK196">
        <v>31</v>
      </c>
      <c r="AL196" t="s">
        <v>2612</v>
      </c>
      <c r="AM196" t="s">
        <v>1168</v>
      </c>
      <c r="AN196" t="s">
        <v>2613</v>
      </c>
      <c r="AO196" t="s">
        <v>2614</v>
      </c>
      <c r="AP196" t="s">
        <v>74</v>
      </c>
      <c r="AQ196" t="s">
        <v>74</v>
      </c>
      <c r="AR196" t="s">
        <v>2615</v>
      </c>
      <c r="AS196" t="s">
        <v>2616</v>
      </c>
      <c r="AT196" t="s">
        <v>2362</v>
      </c>
      <c r="AU196">
        <v>1995</v>
      </c>
      <c r="AV196">
        <v>62</v>
      </c>
      <c r="AW196">
        <v>2</v>
      </c>
      <c r="AX196" t="s">
        <v>74</v>
      </c>
      <c r="AY196" t="s">
        <v>74</v>
      </c>
      <c r="AZ196" t="s">
        <v>74</v>
      </c>
      <c r="BA196" t="s">
        <v>74</v>
      </c>
      <c r="BB196">
        <v>135</v>
      </c>
      <c r="BC196">
        <v>141</v>
      </c>
      <c r="BD196" t="s">
        <v>74</v>
      </c>
      <c r="BE196" t="s">
        <v>74</v>
      </c>
      <c r="BF196" t="s">
        <v>74</v>
      </c>
      <c r="BG196" t="s">
        <v>74</v>
      </c>
      <c r="BH196" t="s">
        <v>74</v>
      </c>
      <c r="BI196">
        <v>7</v>
      </c>
      <c r="BJ196" t="s">
        <v>2617</v>
      </c>
      <c r="BK196" t="s">
        <v>94</v>
      </c>
      <c r="BL196" t="s">
        <v>2617</v>
      </c>
      <c r="BM196" t="s">
        <v>2618</v>
      </c>
      <c r="BN196" t="s">
        <v>74</v>
      </c>
      <c r="BO196" t="s">
        <v>74</v>
      </c>
      <c r="BP196" t="s">
        <v>74</v>
      </c>
      <c r="BQ196" t="s">
        <v>74</v>
      </c>
      <c r="BR196" t="s">
        <v>97</v>
      </c>
      <c r="BS196" t="s">
        <v>2619</v>
      </c>
      <c r="BT196" t="str">
        <f>HYPERLINK("https%3A%2F%2Fwww.webofscience.com%2Fwos%2Fwoscc%2Ffull-record%2FWOS:A1995RL14700005","View Full Record in Web of Science")</f>
        <v>View Full Record in Web of Science</v>
      </c>
    </row>
    <row r="197" spans="1:72" x14ac:dyDescent="0.15">
      <c r="A197" t="s">
        <v>72</v>
      </c>
      <c r="B197" t="s">
        <v>2620</v>
      </c>
      <c r="C197" t="s">
        <v>74</v>
      </c>
      <c r="D197" t="s">
        <v>74</v>
      </c>
      <c r="E197" t="s">
        <v>74</v>
      </c>
      <c r="F197" t="s">
        <v>2620</v>
      </c>
      <c r="G197" t="s">
        <v>74</v>
      </c>
      <c r="H197" t="s">
        <v>74</v>
      </c>
      <c r="I197" t="s">
        <v>2621</v>
      </c>
      <c r="J197" t="s">
        <v>942</v>
      </c>
      <c r="K197" t="s">
        <v>74</v>
      </c>
      <c r="L197" t="s">
        <v>74</v>
      </c>
      <c r="M197" t="s">
        <v>77</v>
      </c>
      <c r="N197" t="s">
        <v>78</v>
      </c>
      <c r="O197" t="s">
        <v>74</v>
      </c>
      <c r="P197" t="s">
        <v>74</v>
      </c>
      <c r="Q197" t="s">
        <v>74</v>
      </c>
      <c r="R197" t="s">
        <v>74</v>
      </c>
      <c r="S197" t="s">
        <v>74</v>
      </c>
      <c r="T197" t="s">
        <v>74</v>
      </c>
      <c r="U197" t="s">
        <v>2622</v>
      </c>
      <c r="V197" t="s">
        <v>2623</v>
      </c>
      <c r="W197" t="s">
        <v>74</v>
      </c>
      <c r="X197" t="s">
        <v>74</v>
      </c>
      <c r="Y197" t="s">
        <v>2624</v>
      </c>
      <c r="Z197" t="s">
        <v>74</v>
      </c>
      <c r="AA197" t="s">
        <v>2625</v>
      </c>
      <c r="AB197" t="s">
        <v>2626</v>
      </c>
      <c r="AC197" t="s">
        <v>74</v>
      </c>
      <c r="AD197" t="s">
        <v>74</v>
      </c>
      <c r="AE197" t="s">
        <v>74</v>
      </c>
      <c r="AF197" t="s">
        <v>74</v>
      </c>
      <c r="AG197">
        <v>77</v>
      </c>
      <c r="AH197">
        <v>65</v>
      </c>
      <c r="AI197">
        <v>69</v>
      </c>
      <c r="AJ197">
        <v>0</v>
      </c>
      <c r="AK197">
        <v>13</v>
      </c>
      <c r="AL197" t="s">
        <v>829</v>
      </c>
      <c r="AM197" t="s">
        <v>372</v>
      </c>
      <c r="AN197" t="s">
        <v>830</v>
      </c>
      <c r="AO197" t="s">
        <v>945</v>
      </c>
      <c r="AP197" t="s">
        <v>74</v>
      </c>
      <c r="AQ197" t="s">
        <v>74</v>
      </c>
      <c r="AR197" t="s">
        <v>946</v>
      </c>
      <c r="AS197" t="s">
        <v>947</v>
      </c>
      <c r="AT197" t="s">
        <v>2362</v>
      </c>
      <c r="AU197">
        <v>1995</v>
      </c>
      <c r="AV197">
        <v>236</v>
      </c>
      <c r="AW197" t="s">
        <v>74</v>
      </c>
      <c r="AX197">
        <v>3</v>
      </c>
      <c r="AY197" t="s">
        <v>74</v>
      </c>
      <c r="AZ197" t="s">
        <v>74</v>
      </c>
      <c r="BA197" t="s">
        <v>74</v>
      </c>
      <c r="BB197">
        <v>431</v>
      </c>
      <c r="BC197">
        <v>449</v>
      </c>
      <c r="BD197" t="s">
        <v>74</v>
      </c>
      <c r="BE197" t="s">
        <v>2627</v>
      </c>
      <c r="BF197" t="str">
        <f>HYPERLINK("http://dx.doi.org/10.1111/j.1469-7998.1995.tb02723.x","http://dx.doi.org/10.1111/j.1469-7998.1995.tb02723.x")</f>
        <v>http://dx.doi.org/10.1111/j.1469-7998.1995.tb02723.x</v>
      </c>
      <c r="BG197" t="s">
        <v>74</v>
      </c>
      <c r="BH197" t="s">
        <v>74</v>
      </c>
      <c r="BI197">
        <v>19</v>
      </c>
      <c r="BJ197" t="s">
        <v>691</v>
      </c>
      <c r="BK197" t="s">
        <v>94</v>
      </c>
      <c r="BL197" t="s">
        <v>691</v>
      </c>
      <c r="BM197" t="s">
        <v>2628</v>
      </c>
      <c r="BN197" t="s">
        <v>74</v>
      </c>
      <c r="BO197" t="s">
        <v>74</v>
      </c>
      <c r="BP197" t="s">
        <v>74</v>
      </c>
      <c r="BQ197" t="s">
        <v>74</v>
      </c>
      <c r="BR197" t="s">
        <v>97</v>
      </c>
      <c r="BS197" t="s">
        <v>2629</v>
      </c>
      <c r="BT197" t="str">
        <f>HYPERLINK("https%3A%2F%2Fwww.webofscience.com%2Fwos%2Fwoscc%2Ffull-record%2FWOS:A1995RU60700006","View Full Record in Web of Science")</f>
        <v>View Full Record in Web of Science</v>
      </c>
    </row>
    <row r="198" spans="1:72" x14ac:dyDescent="0.15">
      <c r="A198" t="s">
        <v>72</v>
      </c>
      <c r="B198" t="s">
        <v>2630</v>
      </c>
      <c r="C198" t="s">
        <v>74</v>
      </c>
      <c r="D198" t="s">
        <v>74</v>
      </c>
      <c r="E198" t="s">
        <v>74</v>
      </c>
      <c r="F198" t="s">
        <v>2630</v>
      </c>
      <c r="G198" t="s">
        <v>74</v>
      </c>
      <c r="H198" t="s">
        <v>74</v>
      </c>
      <c r="I198" t="s">
        <v>2631</v>
      </c>
      <c r="J198" t="s">
        <v>2632</v>
      </c>
      <c r="K198" t="s">
        <v>74</v>
      </c>
      <c r="L198" t="s">
        <v>74</v>
      </c>
      <c r="M198" t="s">
        <v>77</v>
      </c>
      <c r="N198" t="s">
        <v>78</v>
      </c>
      <c r="O198" t="s">
        <v>74</v>
      </c>
      <c r="P198" t="s">
        <v>74</v>
      </c>
      <c r="Q198" t="s">
        <v>74</v>
      </c>
      <c r="R198" t="s">
        <v>74</v>
      </c>
      <c r="S198" t="s">
        <v>74</v>
      </c>
      <c r="T198" t="s">
        <v>2633</v>
      </c>
      <c r="U198" t="s">
        <v>2634</v>
      </c>
      <c r="V198" t="s">
        <v>2635</v>
      </c>
      <c r="W198" t="s">
        <v>2636</v>
      </c>
      <c r="X198" t="s">
        <v>2637</v>
      </c>
      <c r="Y198" t="s">
        <v>2638</v>
      </c>
      <c r="Z198" t="s">
        <v>74</v>
      </c>
      <c r="AA198" t="s">
        <v>74</v>
      </c>
      <c r="AB198" t="s">
        <v>74</v>
      </c>
      <c r="AC198" t="s">
        <v>74</v>
      </c>
      <c r="AD198" t="s">
        <v>74</v>
      </c>
      <c r="AE198" t="s">
        <v>74</v>
      </c>
      <c r="AF198" t="s">
        <v>74</v>
      </c>
      <c r="AG198">
        <v>39</v>
      </c>
      <c r="AH198">
        <v>269</v>
      </c>
      <c r="AI198">
        <v>306</v>
      </c>
      <c r="AJ198">
        <v>0</v>
      </c>
      <c r="AK198">
        <v>45</v>
      </c>
      <c r="AL198" t="s">
        <v>2639</v>
      </c>
      <c r="AM198" t="s">
        <v>2640</v>
      </c>
      <c r="AN198" t="s">
        <v>2641</v>
      </c>
      <c r="AO198" t="s">
        <v>2642</v>
      </c>
      <c r="AP198" t="s">
        <v>74</v>
      </c>
      <c r="AQ198" t="s">
        <v>74</v>
      </c>
      <c r="AR198" t="s">
        <v>2643</v>
      </c>
      <c r="AS198" t="s">
        <v>2644</v>
      </c>
      <c r="AT198" t="s">
        <v>2362</v>
      </c>
      <c r="AU198">
        <v>1995</v>
      </c>
      <c r="AV198">
        <v>123</v>
      </c>
      <c r="AW198" t="s">
        <v>2645</v>
      </c>
      <c r="AX198" t="s">
        <v>74</v>
      </c>
      <c r="AY198" t="s">
        <v>74</v>
      </c>
      <c r="AZ198" t="s">
        <v>74</v>
      </c>
      <c r="BA198" t="s">
        <v>74</v>
      </c>
      <c r="BB198">
        <v>45</v>
      </c>
      <c r="BC198">
        <v>56</v>
      </c>
      <c r="BD198" t="s">
        <v>74</v>
      </c>
      <c r="BE198" t="s">
        <v>2646</v>
      </c>
      <c r="BF198" t="str">
        <f>HYPERLINK("http://dx.doi.org/10.3354/meps123045","http://dx.doi.org/10.3354/meps123045")</f>
        <v>http://dx.doi.org/10.3354/meps123045</v>
      </c>
      <c r="BG198" t="s">
        <v>74</v>
      </c>
      <c r="BH198" t="s">
        <v>74</v>
      </c>
      <c r="BI198">
        <v>12</v>
      </c>
      <c r="BJ198" t="s">
        <v>2647</v>
      </c>
      <c r="BK198" t="s">
        <v>94</v>
      </c>
      <c r="BL198" t="s">
        <v>2648</v>
      </c>
      <c r="BM198" t="s">
        <v>2649</v>
      </c>
      <c r="BN198" t="s">
        <v>74</v>
      </c>
      <c r="BO198" t="s">
        <v>229</v>
      </c>
      <c r="BP198" t="s">
        <v>74</v>
      </c>
      <c r="BQ198" t="s">
        <v>74</v>
      </c>
      <c r="BR198" t="s">
        <v>97</v>
      </c>
      <c r="BS198" t="s">
        <v>2650</v>
      </c>
      <c r="BT198" t="str">
        <f>HYPERLINK("https%3A%2F%2Fwww.webofscience.com%2Fwos%2Fwoscc%2Ffull-record%2FWOS:A1995RQ34100006","View Full Record in Web of Science")</f>
        <v>View Full Record in Web of Science</v>
      </c>
    </row>
    <row r="199" spans="1:72" x14ac:dyDescent="0.15">
      <c r="A199" t="s">
        <v>72</v>
      </c>
      <c r="B199" t="s">
        <v>2651</v>
      </c>
      <c r="C199" t="s">
        <v>74</v>
      </c>
      <c r="D199" t="s">
        <v>74</v>
      </c>
      <c r="E199" t="s">
        <v>74</v>
      </c>
      <c r="F199" t="s">
        <v>2651</v>
      </c>
      <c r="G199" t="s">
        <v>74</v>
      </c>
      <c r="H199" t="s">
        <v>74</v>
      </c>
      <c r="I199" t="s">
        <v>2652</v>
      </c>
      <c r="J199" t="s">
        <v>2632</v>
      </c>
      <c r="K199" t="s">
        <v>74</v>
      </c>
      <c r="L199" t="s">
        <v>74</v>
      </c>
      <c r="M199" t="s">
        <v>77</v>
      </c>
      <c r="N199" t="s">
        <v>78</v>
      </c>
      <c r="O199" t="s">
        <v>74</v>
      </c>
      <c r="P199" t="s">
        <v>74</v>
      </c>
      <c r="Q199" t="s">
        <v>74</v>
      </c>
      <c r="R199" t="s">
        <v>74</v>
      </c>
      <c r="S199" t="s">
        <v>74</v>
      </c>
      <c r="T199" t="s">
        <v>2653</v>
      </c>
      <c r="U199" t="s">
        <v>2654</v>
      </c>
      <c r="V199" t="s">
        <v>2655</v>
      </c>
      <c r="W199" t="s">
        <v>74</v>
      </c>
      <c r="X199" t="s">
        <v>74</v>
      </c>
      <c r="Y199" t="s">
        <v>2656</v>
      </c>
      <c r="Z199" t="s">
        <v>74</v>
      </c>
      <c r="AA199" t="s">
        <v>74</v>
      </c>
      <c r="AB199" t="s">
        <v>74</v>
      </c>
      <c r="AC199" t="s">
        <v>74</v>
      </c>
      <c r="AD199" t="s">
        <v>74</v>
      </c>
      <c r="AE199" t="s">
        <v>74</v>
      </c>
      <c r="AF199" t="s">
        <v>74</v>
      </c>
      <c r="AG199">
        <v>23</v>
      </c>
      <c r="AH199">
        <v>52</v>
      </c>
      <c r="AI199">
        <v>54</v>
      </c>
      <c r="AJ199">
        <v>1</v>
      </c>
      <c r="AK199">
        <v>6</v>
      </c>
      <c r="AL199" t="s">
        <v>2639</v>
      </c>
      <c r="AM199" t="s">
        <v>2640</v>
      </c>
      <c r="AN199" t="s">
        <v>2641</v>
      </c>
      <c r="AO199" t="s">
        <v>2642</v>
      </c>
      <c r="AP199" t="s">
        <v>74</v>
      </c>
      <c r="AQ199" t="s">
        <v>74</v>
      </c>
      <c r="AR199" t="s">
        <v>2643</v>
      </c>
      <c r="AS199" t="s">
        <v>2644</v>
      </c>
      <c r="AT199" t="s">
        <v>2362</v>
      </c>
      <c r="AU199">
        <v>1995</v>
      </c>
      <c r="AV199">
        <v>123</v>
      </c>
      <c r="AW199" t="s">
        <v>2645</v>
      </c>
      <c r="AX199" t="s">
        <v>74</v>
      </c>
      <c r="AY199" t="s">
        <v>74</v>
      </c>
      <c r="AZ199" t="s">
        <v>74</v>
      </c>
      <c r="BA199" t="s">
        <v>74</v>
      </c>
      <c r="BB199">
        <v>149</v>
      </c>
      <c r="BC199">
        <v>153</v>
      </c>
      <c r="BD199" t="s">
        <v>74</v>
      </c>
      <c r="BE199" t="s">
        <v>2657</v>
      </c>
      <c r="BF199" t="str">
        <f>HYPERLINK("http://dx.doi.org/10.3354/meps123149","http://dx.doi.org/10.3354/meps123149")</f>
        <v>http://dx.doi.org/10.3354/meps123149</v>
      </c>
      <c r="BG199" t="s">
        <v>74</v>
      </c>
      <c r="BH199" t="s">
        <v>74</v>
      </c>
      <c r="BI199">
        <v>5</v>
      </c>
      <c r="BJ199" t="s">
        <v>2647</v>
      </c>
      <c r="BK199" t="s">
        <v>94</v>
      </c>
      <c r="BL199" t="s">
        <v>2648</v>
      </c>
      <c r="BM199" t="s">
        <v>2649</v>
      </c>
      <c r="BN199" t="s">
        <v>74</v>
      </c>
      <c r="BO199" t="s">
        <v>229</v>
      </c>
      <c r="BP199" t="s">
        <v>74</v>
      </c>
      <c r="BQ199" t="s">
        <v>74</v>
      </c>
      <c r="BR199" t="s">
        <v>97</v>
      </c>
      <c r="BS199" t="s">
        <v>2658</v>
      </c>
      <c r="BT199" t="str">
        <f>HYPERLINK("https%3A%2F%2Fwww.webofscience.com%2Fwos%2Fwoscc%2Ffull-record%2FWOS:A1995RQ34100015","View Full Record in Web of Science")</f>
        <v>View Full Record in Web of Science</v>
      </c>
    </row>
    <row r="200" spans="1:72" x14ac:dyDescent="0.15">
      <c r="A200" t="s">
        <v>72</v>
      </c>
      <c r="B200" t="s">
        <v>2659</v>
      </c>
      <c r="C200" t="s">
        <v>74</v>
      </c>
      <c r="D200" t="s">
        <v>74</v>
      </c>
      <c r="E200" t="s">
        <v>74</v>
      </c>
      <c r="F200" t="s">
        <v>2659</v>
      </c>
      <c r="G200" t="s">
        <v>74</v>
      </c>
      <c r="H200" t="s">
        <v>74</v>
      </c>
      <c r="I200" t="s">
        <v>2660</v>
      </c>
      <c r="J200" t="s">
        <v>2632</v>
      </c>
      <c r="K200" t="s">
        <v>74</v>
      </c>
      <c r="L200" t="s">
        <v>74</v>
      </c>
      <c r="M200" t="s">
        <v>77</v>
      </c>
      <c r="N200" t="s">
        <v>78</v>
      </c>
      <c r="O200" t="s">
        <v>74</v>
      </c>
      <c r="P200" t="s">
        <v>74</v>
      </c>
      <c r="Q200" t="s">
        <v>74</v>
      </c>
      <c r="R200" t="s">
        <v>74</v>
      </c>
      <c r="S200" t="s">
        <v>74</v>
      </c>
      <c r="T200" t="s">
        <v>2661</v>
      </c>
      <c r="U200" t="s">
        <v>2662</v>
      </c>
      <c r="V200" t="s">
        <v>2663</v>
      </c>
      <c r="W200" t="s">
        <v>2664</v>
      </c>
      <c r="X200" t="s">
        <v>2665</v>
      </c>
      <c r="Y200" t="s">
        <v>2666</v>
      </c>
      <c r="Z200" t="s">
        <v>74</v>
      </c>
      <c r="AA200" t="s">
        <v>1503</v>
      </c>
      <c r="AB200" t="s">
        <v>74</v>
      </c>
      <c r="AC200" t="s">
        <v>74</v>
      </c>
      <c r="AD200" t="s">
        <v>74</v>
      </c>
      <c r="AE200" t="s">
        <v>74</v>
      </c>
      <c r="AF200" t="s">
        <v>74</v>
      </c>
      <c r="AG200">
        <v>75</v>
      </c>
      <c r="AH200">
        <v>19</v>
      </c>
      <c r="AI200">
        <v>22</v>
      </c>
      <c r="AJ200">
        <v>0</v>
      </c>
      <c r="AK200">
        <v>5</v>
      </c>
      <c r="AL200" t="s">
        <v>2639</v>
      </c>
      <c r="AM200" t="s">
        <v>2640</v>
      </c>
      <c r="AN200" t="s">
        <v>2641</v>
      </c>
      <c r="AO200" t="s">
        <v>2642</v>
      </c>
      <c r="AP200" t="s">
        <v>74</v>
      </c>
      <c r="AQ200" t="s">
        <v>74</v>
      </c>
      <c r="AR200" t="s">
        <v>2643</v>
      </c>
      <c r="AS200" t="s">
        <v>2644</v>
      </c>
      <c r="AT200" t="s">
        <v>2362</v>
      </c>
      <c r="AU200">
        <v>1995</v>
      </c>
      <c r="AV200">
        <v>123</v>
      </c>
      <c r="AW200" t="s">
        <v>2645</v>
      </c>
      <c r="AX200" t="s">
        <v>74</v>
      </c>
      <c r="AY200" t="s">
        <v>74</v>
      </c>
      <c r="AZ200" t="s">
        <v>74</v>
      </c>
      <c r="BA200" t="s">
        <v>74</v>
      </c>
      <c r="BB200">
        <v>225</v>
      </c>
      <c r="BC200">
        <v>233</v>
      </c>
      <c r="BD200" t="s">
        <v>74</v>
      </c>
      <c r="BE200" t="s">
        <v>2667</v>
      </c>
      <c r="BF200" t="str">
        <f>HYPERLINK("http://dx.doi.org/10.3354/meps123225","http://dx.doi.org/10.3354/meps123225")</f>
        <v>http://dx.doi.org/10.3354/meps123225</v>
      </c>
      <c r="BG200" t="s">
        <v>74</v>
      </c>
      <c r="BH200" t="s">
        <v>74</v>
      </c>
      <c r="BI200">
        <v>9</v>
      </c>
      <c r="BJ200" t="s">
        <v>2647</v>
      </c>
      <c r="BK200" t="s">
        <v>94</v>
      </c>
      <c r="BL200" t="s">
        <v>2648</v>
      </c>
      <c r="BM200" t="s">
        <v>2649</v>
      </c>
      <c r="BN200" t="s">
        <v>74</v>
      </c>
      <c r="BO200" t="s">
        <v>229</v>
      </c>
      <c r="BP200" t="s">
        <v>74</v>
      </c>
      <c r="BQ200" t="s">
        <v>74</v>
      </c>
      <c r="BR200" t="s">
        <v>97</v>
      </c>
      <c r="BS200" t="s">
        <v>2668</v>
      </c>
      <c r="BT200" t="str">
        <f>HYPERLINK("https%3A%2F%2Fwww.webofscience.com%2Fwos%2Fwoscc%2Ffull-record%2FWOS:A1995RQ34100023","View Full Record in Web of Science")</f>
        <v>View Full Record in Web of Science</v>
      </c>
    </row>
    <row r="201" spans="1:72" x14ac:dyDescent="0.15">
      <c r="A201" t="s">
        <v>72</v>
      </c>
      <c r="B201" t="s">
        <v>2669</v>
      </c>
      <c r="C201" t="s">
        <v>74</v>
      </c>
      <c r="D201" t="s">
        <v>74</v>
      </c>
      <c r="E201" t="s">
        <v>74</v>
      </c>
      <c r="F201" t="s">
        <v>2669</v>
      </c>
      <c r="G201" t="s">
        <v>74</v>
      </c>
      <c r="H201" t="s">
        <v>74</v>
      </c>
      <c r="I201" t="s">
        <v>2670</v>
      </c>
      <c r="J201" t="s">
        <v>2671</v>
      </c>
      <c r="K201" t="s">
        <v>74</v>
      </c>
      <c r="L201" t="s">
        <v>74</v>
      </c>
      <c r="M201" t="s">
        <v>77</v>
      </c>
      <c r="N201" t="s">
        <v>78</v>
      </c>
      <c r="O201" t="s">
        <v>74</v>
      </c>
      <c r="P201" t="s">
        <v>74</v>
      </c>
      <c r="Q201" t="s">
        <v>74</v>
      </c>
      <c r="R201" t="s">
        <v>74</v>
      </c>
      <c r="S201" t="s">
        <v>74</v>
      </c>
      <c r="T201" t="s">
        <v>2672</v>
      </c>
      <c r="U201" t="s">
        <v>2673</v>
      </c>
      <c r="V201" t="s">
        <v>2674</v>
      </c>
      <c r="W201" t="s">
        <v>74</v>
      </c>
      <c r="X201" t="s">
        <v>74</v>
      </c>
      <c r="Y201" t="s">
        <v>2675</v>
      </c>
      <c r="Z201" t="s">
        <v>74</v>
      </c>
      <c r="AA201" t="s">
        <v>74</v>
      </c>
      <c r="AB201" t="s">
        <v>74</v>
      </c>
      <c r="AC201" t="s">
        <v>74</v>
      </c>
      <c r="AD201" t="s">
        <v>74</v>
      </c>
      <c r="AE201" t="s">
        <v>74</v>
      </c>
      <c r="AF201" t="s">
        <v>74</v>
      </c>
      <c r="AG201">
        <v>42</v>
      </c>
      <c r="AH201">
        <v>40</v>
      </c>
      <c r="AI201">
        <v>45</v>
      </c>
      <c r="AJ201">
        <v>1</v>
      </c>
      <c r="AK201">
        <v>21</v>
      </c>
      <c r="AL201" t="s">
        <v>980</v>
      </c>
      <c r="AM201" t="s">
        <v>981</v>
      </c>
      <c r="AN201" t="s">
        <v>982</v>
      </c>
      <c r="AO201" t="s">
        <v>2676</v>
      </c>
      <c r="AP201" t="s">
        <v>2677</v>
      </c>
      <c r="AQ201" t="s">
        <v>74</v>
      </c>
      <c r="AR201" t="s">
        <v>2678</v>
      </c>
      <c r="AS201" t="s">
        <v>2679</v>
      </c>
      <c r="AT201" t="s">
        <v>2362</v>
      </c>
      <c r="AU201">
        <v>1995</v>
      </c>
      <c r="AV201">
        <v>11</v>
      </c>
      <c r="AW201">
        <v>3</v>
      </c>
      <c r="AX201" t="s">
        <v>74</v>
      </c>
      <c r="AY201" t="s">
        <v>74</v>
      </c>
      <c r="AZ201" t="s">
        <v>74</v>
      </c>
      <c r="BA201" t="s">
        <v>74</v>
      </c>
      <c r="BB201">
        <v>301</v>
      </c>
      <c r="BC201">
        <v>313</v>
      </c>
      <c r="BD201" t="s">
        <v>74</v>
      </c>
      <c r="BE201" t="s">
        <v>2680</v>
      </c>
      <c r="BF201" t="str">
        <f>HYPERLINK("http://dx.doi.org/10.1111/j.1748-7692.1995.tb00286.x","http://dx.doi.org/10.1111/j.1748-7692.1995.tb00286.x")</f>
        <v>http://dx.doi.org/10.1111/j.1748-7692.1995.tb00286.x</v>
      </c>
      <c r="BG201" t="s">
        <v>74</v>
      </c>
      <c r="BH201" t="s">
        <v>74</v>
      </c>
      <c r="BI201">
        <v>13</v>
      </c>
      <c r="BJ201" t="s">
        <v>2681</v>
      </c>
      <c r="BK201" t="s">
        <v>94</v>
      </c>
      <c r="BL201" t="s">
        <v>2681</v>
      </c>
      <c r="BM201" t="s">
        <v>2682</v>
      </c>
      <c r="BN201" t="s">
        <v>74</v>
      </c>
      <c r="BO201" t="s">
        <v>74</v>
      </c>
      <c r="BP201" t="s">
        <v>74</v>
      </c>
      <c r="BQ201" t="s">
        <v>74</v>
      </c>
      <c r="BR201" t="s">
        <v>97</v>
      </c>
      <c r="BS201" t="s">
        <v>2683</v>
      </c>
      <c r="BT201" t="str">
        <f>HYPERLINK("https%3A%2F%2Fwww.webofscience.com%2Fwos%2Fwoscc%2Ffull-record%2FWOS:A1995RM55400002","View Full Record in Web of Science")</f>
        <v>View Full Record in Web of Science</v>
      </c>
    </row>
    <row r="202" spans="1:72" x14ac:dyDescent="0.15">
      <c r="A202" t="s">
        <v>72</v>
      </c>
      <c r="B202" t="s">
        <v>2684</v>
      </c>
      <c r="C202" t="s">
        <v>74</v>
      </c>
      <c r="D202" t="s">
        <v>74</v>
      </c>
      <c r="E202" t="s">
        <v>74</v>
      </c>
      <c r="F202" t="s">
        <v>2684</v>
      </c>
      <c r="G202" t="s">
        <v>74</v>
      </c>
      <c r="H202" t="s">
        <v>74</v>
      </c>
      <c r="I202" t="s">
        <v>2685</v>
      </c>
      <c r="J202" t="s">
        <v>2671</v>
      </c>
      <c r="K202" t="s">
        <v>74</v>
      </c>
      <c r="L202" t="s">
        <v>74</v>
      </c>
      <c r="M202" t="s">
        <v>77</v>
      </c>
      <c r="N202" t="s">
        <v>78</v>
      </c>
      <c r="O202" t="s">
        <v>74</v>
      </c>
      <c r="P202" t="s">
        <v>74</v>
      </c>
      <c r="Q202" t="s">
        <v>74</v>
      </c>
      <c r="R202" t="s">
        <v>74</v>
      </c>
      <c r="S202" t="s">
        <v>74</v>
      </c>
      <c r="T202" t="s">
        <v>2686</v>
      </c>
      <c r="U202" t="s">
        <v>2687</v>
      </c>
      <c r="V202" t="s">
        <v>2688</v>
      </c>
      <c r="W202" t="s">
        <v>2689</v>
      </c>
      <c r="X202" t="s">
        <v>2690</v>
      </c>
      <c r="Y202" t="s">
        <v>74</v>
      </c>
      <c r="Z202" t="s">
        <v>74</v>
      </c>
      <c r="AA202" t="s">
        <v>2691</v>
      </c>
      <c r="AB202" t="s">
        <v>74</v>
      </c>
      <c r="AC202" t="s">
        <v>74</v>
      </c>
      <c r="AD202" t="s">
        <v>74</v>
      </c>
      <c r="AE202" t="s">
        <v>74</v>
      </c>
      <c r="AF202" t="s">
        <v>74</v>
      </c>
      <c r="AG202">
        <v>36</v>
      </c>
      <c r="AH202">
        <v>34</v>
      </c>
      <c r="AI202">
        <v>36</v>
      </c>
      <c r="AJ202">
        <v>0</v>
      </c>
      <c r="AK202">
        <v>8</v>
      </c>
      <c r="AL202" t="s">
        <v>2692</v>
      </c>
      <c r="AM202" t="s">
        <v>1168</v>
      </c>
      <c r="AN202" t="s">
        <v>2693</v>
      </c>
      <c r="AO202" t="s">
        <v>2676</v>
      </c>
      <c r="AP202" t="s">
        <v>74</v>
      </c>
      <c r="AQ202" t="s">
        <v>74</v>
      </c>
      <c r="AR202" t="s">
        <v>2678</v>
      </c>
      <c r="AS202" t="s">
        <v>2679</v>
      </c>
      <c r="AT202" t="s">
        <v>2362</v>
      </c>
      <c r="AU202">
        <v>1995</v>
      </c>
      <c r="AV202">
        <v>11</v>
      </c>
      <c r="AW202">
        <v>3</v>
      </c>
      <c r="AX202" t="s">
        <v>74</v>
      </c>
      <c r="AY202" t="s">
        <v>74</v>
      </c>
      <c r="AZ202" t="s">
        <v>74</v>
      </c>
      <c r="BA202" t="s">
        <v>74</v>
      </c>
      <c r="BB202">
        <v>362</v>
      </c>
      <c r="BC202">
        <v>375</v>
      </c>
      <c r="BD202" t="s">
        <v>74</v>
      </c>
      <c r="BE202" t="s">
        <v>2694</v>
      </c>
      <c r="BF202" t="str">
        <f>HYPERLINK("http://dx.doi.org/10.1111/j.1748-7692.1995.tb00291.x","http://dx.doi.org/10.1111/j.1748-7692.1995.tb00291.x")</f>
        <v>http://dx.doi.org/10.1111/j.1748-7692.1995.tb00291.x</v>
      </c>
      <c r="BG202" t="s">
        <v>74</v>
      </c>
      <c r="BH202" t="s">
        <v>74</v>
      </c>
      <c r="BI202">
        <v>14</v>
      </c>
      <c r="BJ202" t="s">
        <v>2681</v>
      </c>
      <c r="BK202" t="s">
        <v>94</v>
      </c>
      <c r="BL202" t="s">
        <v>2681</v>
      </c>
      <c r="BM202" t="s">
        <v>2682</v>
      </c>
      <c r="BN202" t="s">
        <v>74</v>
      </c>
      <c r="BO202" t="s">
        <v>74</v>
      </c>
      <c r="BP202" t="s">
        <v>74</v>
      </c>
      <c r="BQ202" t="s">
        <v>74</v>
      </c>
      <c r="BR202" t="s">
        <v>97</v>
      </c>
      <c r="BS202" t="s">
        <v>2695</v>
      </c>
      <c r="BT202" t="str">
        <f>HYPERLINK("https%3A%2F%2Fwww.webofscience.com%2Fwos%2Fwoscc%2Ffull-record%2FWOS:A1995RM55400007","View Full Record in Web of Science")</f>
        <v>View Full Record in Web of Science</v>
      </c>
    </row>
    <row r="203" spans="1:72" x14ac:dyDescent="0.15">
      <c r="A203" t="s">
        <v>72</v>
      </c>
      <c r="B203" t="s">
        <v>2696</v>
      </c>
      <c r="C203" t="s">
        <v>74</v>
      </c>
      <c r="D203" t="s">
        <v>74</v>
      </c>
      <c r="E203" t="s">
        <v>74</v>
      </c>
      <c r="F203" t="s">
        <v>2696</v>
      </c>
      <c r="G203" t="s">
        <v>74</v>
      </c>
      <c r="H203" t="s">
        <v>74</v>
      </c>
      <c r="I203" t="s">
        <v>2697</v>
      </c>
      <c r="J203" t="s">
        <v>2698</v>
      </c>
      <c r="K203" t="s">
        <v>74</v>
      </c>
      <c r="L203" t="s">
        <v>74</v>
      </c>
      <c r="M203" t="s">
        <v>77</v>
      </c>
      <c r="N203" t="s">
        <v>78</v>
      </c>
      <c r="O203" t="s">
        <v>74</v>
      </c>
      <c r="P203" t="s">
        <v>74</v>
      </c>
      <c r="Q203" t="s">
        <v>74</v>
      </c>
      <c r="R203" t="s">
        <v>74</v>
      </c>
      <c r="S203" t="s">
        <v>74</v>
      </c>
      <c r="T203" t="s">
        <v>2699</v>
      </c>
      <c r="U203" t="s">
        <v>2700</v>
      </c>
      <c r="V203" t="s">
        <v>2701</v>
      </c>
      <c r="W203" t="s">
        <v>2702</v>
      </c>
      <c r="X203" t="s">
        <v>2703</v>
      </c>
      <c r="Y203" t="s">
        <v>2704</v>
      </c>
      <c r="Z203" t="s">
        <v>74</v>
      </c>
      <c r="AA203" t="s">
        <v>74</v>
      </c>
      <c r="AB203" t="s">
        <v>74</v>
      </c>
      <c r="AC203" t="s">
        <v>74</v>
      </c>
      <c r="AD203" t="s">
        <v>74</v>
      </c>
      <c r="AE203" t="s">
        <v>74</v>
      </c>
      <c r="AF203" t="s">
        <v>74</v>
      </c>
      <c r="AG203">
        <v>35</v>
      </c>
      <c r="AH203">
        <v>30</v>
      </c>
      <c r="AI203">
        <v>31</v>
      </c>
      <c r="AJ203">
        <v>0</v>
      </c>
      <c r="AK203">
        <v>0</v>
      </c>
      <c r="AL203" t="s">
        <v>371</v>
      </c>
      <c r="AM203" t="s">
        <v>372</v>
      </c>
      <c r="AN203" t="s">
        <v>373</v>
      </c>
      <c r="AO203" t="s">
        <v>2705</v>
      </c>
      <c r="AP203" t="s">
        <v>74</v>
      </c>
      <c r="AQ203" t="s">
        <v>74</v>
      </c>
      <c r="AR203" t="s">
        <v>2706</v>
      </c>
      <c r="AS203" t="s">
        <v>2707</v>
      </c>
      <c r="AT203" t="s">
        <v>2547</v>
      </c>
      <c r="AU203">
        <v>1995</v>
      </c>
      <c r="AV203">
        <v>275</v>
      </c>
      <c r="AW203">
        <v>1</v>
      </c>
      <c r="AX203" t="s">
        <v>74</v>
      </c>
      <c r="AY203" t="s">
        <v>74</v>
      </c>
      <c r="AZ203" t="s">
        <v>74</v>
      </c>
      <c r="BA203" t="s">
        <v>74</v>
      </c>
      <c r="BB203">
        <v>31</v>
      </c>
      <c r="BC203">
        <v>42</v>
      </c>
      <c r="BD203" t="s">
        <v>74</v>
      </c>
      <c r="BE203" t="s">
        <v>2708</v>
      </c>
      <c r="BF203" t="str">
        <f>HYPERLINK("http://dx.doi.org/10.1093/mnras/275.1.31","http://dx.doi.org/10.1093/mnras/275.1.31")</f>
        <v>http://dx.doi.org/10.1093/mnras/275.1.31</v>
      </c>
      <c r="BG203" t="s">
        <v>74</v>
      </c>
      <c r="BH203" t="s">
        <v>74</v>
      </c>
      <c r="BI203">
        <v>12</v>
      </c>
      <c r="BJ203" t="s">
        <v>1613</v>
      </c>
      <c r="BK203" t="s">
        <v>94</v>
      </c>
      <c r="BL203" t="s">
        <v>1613</v>
      </c>
      <c r="BM203" t="s">
        <v>2709</v>
      </c>
      <c r="BN203" t="s">
        <v>74</v>
      </c>
      <c r="BO203" t="s">
        <v>229</v>
      </c>
      <c r="BP203" t="s">
        <v>74</v>
      </c>
      <c r="BQ203" t="s">
        <v>74</v>
      </c>
      <c r="BR203" t="s">
        <v>97</v>
      </c>
      <c r="BS203" t="s">
        <v>2710</v>
      </c>
      <c r="BT203" t="str">
        <f>HYPERLINK("https%3A%2F%2Fwww.webofscience.com%2Fwos%2Fwoscc%2Ffull-record%2FWOS:A1995RF96300005","View Full Record in Web of Science")</f>
        <v>View Full Record in Web of Science</v>
      </c>
    </row>
    <row r="204" spans="1:72" x14ac:dyDescent="0.15">
      <c r="A204" t="s">
        <v>72</v>
      </c>
      <c r="B204" t="s">
        <v>2711</v>
      </c>
      <c r="C204" t="s">
        <v>74</v>
      </c>
      <c r="D204" t="s">
        <v>74</v>
      </c>
      <c r="E204" t="s">
        <v>74</v>
      </c>
      <c r="F204" t="s">
        <v>2711</v>
      </c>
      <c r="G204" t="s">
        <v>74</v>
      </c>
      <c r="H204" t="s">
        <v>74</v>
      </c>
      <c r="I204" t="s">
        <v>2712</v>
      </c>
      <c r="J204" t="s">
        <v>2713</v>
      </c>
      <c r="K204" t="s">
        <v>74</v>
      </c>
      <c r="L204" t="s">
        <v>74</v>
      </c>
      <c r="M204" t="s">
        <v>77</v>
      </c>
      <c r="N204" t="s">
        <v>78</v>
      </c>
      <c r="O204" t="s">
        <v>74</v>
      </c>
      <c r="P204" t="s">
        <v>74</v>
      </c>
      <c r="Q204" t="s">
        <v>74</v>
      </c>
      <c r="R204" t="s">
        <v>74</v>
      </c>
      <c r="S204" t="s">
        <v>74</v>
      </c>
      <c r="T204" t="s">
        <v>2714</v>
      </c>
      <c r="U204" t="s">
        <v>2715</v>
      </c>
      <c r="V204" t="s">
        <v>2716</v>
      </c>
      <c r="W204" t="s">
        <v>74</v>
      </c>
      <c r="X204" t="s">
        <v>74</v>
      </c>
      <c r="Y204" t="s">
        <v>2717</v>
      </c>
      <c r="Z204" t="s">
        <v>74</v>
      </c>
      <c r="AA204" t="s">
        <v>74</v>
      </c>
      <c r="AB204" t="s">
        <v>74</v>
      </c>
      <c r="AC204" t="s">
        <v>74</v>
      </c>
      <c r="AD204" t="s">
        <v>74</v>
      </c>
      <c r="AE204" t="s">
        <v>74</v>
      </c>
      <c r="AF204" t="s">
        <v>74</v>
      </c>
      <c r="AG204">
        <v>14</v>
      </c>
      <c r="AH204">
        <v>19</v>
      </c>
      <c r="AI204">
        <v>22</v>
      </c>
      <c r="AJ204">
        <v>2</v>
      </c>
      <c r="AK204">
        <v>12</v>
      </c>
      <c r="AL204" t="s">
        <v>2718</v>
      </c>
      <c r="AM204" t="s">
        <v>2719</v>
      </c>
      <c r="AN204" t="s">
        <v>2720</v>
      </c>
      <c r="AO204" t="s">
        <v>2721</v>
      </c>
      <c r="AP204" t="s">
        <v>2722</v>
      </c>
      <c r="AQ204" t="s">
        <v>74</v>
      </c>
      <c r="AR204" t="s">
        <v>2713</v>
      </c>
      <c r="AS204" t="s">
        <v>2723</v>
      </c>
      <c r="AT204" t="s">
        <v>2461</v>
      </c>
      <c r="AU204">
        <v>1995</v>
      </c>
      <c r="AV204">
        <v>87</v>
      </c>
      <c r="AW204">
        <v>4</v>
      </c>
      <c r="AX204" t="s">
        <v>74</v>
      </c>
      <c r="AY204" t="s">
        <v>74</v>
      </c>
      <c r="AZ204" t="s">
        <v>74</v>
      </c>
      <c r="BA204" t="s">
        <v>74</v>
      </c>
      <c r="BB204">
        <v>451</v>
      </c>
      <c r="BC204">
        <v>453</v>
      </c>
      <c r="BD204" t="s">
        <v>74</v>
      </c>
      <c r="BE204" t="s">
        <v>2724</v>
      </c>
      <c r="BF204" t="str">
        <f>HYPERLINK("http://dx.doi.org/10.2307/3760760","http://dx.doi.org/10.2307/3760760")</f>
        <v>http://dx.doi.org/10.2307/3760760</v>
      </c>
      <c r="BG204" t="s">
        <v>74</v>
      </c>
      <c r="BH204" t="s">
        <v>74</v>
      </c>
      <c r="BI204">
        <v>3</v>
      </c>
      <c r="BJ204" t="s">
        <v>2725</v>
      </c>
      <c r="BK204" t="s">
        <v>94</v>
      </c>
      <c r="BL204" t="s">
        <v>2725</v>
      </c>
      <c r="BM204" t="s">
        <v>2726</v>
      </c>
      <c r="BN204" t="s">
        <v>74</v>
      </c>
      <c r="BO204" t="s">
        <v>74</v>
      </c>
      <c r="BP204" t="s">
        <v>74</v>
      </c>
      <c r="BQ204" t="s">
        <v>74</v>
      </c>
      <c r="BR204" t="s">
        <v>97</v>
      </c>
      <c r="BS204" t="s">
        <v>2727</v>
      </c>
      <c r="BT204" t="str">
        <f>HYPERLINK("https%3A%2F%2Fwww.webofscience.com%2Fwos%2Fwoscc%2Ffull-record%2FWOS:A1995RQ12200003","View Full Record in Web of Science")</f>
        <v>View Full Record in Web of Science</v>
      </c>
    </row>
    <row r="205" spans="1:72" x14ac:dyDescent="0.15">
      <c r="A205" t="s">
        <v>72</v>
      </c>
      <c r="B205" t="s">
        <v>2728</v>
      </c>
      <c r="C205" t="s">
        <v>74</v>
      </c>
      <c r="D205" t="s">
        <v>74</v>
      </c>
      <c r="E205" t="s">
        <v>74</v>
      </c>
      <c r="F205" t="s">
        <v>2728</v>
      </c>
      <c r="G205" t="s">
        <v>74</v>
      </c>
      <c r="H205" t="s">
        <v>74</v>
      </c>
      <c r="I205" t="s">
        <v>2729</v>
      </c>
      <c r="J205" t="s">
        <v>2730</v>
      </c>
      <c r="K205" t="s">
        <v>74</v>
      </c>
      <c r="L205" t="s">
        <v>74</v>
      </c>
      <c r="M205" t="s">
        <v>77</v>
      </c>
      <c r="N205" t="s">
        <v>102</v>
      </c>
      <c r="O205" t="s">
        <v>74</v>
      </c>
      <c r="P205" t="s">
        <v>74</v>
      </c>
      <c r="Q205" t="s">
        <v>74</v>
      </c>
      <c r="R205" t="s">
        <v>74</v>
      </c>
      <c r="S205" t="s">
        <v>74</v>
      </c>
      <c r="T205" t="s">
        <v>2731</v>
      </c>
      <c r="U205" t="s">
        <v>2732</v>
      </c>
      <c r="V205" t="s">
        <v>2733</v>
      </c>
      <c r="W205" t="s">
        <v>2734</v>
      </c>
      <c r="X205" t="s">
        <v>2735</v>
      </c>
      <c r="Y205" t="s">
        <v>74</v>
      </c>
      <c r="Z205" t="s">
        <v>74</v>
      </c>
      <c r="AA205" t="s">
        <v>2736</v>
      </c>
      <c r="AB205" t="s">
        <v>2737</v>
      </c>
      <c r="AC205" t="s">
        <v>74</v>
      </c>
      <c r="AD205" t="s">
        <v>74</v>
      </c>
      <c r="AE205" t="s">
        <v>74</v>
      </c>
      <c r="AF205" t="s">
        <v>74</v>
      </c>
      <c r="AG205">
        <v>105</v>
      </c>
      <c r="AH205">
        <v>8</v>
      </c>
      <c r="AI205">
        <v>10</v>
      </c>
      <c r="AJ205">
        <v>0</v>
      </c>
      <c r="AK205">
        <v>4</v>
      </c>
      <c r="AL205" t="s">
        <v>2738</v>
      </c>
      <c r="AM205" t="s">
        <v>2739</v>
      </c>
      <c r="AN205" t="s">
        <v>2740</v>
      </c>
      <c r="AO205" t="s">
        <v>2741</v>
      </c>
      <c r="AP205" t="s">
        <v>74</v>
      </c>
      <c r="AQ205" t="s">
        <v>74</v>
      </c>
      <c r="AR205" t="s">
        <v>2742</v>
      </c>
      <c r="AS205" t="s">
        <v>2743</v>
      </c>
      <c r="AT205" t="s">
        <v>2744</v>
      </c>
      <c r="AU205">
        <v>1995</v>
      </c>
      <c r="AV205">
        <v>26</v>
      </c>
      <c r="AW205">
        <v>3</v>
      </c>
      <c r="AX205" t="s">
        <v>74</v>
      </c>
      <c r="AY205" t="s">
        <v>74</v>
      </c>
      <c r="AZ205" t="s">
        <v>74</v>
      </c>
      <c r="BA205" t="s">
        <v>74</v>
      </c>
      <c r="BB205">
        <v>195</v>
      </c>
      <c r="BC205">
        <v>226</v>
      </c>
      <c r="BD205" t="s">
        <v>74</v>
      </c>
      <c r="BE205" t="s">
        <v>2745</v>
      </c>
      <c r="BF205" t="str">
        <f>HYPERLINK("http://dx.doi.org/10.1080/00908329509546060","http://dx.doi.org/10.1080/00908329509546060")</f>
        <v>http://dx.doi.org/10.1080/00908329509546060</v>
      </c>
      <c r="BG205" t="s">
        <v>74</v>
      </c>
      <c r="BH205" t="s">
        <v>74</v>
      </c>
      <c r="BI205">
        <v>32</v>
      </c>
      <c r="BJ205" t="s">
        <v>2746</v>
      </c>
      <c r="BK205" t="s">
        <v>1040</v>
      </c>
      <c r="BL205" t="s">
        <v>2747</v>
      </c>
      <c r="BM205" t="s">
        <v>2748</v>
      </c>
      <c r="BN205" t="s">
        <v>74</v>
      </c>
      <c r="BO205" t="s">
        <v>74</v>
      </c>
      <c r="BP205" t="s">
        <v>74</v>
      </c>
      <c r="BQ205" t="s">
        <v>74</v>
      </c>
      <c r="BR205" t="s">
        <v>97</v>
      </c>
      <c r="BS205" t="s">
        <v>2749</v>
      </c>
      <c r="BT205" t="str">
        <f>HYPERLINK("https%3A%2F%2Fwww.webofscience.com%2Fwos%2Fwoscc%2Ffull-record%2FWOS:A1995RJ56800001","View Full Record in Web of Science")</f>
        <v>View Full Record in Web of Science</v>
      </c>
    </row>
    <row r="206" spans="1:72" x14ac:dyDescent="0.15">
      <c r="A206" t="s">
        <v>72</v>
      </c>
      <c r="B206" t="s">
        <v>2750</v>
      </c>
      <c r="C206" t="s">
        <v>74</v>
      </c>
      <c r="D206" t="s">
        <v>74</v>
      </c>
      <c r="E206" t="s">
        <v>74</v>
      </c>
      <c r="F206" t="s">
        <v>2750</v>
      </c>
      <c r="G206" t="s">
        <v>74</v>
      </c>
      <c r="H206" t="s">
        <v>74</v>
      </c>
      <c r="I206" t="s">
        <v>2751</v>
      </c>
      <c r="J206" t="s">
        <v>2752</v>
      </c>
      <c r="K206" t="s">
        <v>74</v>
      </c>
      <c r="L206" t="s">
        <v>74</v>
      </c>
      <c r="M206" t="s">
        <v>77</v>
      </c>
      <c r="N206" t="s">
        <v>78</v>
      </c>
      <c r="O206" t="s">
        <v>74</v>
      </c>
      <c r="P206" t="s">
        <v>74</v>
      </c>
      <c r="Q206" t="s">
        <v>74</v>
      </c>
      <c r="R206" t="s">
        <v>74</v>
      </c>
      <c r="S206" t="s">
        <v>74</v>
      </c>
      <c r="T206" t="s">
        <v>2753</v>
      </c>
      <c r="U206" t="s">
        <v>2754</v>
      </c>
      <c r="V206" t="s">
        <v>2755</v>
      </c>
      <c r="W206" t="s">
        <v>2756</v>
      </c>
      <c r="X206" t="s">
        <v>302</v>
      </c>
      <c r="Y206" t="s">
        <v>2757</v>
      </c>
      <c r="Z206" t="s">
        <v>74</v>
      </c>
      <c r="AA206" t="s">
        <v>74</v>
      </c>
      <c r="AB206" t="s">
        <v>74</v>
      </c>
      <c r="AC206" t="s">
        <v>74</v>
      </c>
      <c r="AD206" t="s">
        <v>74</v>
      </c>
      <c r="AE206" t="s">
        <v>74</v>
      </c>
      <c r="AF206" t="s">
        <v>74</v>
      </c>
      <c r="AG206">
        <v>39</v>
      </c>
      <c r="AH206">
        <v>46</v>
      </c>
      <c r="AI206">
        <v>51</v>
      </c>
      <c r="AJ206">
        <v>0</v>
      </c>
      <c r="AK206">
        <v>6</v>
      </c>
      <c r="AL206" t="s">
        <v>1696</v>
      </c>
      <c r="AM206" t="s">
        <v>345</v>
      </c>
      <c r="AN206" t="s">
        <v>1697</v>
      </c>
      <c r="AO206" t="s">
        <v>2758</v>
      </c>
      <c r="AP206" t="s">
        <v>2759</v>
      </c>
      <c r="AQ206" t="s">
        <v>74</v>
      </c>
      <c r="AR206" t="s">
        <v>2752</v>
      </c>
      <c r="AS206" t="s">
        <v>2760</v>
      </c>
      <c r="AT206" t="s">
        <v>2362</v>
      </c>
      <c r="AU206">
        <v>1995</v>
      </c>
      <c r="AV206">
        <v>103</v>
      </c>
      <c r="AW206">
        <v>1</v>
      </c>
      <c r="AX206" t="s">
        <v>74</v>
      </c>
      <c r="AY206" t="s">
        <v>74</v>
      </c>
      <c r="AZ206" t="s">
        <v>74</v>
      </c>
      <c r="BA206" t="s">
        <v>74</v>
      </c>
      <c r="BB206">
        <v>34</v>
      </c>
      <c r="BC206">
        <v>42</v>
      </c>
      <c r="BD206" t="s">
        <v>74</v>
      </c>
      <c r="BE206" t="s">
        <v>2761</v>
      </c>
      <c r="BF206" t="str">
        <f>HYPERLINK("http://dx.doi.org/10.1007/BF00328422","http://dx.doi.org/10.1007/BF00328422")</f>
        <v>http://dx.doi.org/10.1007/BF00328422</v>
      </c>
      <c r="BG206" t="s">
        <v>74</v>
      </c>
      <c r="BH206" t="s">
        <v>74</v>
      </c>
      <c r="BI206">
        <v>9</v>
      </c>
      <c r="BJ206" t="s">
        <v>1127</v>
      </c>
      <c r="BK206" t="s">
        <v>94</v>
      </c>
      <c r="BL206" t="s">
        <v>95</v>
      </c>
      <c r="BM206" t="s">
        <v>2762</v>
      </c>
      <c r="BN206">
        <v>28306942</v>
      </c>
      <c r="BO206" t="s">
        <v>74</v>
      </c>
      <c r="BP206" t="s">
        <v>74</v>
      </c>
      <c r="BQ206" t="s">
        <v>74</v>
      </c>
      <c r="BR206" t="s">
        <v>97</v>
      </c>
      <c r="BS206" t="s">
        <v>2763</v>
      </c>
      <c r="BT206" t="str">
        <f>HYPERLINK("https%3A%2F%2Fwww.webofscience.com%2Fwos%2Fwoscc%2Ffull-record%2FWOS:A1995RJ29400005","View Full Record in Web of Science")</f>
        <v>View Full Record in Web of Science</v>
      </c>
    </row>
    <row r="207" spans="1:72" x14ac:dyDescent="0.15">
      <c r="A207" t="s">
        <v>72</v>
      </c>
      <c r="B207" t="s">
        <v>2764</v>
      </c>
      <c r="C207" t="s">
        <v>74</v>
      </c>
      <c r="D207" t="s">
        <v>74</v>
      </c>
      <c r="E207" t="s">
        <v>74</v>
      </c>
      <c r="F207" t="s">
        <v>2764</v>
      </c>
      <c r="G207" t="s">
        <v>74</v>
      </c>
      <c r="H207" t="s">
        <v>74</v>
      </c>
      <c r="I207" t="s">
        <v>2765</v>
      </c>
      <c r="J207" t="s">
        <v>1132</v>
      </c>
      <c r="K207" t="s">
        <v>74</v>
      </c>
      <c r="L207" t="s">
        <v>74</v>
      </c>
      <c r="M207" t="s">
        <v>648</v>
      </c>
      <c r="N207" t="s">
        <v>78</v>
      </c>
      <c r="O207" t="s">
        <v>74</v>
      </c>
      <c r="P207" t="s">
        <v>74</v>
      </c>
      <c r="Q207" t="s">
        <v>74</v>
      </c>
      <c r="R207" t="s">
        <v>74</v>
      </c>
      <c r="S207" t="s">
        <v>74</v>
      </c>
      <c r="T207" t="s">
        <v>74</v>
      </c>
      <c r="U207" t="s">
        <v>74</v>
      </c>
      <c r="V207" t="s">
        <v>2766</v>
      </c>
      <c r="W207" t="s">
        <v>74</v>
      </c>
      <c r="X207" t="s">
        <v>74</v>
      </c>
      <c r="Y207" t="s">
        <v>2767</v>
      </c>
      <c r="Z207" t="s">
        <v>74</v>
      </c>
      <c r="AA207" t="s">
        <v>74</v>
      </c>
      <c r="AB207" t="s">
        <v>74</v>
      </c>
      <c r="AC207" t="s">
        <v>74</v>
      </c>
      <c r="AD207" t="s">
        <v>74</v>
      </c>
      <c r="AE207" t="s">
        <v>74</v>
      </c>
      <c r="AF207" t="s">
        <v>74</v>
      </c>
      <c r="AG207">
        <v>9</v>
      </c>
      <c r="AH207">
        <v>1</v>
      </c>
      <c r="AI207">
        <v>1</v>
      </c>
      <c r="AJ207">
        <v>0</v>
      </c>
      <c r="AK207">
        <v>1</v>
      </c>
      <c r="AL207" t="s">
        <v>650</v>
      </c>
      <c r="AM207" t="s">
        <v>651</v>
      </c>
      <c r="AN207" t="s">
        <v>652</v>
      </c>
      <c r="AO207" t="s">
        <v>1136</v>
      </c>
      <c r="AP207" t="s">
        <v>74</v>
      </c>
      <c r="AQ207" t="s">
        <v>74</v>
      </c>
      <c r="AR207" t="s">
        <v>1137</v>
      </c>
      <c r="AS207" t="s">
        <v>1138</v>
      </c>
      <c r="AT207" t="s">
        <v>2461</v>
      </c>
      <c r="AU207">
        <v>1995</v>
      </c>
      <c r="AV207">
        <v>35</v>
      </c>
      <c r="AW207">
        <v>4</v>
      </c>
      <c r="AX207" t="s">
        <v>74</v>
      </c>
      <c r="AY207" t="s">
        <v>74</v>
      </c>
      <c r="AZ207" t="s">
        <v>74</v>
      </c>
      <c r="BA207" t="s">
        <v>74</v>
      </c>
      <c r="BB207">
        <v>525</v>
      </c>
      <c r="BC207">
        <v>530</v>
      </c>
      <c r="BD207" t="s">
        <v>74</v>
      </c>
      <c r="BE207" t="s">
        <v>74</v>
      </c>
      <c r="BF207" t="s">
        <v>74</v>
      </c>
      <c r="BG207" t="s">
        <v>74</v>
      </c>
      <c r="BH207" t="s">
        <v>74</v>
      </c>
      <c r="BI207">
        <v>6</v>
      </c>
      <c r="BJ207" t="s">
        <v>246</v>
      </c>
      <c r="BK207" t="s">
        <v>94</v>
      </c>
      <c r="BL207" t="s">
        <v>246</v>
      </c>
      <c r="BM207" t="s">
        <v>2768</v>
      </c>
      <c r="BN207" t="s">
        <v>74</v>
      </c>
      <c r="BO207" t="s">
        <v>74</v>
      </c>
      <c r="BP207" t="s">
        <v>74</v>
      </c>
      <c r="BQ207" t="s">
        <v>74</v>
      </c>
      <c r="BR207" t="s">
        <v>97</v>
      </c>
      <c r="BS207" t="s">
        <v>2769</v>
      </c>
      <c r="BT207" t="str">
        <f>HYPERLINK("https%3A%2F%2Fwww.webofscience.com%2Fwos%2Fwoscc%2Ffull-record%2FWOS:A1995RZ52000005","View Full Record in Web of Science")</f>
        <v>View Full Record in Web of Science</v>
      </c>
    </row>
    <row r="208" spans="1:72" x14ac:dyDescent="0.15">
      <c r="A208" t="s">
        <v>72</v>
      </c>
      <c r="B208" t="s">
        <v>2770</v>
      </c>
      <c r="C208" t="s">
        <v>74</v>
      </c>
      <c r="D208" t="s">
        <v>74</v>
      </c>
      <c r="E208" t="s">
        <v>74</v>
      </c>
      <c r="F208" t="s">
        <v>2770</v>
      </c>
      <c r="G208" t="s">
        <v>74</v>
      </c>
      <c r="H208" t="s">
        <v>74</v>
      </c>
      <c r="I208" t="s">
        <v>2771</v>
      </c>
      <c r="J208" t="s">
        <v>1132</v>
      </c>
      <c r="K208" t="s">
        <v>74</v>
      </c>
      <c r="L208" t="s">
        <v>74</v>
      </c>
      <c r="M208" t="s">
        <v>648</v>
      </c>
      <c r="N208" t="s">
        <v>78</v>
      </c>
      <c r="O208" t="s">
        <v>74</v>
      </c>
      <c r="P208" t="s">
        <v>74</v>
      </c>
      <c r="Q208" t="s">
        <v>74</v>
      </c>
      <c r="R208" t="s">
        <v>74</v>
      </c>
      <c r="S208" t="s">
        <v>74</v>
      </c>
      <c r="T208" t="s">
        <v>74</v>
      </c>
      <c r="U208" t="s">
        <v>74</v>
      </c>
      <c r="V208" t="s">
        <v>2772</v>
      </c>
      <c r="W208" t="s">
        <v>74</v>
      </c>
      <c r="X208" t="s">
        <v>74</v>
      </c>
      <c r="Y208" t="s">
        <v>2773</v>
      </c>
      <c r="Z208" t="s">
        <v>74</v>
      </c>
      <c r="AA208" t="s">
        <v>2774</v>
      </c>
      <c r="AB208" t="s">
        <v>2775</v>
      </c>
      <c r="AC208" t="s">
        <v>74</v>
      </c>
      <c r="AD208" t="s">
        <v>74</v>
      </c>
      <c r="AE208" t="s">
        <v>74</v>
      </c>
      <c r="AF208" t="s">
        <v>74</v>
      </c>
      <c r="AG208">
        <v>18</v>
      </c>
      <c r="AH208">
        <v>3</v>
      </c>
      <c r="AI208">
        <v>4</v>
      </c>
      <c r="AJ208">
        <v>0</v>
      </c>
      <c r="AK208">
        <v>0</v>
      </c>
      <c r="AL208" t="s">
        <v>650</v>
      </c>
      <c r="AM208" t="s">
        <v>651</v>
      </c>
      <c r="AN208" t="s">
        <v>652</v>
      </c>
      <c r="AO208" t="s">
        <v>1136</v>
      </c>
      <c r="AP208" t="s">
        <v>74</v>
      </c>
      <c r="AQ208" t="s">
        <v>74</v>
      </c>
      <c r="AR208" t="s">
        <v>1137</v>
      </c>
      <c r="AS208" t="s">
        <v>1138</v>
      </c>
      <c r="AT208" t="s">
        <v>2461</v>
      </c>
      <c r="AU208">
        <v>1995</v>
      </c>
      <c r="AV208">
        <v>35</v>
      </c>
      <c r="AW208">
        <v>4</v>
      </c>
      <c r="AX208" t="s">
        <v>74</v>
      </c>
      <c r="AY208" t="s">
        <v>74</v>
      </c>
      <c r="AZ208" t="s">
        <v>74</v>
      </c>
      <c r="BA208" t="s">
        <v>74</v>
      </c>
      <c r="BB208">
        <v>587</v>
      </c>
      <c r="BC208">
        <v>591</v>
      </c>
      <c r="BD208" t="s">
        <v>74</v>
      </c>
      <c r="BE208" t="s">
        <v>74</v>
      </c>
      <c r="BF208" t="s">
        <v>74</v>
      </c>
      <c r="BG208" t="s">
        <v>74</v>
      </c>
      <c r="BH208" t="s">
        <v>74</v>
      </c>
      <c r="BI208">
        <v>5</v>
      </c>
      <c r="BJ208" t="s">
        <v>246</v>
      </c>
      <c r="BK208" t="s">
        <v>94</v>
      </c>
      <c r="BL208" t="s">
        <v>246</v>
      </c>
      <c r="BM208" t="s">
        <v>2768</v>
      </c>
      <c r="BN208" t="s">
        <v>74</v>
      </c>
      <c r="BO208" t="s">
        <v>74</v>
      </c>
      <c r="BP208" t="s">
        <v>74</v>
      </c>
      <c r="BQ208" t="s">
        <v>74</v>
      </c>
      <c r="BR208" t="s">
        <v>97</v>
      </c>
      <c r="BS208" t="s">
        <v>2776</v>
      </c>
      <c r="BT208" t="str">
        <f>HYPERLINK("https%3A%2F%2Fwww.webofscience.com%2Fwos%2Fwoscc%2Ffull-record%2FWOS:A1995RZ52000015","View Full Record in Web of Science")</f>
        <v>View Full Record in Web of Science</v>
      </c>
    </row>
    <row r="209" spans="1:72" x14ac:dyDescent="0.15">
      <c r="A209" t="s">
        <v>72</v>
      </c>
      <c r="B209" t="s">
        <v>2777</v>
      </c>
      <c r="C209" t="s">
        <v>74</v>
      </c>
      <c r="D209" t="s">
        <v>74</v>
      </c>
      <c r="E209" t="s">
        <v>74</v>
      </c>
      <c r="F209" t="s">
        <v>2777</v>
      </c>
      <c r="G209" t="s">
        <v>74</v>
      </c>
      <c r="H209" t="s">
        <v>74</v>
      </c>
      <c r="I209" t="s">
        <v>2778</v>
      </c>
      <c r="J209" t="s">
        <v>2779</v>
      </c>
      <c r="K209" t="s">
        <v>74</v>
      </c>
      <c r="L209" t="s">
        <v>74</v>
      </c>
      <c r="M209" t="s">
        <v>77</v>
      </c>
      <c r="N209" t="s">
        <v>78</v>
      </c>
      <c r="O209" t="s">
        <v>74</v>
      </c>
      <c r="P209" t="s">
        <v>74</v>
      </c>
      <c r="Q209" t="s">
        <v>74</v>
      </c>
      <c r="R209" t="s">
        <v>74</v>
      </c>
      <c r="S209" t="s">
        <v>74</v>
      </c>
      <c r="T209" t="s">
        <v>74</v>
      </c>
      <c r="U209" t="s">
        <v>74</v>
      </c>
      <c r="V209" t="s">
        <v>2780</v>
      </c>
      <c r="W209" t="s">
        <v>74</v>
      </c>
      <c r="X209" t="s">
        <v>74</v>
      </c>
      <c r="Y209" t="s">
        <v>2781</v>
      </c>
      <c r="Z209" t="s">
        <v>74</v>
      </c>
      <c r="AA209" t="s">
        <v>74</v>
      </c>
      <c r="AB209" t="s">
        <v>74</v>
      </c>
      <c r="AC209" t="s">
        <v>74</v>
      </c>
      <c r="AD209" t="s">
        <v>74</v>
      </c>
      <c r="AE209" t="s">
        <v>74</v>
      </c>
      <c r="AF209" t="s">
        <v>74</v>
      </c>
      <c r="AG209">
        <v>38</v>
      </c>
      <c r="AH209">
        <v>6</v>
      </c>
      <c r="AI209">
        <v>8</v>
      </c>
      <c r="AJ209">
        <v>0</v>
      </c>
      <c r="AK209">
        <v>0</v>
      </c>
      <c r="AL209" t="s">
        <v>2782</v>
      </c>
      <c r="AM209" t="s">
        <v>107</v>
      </c>
      <c r="AN209" t="s">
        <v>2783</v>
      </c>
      <c r="AO209" t="s">
        <v>2784</v>
      </c>
      <c r="AP209" t="s">
        <v>74</v>
      </c>
      <c r="AQ209" t="s">
        <v>74</v>
      </c>
      <c r="AR209" t="s">
        <v>2779</v>
      </c>
      <c r="AS209" t="s">
        <v>1098</v>
      </c>
      <c r="AT209" t="s">
        <v>2362</v>
      </c>
      <c r="AU209">
        <v>1995</v>
      </c>
      <c r="AV209">
        <v>38</v>
      </c>
      <c r="AW209" t="s">
        <v>74</v>
      </c>
      <c r="AX209">
        <v>2</v>
      </c>
      <c r="AY209" t="s">
        <v>74</v>
      </c>
      <c r="AZ209" t="s">
        <v>74</v>
      </c>
      <c r="BA209" t="s">
        <v>74</v>
      </c>
      <c r="BB209">
        <v>299</v>
      </c>
      <c r="BC209">
        <v>312</v>
      </c>
      <c r="BD209" t="s">
        <v>74</v>
      </c>
      <c r="BE209" t="s">
        <v>74</v>
      </c>
      <c r="BF209" t="s">
        <v>74</v>
      </c>
      <c r="BG209" t="s">
        <v>74</v>
      </c>
      <c r="BH209" t="s">
        <v>74</v>
      </c>
      <c r="BI209">
        <v>14</v>
      </c>
      <c r="BJ209" t="s">
        <v>1098</v>
      </c>
      <c r="BK209" t="s">
        <v>94</v>
      </c>
      <c r="BL209" t="s">
        <v>1098</v>
      </c>
      <c r="BM209" t="s">
        <v>2785</v>
      </c>
      <c r="BN209" t="s">
        <v>74</v>
      </c>
      <c r="BO209" t="s">
        <v>74</v>
      </c>
      <c r="BP209" t="s">
        <v>74</v>
      </c>
      <c r="BQ209" t="s">
        <v>74</v>
      </c>
      <c r="BR209" t="s">
        <v>97</v>
      </c>
      <c r="BS209" t="s">
        <v>2786</v>
      </c>
      <c r="BT209" t="str">
        <f>HYPERLINK("https%3A%2F%2Fwww.webofscience.com%2Fwos%2Fwoscc%2Ffull-record%2FWOS:A1995RT59000004","View Full Record in Web of Science")</f>
        <v>View Full Record in Web of Science</v>
      </c>
    </row>
    <row r="210" spans="1:72" x14ac:dyDescent="0.15">
      <c r="A210" t="s">
        <v>72</v>
      </c>
      <c r="B210" t="s">
        <v>2787</v>
      </c>
      <c r="C210" t="s">
        <v>74</v>
      </c>
      <c r="D210" t="s">
        <v>74</v>
      </c>
      <c r="E210" t="s">
        <v>74</v>
      </c>
      <c r="F210" t="s">
        <v>2787</v>
      </c>
      <c r="G210" t="s">
        <v>74</v>
      </c>
      <c r="H210" t="s">
        <v>74</v>
      </c>
      <c r="I210" t="s">
        <v>2788</v>
      </c>
      <c r="J210" t="s">
        <v>2789</v>
      </c>
      <c r="K210" t="s">
        <v>74</v>
      </c>
      <c r="L210" t="s">
        <v>74</v>
      </c>
      <c r="M210" t="s">
        <v>77</v>
      </c>
      <c r="N210" t="s">
        <v>78</v>
      </c>
      <c r="O210" t="s">
        <v>74</v>
      </c>
      <c r="P210" t="s">
        <v>74</v>
      </c>
      <c r="Q210" t="s">
        <v>74</v>
      </c>
      <c r="R210" t="s">
        <v>74</v>
      </c>
      <c r="S210" t="s">
        <v>74</v>
      </c>
      <c r="T210" t="s">
        <v>74</v>
      </c>
      <c r="U210" t="s">
        <v>2790</v>
      </c>
      <c r="V210" t="s">
        <v>2791</v>
      </c>
      <c r="W210" t="s">
        <v>2792</v>
      </c>
      <c r="X210" t="s">
        <v>2793</v>
      </c>
      <c r="Y210" t="s">
        <v>2794</v>
      </c>
      <c r="Z210" t="s">
        <v>74</v>
      </c>
      <c r="AA210" t="s">
        <v>74</v>
      </c>
      <c r="AB210" t="s">
        <v>74</v>
      </c>
      <c r="AC210" t="s">
        <v>74</v>
      </c>
      <c r="AD210" t="s">
        <v>74</v>
      </c>
      <c r="AE210" t="s">
        <v>74</v>
      </c>
      <c r="AF210" t="s">
        <v>74</v>
      </c>
      <c r="AG210">
        <v>16</v>
      </c>
      <c r="AH210">
        <v>2</v>
      </c>
      <c r="AI210">
        <v>2</v>
      </c>
      <c r="AJ210">
        <v>0</v>
      </c>
      <c r="AK210">
        <v>1</v>
      </c>
      <c r="AL210" t="s">
        <v>2795</v>
      </c>
      <c r="AM210" t="s">
        <v>1564</v>
      </c>
      <c r="AN210" t="s">
        <v>2796</v>
      </c>
      <c r="AO210" t="s">
        <v>2797</v>
      </c>
      <c r="AP210" t="s">
        <v>74</v>
      </c>
      <c r="AQ210" t="s">
        <v>74</v>
      </c>
      <c r="AR210" t="s">
        <v>2798</v>
      </c>
      <c r="AS210" t="s">
        <v>2799</v>
      </c>
      <c r="AT210" t="s">
        <v>2362</v>
      </c>
      <c r="AU210">
        <v>1995</v>
      </c>
      <c r="AV210">
        <v>61</v>
      </c>
      <c r="AW210">
        <v>7</v>
      </c>
      <c r="AX210" t="s">
        <v>74</v>
      </c>
      <c r="AY210" t="s">
        <v>74</v>
      </c>
      <c r="AZ210" t="s">
        <v>74</v>
      </c>
      <c r="BA210" t="s">
        <v>74</v>
      </c>
      <c r="BB210">
        <v>881</v>
      </c>
      <c r="BC210">
        <v>890</v>
      </c>
      <c r="BD210" t="s">
        <v>74</v>
      </c>
      <c r="BE210" t="s">
        <v>74</v>
      </c>
      <c r="BF210" t="s">
        <v>74</v>
      </c>
      <c r="BG210" t="s">
        <v>74</v>
      </c>
      <c r="BH210" t="s">
        <v>74</v>
      </c>
      <c r="BI210">
        <v>10</v>
      </c>
      <c r="BJ210" t="s">
        <v>2800</v>
      </c>
      <c r="BK210" t="s">
        <v>94</v>
      </c>
      <c r="BL210" t="s">
        <v>2801</v>
      </c>
      <c r="BM210" t="s">
        <v>2802</v>
      </c>
      <c r="BN210" t="s">
        <v>74</v>
      </c>
      <c r="BO210" t="s">
        <v>74</v>
      </c>
      <c r="BP210" t="s">
        <v>74</v>
      </c>
      <c r="BQ210" t="s">
        <v>74</v>
      </c>
      <c r="BR210" t="s">
        <v>97</v>
      </c>
      <c r="BS210" t="s">
        <v>2803</v>
      </c>
      <c r="BT210" t="str">
        <f>HYPERLINK("https%3A%2F%2Fwww.webofscience.com%2Fwos%2Fwoscc%2Ffull-record%2FWOS:A1995RG79300007","View Full Record in Web of Science")</f>
        <v>View Full Record in Web of Science</v>
      </c>
    </row>
    <row r="211" spans="1:72" x14ac:dyDescent="0.15">
      <c r="A211" t="s">
        <v>72</v>
      </c>
      <c r="B211" t="s">
        <v>2804</v>
      </c>
      <c r="C211" t="s">
        <v>74</v>
      </c>
      <c r="D211" t="s">
        <v>74</v>
      </c>
      <c r="E211" t="s">
        <v>74</v>
      </c>
      <c r="F211" t="s">
        <v>2804</v>
      </c>
      <c r="G211" t="s">
        <v>74</v>
      </c>
      <c r="H211" t="s">
        <v>74</v>
      </c>
      <c r="I211" t="s">
        <v>2805</v>
      </c>
      <c r="J211" t="s">
        <v>1196</v>
      </c>
      <c r="K211" t="s">
        <v>74</v>
      </c>
      <c r="L211" t="s">
        <v>74</v>
      </c>
      <c r="M211" t="s">
        <v>77</v>
      </c>
      <c r="N211" t="s">
        <v>78</v>
      </c>
      <c r="O211" t="s">
        <v>74</v>
      </c>
      <c r="P211" t="s">
        <v>74</v>
      </c>
      <c r="Q211" t="s">
        <v>74</v>
      </c>
      <c r="R211" t="s">
        <v>74</v>
      </c>
      <c r="S211" t="s">
        <v>74</v>
      </c>
      <c r="T211" t="s">
        <v>74</v>
      </c>
      <c r="U211" t="s">
        <v>2806</v>
      </c>
      <c r="V211" t="s">
        <v>2807</v>
      </c>
      <c r="W211" t="s">
        <v>2808</v>
      </c>
      <c r="X211" t="s">
        <v>2809</v>
      </c>
      <c r="Y211" t="s">
        <v>2810</v>
      </c>
      <c r="Z211" t="s">
        <v>74</v>
      </c>
      <c r="AA211" t="s">
        <v>2811</v>
      </c>
      <c r="AB211" t="s">
        <v>2812</v>
      </c>
      <c r="AC211" t="s">
        <v>74</v>
      </c>
      <c r="AD211" t="s">
        <v>74</v>
      </c>
      <c r="AE211" t="s">
        <v>74</v>
      </c>
      <c r="AF211" t="s">
        <v>74</v>
      </c>
      <c r="AG211">
        <v>44</v>
      </c>
      <c r="AH211">
        <v>84</v>
      </c>
      <c r="AI211">
        <v>89</v>
      </c>
      <c r="AJ211">
        <v>0</v>
      </c>
      <c r="AK211">
        <v>5</v>
      </c>
      <c r="AL211" t="s">
        <v>344</v>
      </c>
      <c r="AM211" t="s">
        <v>345</v>
      </c>
      <c r="AN211" t="s">
        <v>346</v>
      </c>
      <c r="AO211" t="s">
        <v>1200</v>
      </c>
      <c r="AP211" t="s">
        <v>74</v>
      </c>
      <c r="AQ211" t="s">
        <v>74</v>
      </c>
      <c r="AR211" t="s">
        <v>1201</v>
      </c>
      <c r="AS211" t="s">
        <v>1202</v>
      </c>
      <c r="AT211" t="s">
        <v>2362</v>
      </c>
      <c r="AU211">
        <v>1995</v>
      </c>
      <c r="AV211">
        <v>15</v>
      </c>
      <c r="AW211">
        <v>6</v>
      </c>
      <c r="AX211" t="s">
        <v>74</v>
      </c>
      <c r="AY211" t="s">
        <v>74</v>
      </c>
      <c r="AZ211" t="s">
        <v>74</v>
      </c>
      <c r="BA211" t="s">
        <v>74</v>
      </c>
      <c r="BB211">
        <v>381</v>
      </c>
      <c r="BC211">
        <v>392</v>
      </c>
      <c r="BD211" t="s">
        <v>74</v>
      </c>
      <c r="BE211" t="s">
        <v>74</v>
      </c>
      <c r="BF211" t="s">
        <v>74</v>
      </c>
      <c r="BG211" t="s">
        <v>74</v>
      </c>
      <c r="BH211" t="s">
        <v>74</v>
      </c>
      <c r="BI211">
        <v>12</v>
      </c>
      <c r="BJ211" t="s">
        <v>1204</v>
      </c>
      <c r="BK211" t="s">
        <v>94</v>
      </c>
      <c r="BL211" t="s">
        <v>1205</v>
      </c>
      <c r="BM211" t="s">
        <v>2813</v>
      </c>
      <c r="BN211" t="s">
        <v>74</v>
      </c>
      <c r="BO211" t="s">
        <v>74</v>
      </c>
      <c r="BP211" t="s">
        <v>74</v>
      </c>
      <c r="BQ211" t="s">
        <v>74</v>
      </c>
      <c r="BR211" t="s">
        <v>97</v>
      </c>
      <c r="BS211" t="s">
        <v>2814</v>
      </c>
      <c r="BT211" t="str">
        <f>HYPERLINK("https%3A%2F%2Fwww.webofscience.com%2Fwos%2Fwoscc%2Ffull-record%2FWOS:A1995RJ23800001","View Full Record in Web of Science")</f>
        <v>View Full Record in Web of Science</v>
      </c>
    </row>
    <row r="212" spans="1:72" x14ac:dyDescent="0.15">
      <c r="A212" t="s">
        <v>72</v>
      </c>
      <c r="B212" t="s">
        <v>2815</v>
      </c>
      <c r="C212" t="s">
        <v>74</v>
      </c>
      <c r="D212" t="s">
        <v>74</v>
      </c>
      <c r="E212" t="s">
        <v>74</v>
      </c>
      <c r="F212" t="s">
        <v>2815</v>
      </c>
      <c r="G212" t="s">
        <v>74</v>
      </c>
      <c r="H212" t="s">
        <v>74</v>
      </c>
      <c r="I212" t="s">
        <v>2816</v>
      </c>
      <c r="J212" t="s">
        <v>1196</v>
      </c>
      <c r="K212" t="s">
        <v>74</v>
      </c>
      <c r="L212" t="s">
        <v>74</v>
      </c>
      <c r="M212" t="s">
        <v>77</v>
      </c>
      <c r="N212" t="s">
        <v>78</v>
      </c>
      <c r="O212" t="s">
        <v>74</v>
      </c>
      <c r="P212" t="s">
        <v>74</v>
      </c>
      <c r="Q212" t="s">
        <v>74</v>
      </c>
      <c r="R212" t="s">
        <v>74</v>
      </c>
      <c r="S212" t="s">
        <v>74</v>
      </c>
      <c r="T212" t="s">
        <v>74</v>
      </c>
      <c r="U212" t="s">
        <v>2817</v>
      </c>
      <c r="V212" t="s">
        <v>2818</v>
      </c>
      <c r="W212" t="s">
        <v>2819</v>
      </c>
      <c r="X212" t="s">
        <v>2820</v>
      </c>
      <c r="Y212" t="s">
        <v>74</v>
      </c>
      <c r="Z212" t="s">
        <v>74</v>
      </c>
      <c r="AA212" t="s">
        <v>74</v>
      </c>
      <c r="AB212" t="s">
        <v>2821</v>
      </c>
      <c r="AC212" t="s">
        <v>74</v>
      </c>
      <c r="AD212" t="s">
        <v>74</v>
      </c>
      <c r="AE212" t="s">
        <v>74</v>
      </c>
      <c r="AF212" t="s">
        <v>74</v>
      </c>
      <c r="AG212">
        <v>59</v>
      </c>
      <c r="AH212">
        <v>26</v>
      </c>
      <c r="AI212">
        <v>28</v>
      </c>
      <c r="AJ212">
        <v>0</v>
      </c>
      <c r="AK212">
        <v>2</v>
      </c>
      <c r="AL212" t="s">
        <v>344</v>
      </c>
      <c r="AM212" t="s">
        <v>345</v>
      </c>
      <c r="AN212" t="s">
        <v>346</v>
      </c>
      <c r="AO212" t="s">
        <v>1200</v>
      </c>
      <c r="AP212" t="s">
        <v>74</v>
      </c>
      <c r="AQ212" t="s">
        <v>74</v>
      </c>
      <c r="AR212" t="s">
        <v>1201</v>
      </c>
      <c r="AS212" t="s">
        <v>1202</v>
      </c>
      <c r="AT212" t="s">
        <v>2362</v>
      </c>
      <c r="AU212">
        <v>1995</v>
      </c>
      <c r="AV212">
        <v>15</v>
      </c>
      <c r="AW212">
        <v>6</v>
      </c>
      <c r="AX212" t="s">
        <v>74</v>
      </c>
      <c r="AY212" t="s">
        <v>74</v>
      </c>
      <c r="AZ212" t="s">
        <v>74</v>
      </c>
      <c r="BA212" t="s">
        <v>74</v>
      </c>
      <c r="BB212">
        <v>393</v>
      </c>
      <c r="BC212">
        <v>400</v>
      </c>
      <c r="BD212" t="s">
        <v>74</v>
      </c>
      <c r="BE212" t="s">
        <v>2822</v>
      </c>
      <c r="BF212" t="str">
        <f>HYPERLINK("http://dx.doi.org/10.1007/BF00239715","http://dx.doi.org/10.1007/BF00239715")</f>
        <v>http://dx.doi.org/10.1007/BF00239715</v>
      </c>
      <c r="BG212" t="s">
        <v>74</v>
      </c>
      <c r="BH212" t="s">
        <v>74</v>
      </c>
      <c r="BI212">
        <v>8</v>
      </c>
      <c r="BJ212" t="s">
        <v>1204</v>
      </c>
      <c r="BK212" t="s">
        <v>94</v>
      </c>
      <c r="BL212" t="s">
        <v>1205</v>
      </c>
      <c r="BM212" t="s">
        <v>2813</v>
      </c>
      <c r="BN212" t="s">
        <v>74</v>
      </c>
      <c r="BO212" t="s">
        <v>74</v>
      </c>
      <c r="BP212" t="s">
        <v>74</v>
      </c>
      <c r="BQ212" t="s">
        <v>74</v>
      </c>
      <c r="BR212" t="s">
        <v>97</v>
      </c>
      <c r="BS212" t="s">
        <v>2823</v>
      </c>
      <c r="BT212" t="str">
        <f>HYPERLINK("https%3A%2F%2Fwww.webofscience.com%2Fwos%2Fwoscc%2Ffull-record%2FWOS:A1995RJ23800002","View Full Record in Web of Science")</f>
        <v>View Full Record in Web of Science</v>
      </c>
    </row>
    <row r="213" spans="1:72" x14ac:dyDescent="0.15">
      <c r="A213" t="s">
        <v>72</v>
      </c>
      <c r="B213" t="s">
        <v>2824</v>
      </c>
      <c r="C213" t="s">
        <v>74</v>
      </c>
      <c r="D213" t="s">
        <v>74</v>
      </c>
      <c r="E213" t="s">
        <v>74</v>
      </c>
      <c r="F213" t="s">
        <v>2824</v>
      </c>
      <c r="G213" t="s">
        <v>74</v>
      </c>
      <c r="H213" t="s">
        <v>74</v>
      </c>
      <c r="I213" t="s">
        <v>2825</v>
      </c>
      <c r="J213" t="s">
        <v>1196</v>
      </c>
      <c r="K213" t="s">
        <v>74</v>
      </c>
      <c r="L213" t="s">
        <v>74</v>
      </c>
      <c r="M213" t="s">
        <v>77</v>
      </c>
      <c r="N213" t="s">
        <v>78</v>
      </c>
      <c r="O213" t="s">
        <v>74</v>
      </c>
      <c r="P213" t="s">
        <v>74</v>
      </c>
      <c r="Q213" t="s">
        <v>74</v>
      </c>
      <c r="R213" t="s">
        <v>74</v>
      </c>
      <c r="S213" t="s">
        <v>74</v>
      </c>
      <c r="T213" t="s">
        <v>74</v>
      </c>
      <c r="U213" t="s">
        <v>2826</v>
      </c>
      <c r="V213" t="s">
        <v>2827</v>
      </c>
      <c r="W213" t="s">
        <v>74</v>
      </c>
      <c r="X213" t="s">
        <v>74</v>
      </c>
      <c r="Y213" t="s">
        <v>2828</v>
      </c>
      <c r="Z213" t="s">
        <v>74</v>
      </c>
      <c r="AA213" t="s">
        <v>74</v>
      </c>
      <c r="AB213" t="s">
        <v>74</v>
      </c>
      <c r="AC213" t="s">
        <v>74</v>
      </c>
      <c r="AD213" t="s">
        <v>74</v>
      </c>
      <c r="AE213" t="s">
        <v>74</v>
      </c>
      <c r="AF213" t="s">
        <v>74</v>
      </c>
      <c r="AG213">
        <v>56</v>
      </c>
      <c r="AH213">
        <v>40</v>
      </c>
      <c r="AI213">
        <v>42</v>
      </c>
      <c r="AJ213">
        <v>0</v>
      </c>
      <c r="AK213">
        <v>5</v>
      </c>
      <c r="AL213" t="s">
        <v>344</v>
      </c>
      <c r="AM213" t="s">
        <v>345</v>
      </c>
      <c r="AN213" t="s">
        <v>346</v>
      </c>
      <c r="AO213" t="s">
        <v>1200</v>
      </c>
      <c r="AP213" t="s">
        <v>74</v>
      </c>
      <c r="AQ213" t="s">
        <v>74</v>
      </c>
      <c r="AR213" t="s">
        <v>1201</v>
      </c>
      <c r="AS213" t="s">
        <v>1202</v>
      </c>
      <c r="AT213" t="s">
        <v>2362</v>
      </c>
      <c r="AU213">
        <v>1995</v>
      </c>
      <c r="AV213">
        <v>15</v>
      </c>
      <c r="AW213">
        <v>6</v>
      </c>
      <c r="AX213" t="s">
        <v>74</v>
      </c>
      <c r="AY213" t="s">
        <v>74</v>
      </c>
      <c r="AZ213" t="s">
        <v>74</v>
      </c>
      <c r="BA213" t="s">
        <v>74</v>
      </c>
      <c r="BB213">
        <v>401</v>
      </c>
      <c r="BC213">
        <v>414</v>
      </c>
      <c r="BD213" t="s">
        <v>74</v>
      </c>
      <c r="BE213" t="s">
        <v>74</v>
      </c>
      <c r="BF213" t="s">
        <v>74</v>
      </c>
      <c r="BG213" t="s">
        <v>74</v>
      </c>
      <c r="BH213" t="s">
        <v>74</v>
      </c>
      <c r="BI213">
        <v>14</v>
      </c>
      <c r="BJ213" t="s">
        <v>1204</v>
      </c>
      <c r="BK213" t="s">
        <v>94</v>
      </c>
      <c r="BL213" t="s">
        <v>1205</v>
      </c>
      <c r="BM213" t="s">
        <v>2813</v>
      </c>
      <c r="BN213" t="s">
        <v>74</v>
      </c>
      <c r="BO213" t="s">
        <v>74</v>
      </c>
      <c r="BP213" t="s">
        <v>74</v>
      </c>
      <c r="BQ213" t="s">
        <v>74</v>
      </c>
      <c r="BR213" t="s">
        <v>97</v>
      </c>
      <c r="BS213" t="s">
        <v>2829</v>
      </c>
      <c r="BT213" t="str">
        <f>HYPERLINK("https%3A%2F%2Fwww.webofscience.com%2Fwos%2Fwoscc%2Ffull-record%2FWOS:A1995RJ23800003","View Full Record in Web of Science")</f>
        <v>View Full Record in Web of Science</v>
      </c>
    </row>
    <row r="214" spans="1:72" x14ac:dyDescent="0.15">
      <c r="A214" t="s">
        <v>72</v>
      </c>
      <c r="B214" t="s">
        <v>2830</v>
      </c>
      <c r="C214" t="s">
        <v>74</v>
      </c>
      <c r="D214" t="s">
        <v>74</v>
      </c>
      <c r="E214" t="s">
        <v>74</v>
      </c>
      <c r="F214" t="s">
        <v>2830</v>
      </c>
      <c r="G214" t="s">
        <v>74</v>
      </c>
      <c r="H214" t="s">
        <v>74</v>
      </c>
      <c r="I214" t="s">
        <v>2831</v>
      </c>
      <c r="J214" t="s">
        <v>1196</v>
      </c>
      <c r="K214" t="s">
        <v>74</v>
      </c>
      <c r="L214" t="s">
        <v>74</v>
      </c>
      <c r="M214" t="s">
        <v>77</v>
      </c>
      <c r="N214" t="s">
        <v>78</v>
      </c>
      <c r="O214" t="s">
        <v>74</v>
      </c>
      <c r="P214" t="s">
        <v>74</v>
      </c>
      <c r="Q214" t="s">
        <v>74</v>
      </c>
      <c r="R214" t="s">
        <v>74</v>
      </c>
      <c r="S214" t="s">
        <v>74</v>
      </c>
      <c r="T214" t="s">
        <v>74</v>
      </c>
      <c r="U214" t="s">
        <v>2832</v>
      </c>
      <c r="V214" t="s">
        <v>2833</v>
      </c>
      <c r="W214" t="s">
        <v>74</v>
      </c>
      <c r="X214" t="s">
        <v>74</v>
      </c>
      <c r="Y214" t="s">
        <v>2834</v>
      </c>
      <c r="Z214" t="s">
        <v>74</v>
      </c>
      <c r="AA214" t="s">
        <v>74</v>
      </c>
      <c r="AB214" t="s">
        <v>74</v>
      </c>
      <c r="AC214" t="s">
        <v>74</v>
      </c>
      <c r="AD214" t="s">
        <v>74</v>
      </c>
      <c r="AE214" t="s">
        <v>74</v>
      </c>
      <c r="AF214" t="s">
        <v>74</v>
      </c>
      <c r="AG214">
        <v>25</v>
      </c>
      <c r="AH214">
        <v>17</v>
      </c>
      <c r="AI214">
        <v>18</v>
      </c>
      <c r="AJ214">
        <v>0</v>
      </c>
      <c r="AK214">
        <v>5</v>
      </c>
      <c r="AL214" t="s">
        <v>344</v>
      </c>
      <c r="AM214" t="s">
        <v>345</v>
      </c>
      <c r="AN214" t="s">
        <v>346</v>
      </c>
      <c r="AO214" t="s">
        <v>1200</v>
      </c>
      <c r="AP214" t="s">
        <v>74</v>
      </c>
      <c r="AQ214" t="s">
        <v>74</v>
      </c>
      <c r="AR214" t="s">
        <v>1201</v>
      </c>
      <c r="AS214" t="s">
        <v>1202</v>
      </c>
      <c r="AT214" t="s">
        <v>2362</v>
      </c>
      <c r="AU214">
        <v>1995</v>
      </c>
      <c r="AV214">
        <v>15</v>
      </c>
      <c r="AW214">
        <v>6</v>
      </c>
      <c r="AX214" t="s">
        <v>74</v>
      </c>
      <c r="AY214" t="s">
        <v>74</v>
      </c>
      <c r="AZ214" t="s">
        <v>74</v>
      </c>
      <c r="BA214" t="s">
        <v>74</v>
      </c>
      <c r="BB214">
        <v>415</v>
      </c>
      <c r="BC214">
        <v>418</v>
      </c>
      <c r="BD214" t="s">
        <v>74</v>
      </c>
      <c r="BE214" t="s">
        <v>74</v>
      </c>
      <c r="BF214" t="s">
        <v>74</v>
      </c>
      <c r="BG214" t="s">
        <v>74</v>
      </c>
      <c r="BH214" t="s">
        <v>74</v>
      </c>
      <c r="BI214">
        <v>4</v>
      </c>
      <c r="BJ214" t="s">
        <v>1204</v>
      </c>
      <c r="BK214" t="s">
        <v>94</v>
      </c>
      <c r="BL214" t="s">
        <v>1205</v>
      </c>
      <c r="BM214" t="s">
        <v>2813</v>
      </c>
      <c r="BN214" t="s">
        <v>74</v>
      </c>
      <c r="BO214" t="s">
        <v>74</v>
      </c>
      <c r="BP214" t="s">
        <v>74</v>
      </c>
      <c r="BQ214" t="s">
        <v>74</v>
      </c>
      <c r="BR214" t="s">
        <v>97</v>
      </c>
      <c r="BS214" t="s">
        <v>2835</v>
      </c>
      <c r="BT214" t="str">
        <f>HYPERLINK("https%3A%2F%2Fwww.webofscience.com%2Fwos%2Fwoscc%2Ffull-record%2FWOS:A1995RJ23800004","View Full Record in Web of Science")</f>
        <v>View Full Record in Web of Science</v>
      </c>
    </row>
    <row r="215" spans="1:72" x14ac:dyDescent="0.15">
      <c r="A215" t="s">
        <v>72</v>
      </c>
      <c r="B215" t="s">
        <v>2836</v>
      </c>
      <c r="C215" t="s">
        <v>74</v>
      </c>
      <c r="D215" t="s">
        <v>74</v>
      </c>
      <c r="E215" t="s">
        <v>74</v>
      </c>
      <c r="F215" t="s">
        <v>2836</v>
      </c>
      <c r="G215" t="s">
        <v>74</v>
      </c>
      <c r="H215" t="s">
        <v>74</v>
      </c>
      <c r="I215" t="s">
        <v>2837</v>
      </c>
      <c r="J215" t="s">
        <v>1196</v>
      </c>
      <c r="K215" t="s">
        <v>74</v>
      </c>
      <c r="L215" t="s">
        <v>74</v>
      </c>
      <c r="M215" t="s">
        <v>77</v>
      </c>
      <c r="N215" t="s">
        <v>78</v>
      </c>
      <c r="O215" t="s">
        <v>74</v>
      </c>
      <c r="P215" t="s">
        <v>74</v>
      </c>
      <c r="Q215" t="s">
        <v>74</v>
      </c>
      <c r="R215" t="s">
        <v>74</v>
      </c>
      <c r="S215" t="s">
        <v>74</v>
      </c>
      <c r="T215" t="s">
        <v>74</v>
      </c>
      <c r="U215" t="s">
        <v>2838</v>
      </c>
      <c r="V215" t="s">
        <v>2839</v>
      </c>
      <c r="W215" t="s">
        <v>2840</v>
      </c>
      <c r="X215" t="s">
        <v>1754</v>
      </c>
      <c r="Y215" t="s">
        <v>2841</v>
      </c>
      <c r="Z215" t="s">
        <v>74</v>
      </c>
      <c r="AA215" t="s">
        <v>74</v>
      </c>
      <c r="AB215" t="s">
        <v>74</v>
      </c>
      <c r="AC215" t="s">
        <v>74</v>
      </c>
      <c r="AD215" t="s">
        <v>74</v>
      </c>
      <c r="AE215" t="s">
        <v>74</v>
      </c>
      <c r="AF215" t="s">
        <v>74</v>
      </c>
      <c r="AG215">
        <v>25</v>
      </c>
      <c r="AH215">
        <v>27</v>
      </c>
      <c r="AI215">
        <v>27</v>
      </c>
      <c r="AJ215">
        <v>0</v>
      </c>
      <c r="AK215">
        <v>1</v>
      </c>
      <c r="AL215" t="s">
        <v>344</v>
      </c>
      <c r="AM215" t="s">
        <v>345</v>
      </c>
      <c r="AN215" t="s">
        <v>346</v>
      </c>
      <c r="AO215" t="s">
        <v>1200</v>
      </c>
      <c r="AP215" t="s">
        <v>74</v>
      </c>
      <c r="AQ215" t="s">
        <v>74</v>
      </c>
      <c r="AR215" t="s">
        <v>1201</v>
      </c>
      <c r="AS215" t="s">
        <v>1202</v>
      </c>
      <c r="AT215" t="s">
        <v>2362</v>
      </c>
      <c r="AU215">
        <v>1995</v>
      </c>
      <c r="AV215">
        <v>15</v>
      </c>
      <c r="AW215">
        <v>6</v>
      </c>
      <c r="AX215" t="s">
        <v>74</v>
      </c>
      <c r="AY215" t="s">
        <v>74</v>
      </c>
      <c r="AZ215" t="s">
        <v>74</v>
      </c>
      <c r="BA215" t="s">
        <v>74</v>
      </c>
      <c r="BB215">
        <v>423</v>
      </c>
      <c r="BC215">
        <v>428</v>
      </c>
      <c r="BD215" t="s">
        <v>74</v>
      </c>
      <c r="BE215" t="s">
        <v>74</v>
      </c>
      <c r="BF215" t="s">
        <v>74</v>
      </c>
      <c r="BG215" t="s">
        <v>74</v>
      </c>
      <c r="BH215" t="s">
        <v>74</v>
      </c>
      <c r="BI215">
        <v>6</v>
      </c>
      <c r="BJ215" t="s">
        <v>1204</v>
      </c>
      <c r="BK215" t="s">
        <v>94</v>
      </c>
      <c r="BL215" t="s">
        <v>1205</v>
      </c>
      <c r="BM215" t="s">
        <v>2813</v>
      </c>
      <c r="BN215" t="s">
        <v>74</v>
      </c>
      <c r="BO215" t="s">
        <v>74</v>
      </c>
      <c r="BP215" t="s">
        <v>74</v>
      </c>
      <c r="BQ215" t="s">
        <v>74</v>
      </c>
      <c r="BR215" t="s">
        <v>97</v>
      </c>
      <c r="BS215" t="s">
        <v>2842</v>
      </c>
      <c r="BT215" t="str">
        <f>HYPERLINK("https%3A%2F%2Fwww.webofscience.com%2Fwos%2Fwoscc%2Ffull-record%2FWOS:A1995RJ23800006","View Full Record in Web of Science")</f>
        <v>View Full Record in Web of Science</v>
      </c>
    </row>
    <row r="216" spans="1:72" x14ac:dyDescent="0.15">
      <c r="A216" t="s">
        <v>72</v>
      </c>
      <c r="B216" t="s">
        <v>2843</v>
      </c>
      <c r="C216" t="s">
        <v>74</v>
      </c>
      <c r="D216" t="s">
        <v>74</v>
      </c>
      <c r="E216" t="s">
        <v>74</v>
      </c>
      <c r="F216" t="s">
        <v>2843</v>
      </c>
      <c r="G216" t="s">
        <v>74</v>
      </c>
      <c r="H216" t="s">
        <v>74</v>
      </c>
      <c r="I216" t="s">
        <v>2844</v>
      </c>
      <c r="J216" t="s">
        <v>1196</v>
      </c>
      <c r="K216" t="s">
        <v>74</v>
      </c>
      <c r="L216" t="s">
        <v>74</v>
      </c>
      <c r="M216" t="s">
        <v>77</v>
      </c>
      <c r="N216" t="s">
        <v>78</v>
      </c>
      <c r="O216" t="s">
        <v>74</v>
      </c>
      <c r="P216" t="s">
        <v>74</v>
      </c>
      <c r="Q216" t="s">
        <v>74</v>
      </c>
      <c r="R216" t="s">
        <v>74</v>
      </c>
      <c r="S216" t="s">
        <v>74</v>
      </c>
      <c r="T216" t="s">
        <v>74</v>
      </c>
      <c r="U216" t="s">
        <v>2845</v>
      </c>
      <c r="V216" t="s">
        <v>2846</v>
      </c>
      <c r="W216" t="s">
        <v>74</v>
      </c>
      <c r="X216" t="s">
        <v>74</v>
      </c>
      <c r="Y216" t="s">
        <v>2847</v>
      </c>
      <c r="Z216" t="s">
        <v>74</v>
      </c>
      <c r="AA216" t="s">
        <v>74</v>
      </c>
      <c r="AB216" t="s">
        <v>74</v>
      </c>
      <c r="AC216" t="s">
        <v>74</v>
      </c>
      <c r="AD216" t="s">
        <v>74</v>
      </c>
      <c r="AE216" t="s">
        <v>74</v>
      </c>
      <c r="AF216" t="s">
        <v>74</v>
      </c>
      <c r="AG216">
        <v>51</v>
      </c>
      <c r="AH216">
        <v>4</v>
      </c>
      <c r="AI216">
        <v>4</v>
      </c>
      <c r="AJ216">
        <v>0</v>
      </c>
      <c r="AK216">
        <v>0</v>
      </c>
      <c r="AL216" t="s">
        <v>1696</v>
      </c>
      <c r="AM216" t="s">
        <v>345</v>
      </c>
      <c r="AN216" t="s">
        <v>1697</v>
      </c>
      <c r="AO216" t="s">
        <v>1200</v>
      </c>
      <c r="AP216" t="s">
        <v>2848</v>
      </c>
      <c r="AQ216" t="s">
        <v>74</v>
      </c>
      <c r="AR216" t="s">
        <v>1201</v>
      </c>
      <c r="AS216" t="s">
        <v>1202</v>
      </c>
      <c r="AT216" t="s">
        <v>2362</v>
      </c>
      <c r="AU216">
        <v>1995</v>
      </c>
      <c r="AV216">
        <v>15</v>
      </c>
      <c r="AW216">
        <v>6</v>
      </c>
      <c r="AX216" t="s">
        <v>74</v>
      </c>
      <c r="AY216" t="s">
        <v>74</v>
      </c>
      <c r="AZ216" t="s">
        <v>74</v>
      </c>
      <c r="BA216" t="s">
        <v>74</v>
      </c>
      <c r="BB216">
        <v>429</v>
      </c>
      <c r="BC216">
        <v>435</v>
      </c>
      <c r="BD216" t="s">
        <v>74</v>
      </c>
      <c r="BE216" t="s">
        <v>74</v>
      </c>
      <c r="BF216" t="s">
        <v>74</v>
      </c>
      <c r="BG216" t="s">
        <v>74</v>
      </c>
      <c r="BH216" t="s">
        <v>74</v>
      </c>
      <c r="BI216">
        <v>7</v>
      </c>
      <c r="BJ216" t="s">
        <v>1204</v>
      </c>
      <c r="BK216" t="s">
        <v>94</v>
      </c>
      <c r="BL216" t="s">
        <v>1205</v>
      </c>
      <c r="BM216" t="s">
        <v>2813</v>
      </c>
      <c r="BN216" t="s">
        <v>74</v>
      </c>
      <c r="BO216" t="s">
        <v>74</v>
      </c>
      <c r="BP216" t="s">
        <v>74</v>
      </c>
      <c r="BQ216" t="s">
        <v>74</v>
      </c>
      <c r="BR216" t="s">
        <v>97</v>
      </c>
      <c r="BS216" t="s">
        <v>2849</v>
      </c>
      <c r="BT216" t="str">
        <f>HYPERLINK("https%3A%2F%2Fwww.webofscience.com%2Fwos%2Fwoscc%2Ffull-record%2FWOS:A1995RJ23800007","View Full Record in Web of Science")</f>
        <v>View Full Record in Web of Science</v>
      </c>
    </row>
    <row r="217" spans="1:72" x14ac:dyDescent="0.15">
      <c r="A217" t="s">
        <v>72</v>
      </c>
      <c r="B217" t="s">
        <v>2850</v>
      </c>
      <c r="C217" t="s">
        <v>74</v>
      </c>
      <c r="D217" t="s">
        <v>74</v>
      </c>
      <c r="E217" t="s">
        <v>74</v>
      </c>
      <c r="F217" t="s">
        <v>2850</v>
      </c>
      <c r="G217" t="s">
        <v>74</v>
      </c>
      <c r="H217" t="s">
        <v>74</v>
      </c>
      <c r="I217" t="s">
        <v>2851</v>
      </c>
      <c r="J217" t="s">
        <v>1196</v>
      </c>
      <c r="K217" t="s">
        <v>74</v>
      </c>
      <c r="L217" t="s">
        <v>74</v>
      </c>
      <c r="M217" t="s">
        <v>77</v>
      </c>
      <c r="N217" t="s">
        <v>78</v>
      </c>
      <c r="O217" t="s">
        <v>74</v>
      </c>
      <c r="P217" t="s">
        <v>74</v>
      </c>
      <c r="Q217" t="s">
        <v>74</v>
      </c>
      <c r="R217" t="s">
        <v>74</v>
      </c>
      <c r="S217" t="s">
        <v>74</v>
      </c>
      <c r="T217" t="s">
        <v>74</v>
      </c>
      <c r="U217" t="s">
        <v>2852</v>
      </c>
      <c r="V217" t="s">
        <v>2853</v>
      </c>
      <c r="W217" t="s">
        <v>74</v>
      </c>
      <c r="X217" t="s">
        <v>74</v>
      </c>
      <c r="Y217" t="s">
        <v>2854</v>
      </c>
      <c r="Z217" t="s">
        <v>74</v>
      </c>
      <c r="AA217" t="s">
        <v>2855</v>
      </c>
      <c r="AB217" t="s">
        <v>74</v>
      </c>
      <c r="AC217" t="s">
        <v>74</v>
      </c>
      <c r="AD217" t="s">
        <v>74</v>
      </c>
      <c r="AE217" t="s">
        <v>74</v>
      </c>
      <c r="AF217" t="s">
        <v>74</v>
      </c>
      <c r="AG217">
        <v>48</v>
      </c>
      <c r="AH217">
        <v>15</v>
      </c>
      <c r="AI217">
        <v>17</v>
      </c>
      <c r="AJ217">
        <v>0</v>
      </c>
      <c r="AK217">
        <v>4</v>
      </c>
      <c r="AL217" t="s">
        <v>344</v>
      </c>
      <c r="AM217" t="s">
        <v>345</v>
      </c>
      <c r="AN217" t="s">
        <v>346</v>
      </c>
      <c r="AO217" t="s">
        <v>1200</v>
      </c>
      <c r="AP217" t="s">
        <v>74</v>
      </c>
      <c r="AQ217" t="s">
        <v>74</v>
      </c>
      <c r="AR217" t="s">
        <v>1201</v>
      </c>
      <c r="AS217" t="s">
        <v>1202</v>
      </c>
      <c r="AT217" t="s">
        <v>2362</v>
      </c>
      <c r="AU217">
        <v>1995</v>
      </c>
      <c r="AV217">
        <v>15</v>
      </c>
      <c r="AW217">
        <v>6</v>
      </c>
      <c r="AX217" t="s">
        <v>74</v>
      </c>
      <c r="AY217" t="s">
        <v>74</v>
      </c>
      <c r="AZ217" t="s">
        <v>74</v>
      </c>
      <c r="BA217" t="s">
        <v>74</v>
      </c>
      <c r="BB217">
        <v>437</v>
      </c>
      <c r="BC217">
        <v>445</v>
      </c>
      <c r="BD217" t="s">
        <v>74</v>
      </c>
      <c r="BE217" t="s">
        <v>74</v>
      </c>
      <c r="BF217" t="s">
        <v>74</v>
      </c>
      <c r="BG217" t="s">
        <v>74</v>
      </c>
      <c r="BH217" t="s">
        <v>74</v>
      </c>
      <c r="BI217">
        <v>9</v>
      </c>
      <c r="BJ217" t="s">
        <v>1204</v>
      </c>
      <c r="BK217" t="s">
        <v>94</v>
      </c>
      <c r="BL217" t="s">
        <v>1205</v>
      </c>
      <c r="BM217" t="s">
        <v>2813</v>
      </c>
      <c r="BN217" t="s">
        <v>74</v>
      </c>
      <c r="BO217" t="s">
        <v>74</v>
      </c>
      <c r="BP217" t="s">
        <v>74</v>
      </c>
      <c r="BQ217" t="s">
        <v>74</v>
      </c>
      <c r="BR217" t="s">
        <v>97</v>
      </c>
      <c r="BS217" t="s">
        <v>2856</v>
      </c>
      <c r="BT217" t="str">
        <f>HYPERLINK("https%3A%2F%2Fwww.webofscience.com%2Fwos%2Fwoscc%2Ffull-record%2FWOS:A1995RJ23800008","View Full Record in Web of Science")</f>
        <v>View Full Record in Web of Science</v>
      </c>
    </row>
    <row r="218" spans="1:72" x14ac:dyDescent="0.15">
      <c r="A218" t="s">
        <v>72</v>
      </c>
      <c r="B218" t="s">
        <v>2857</v>
      </c>
      <c r="C218" t="s">
        <v>74</v>
      </c>
      <c r="D218" t="s">
        <v>74</v>
      </c>
      <c r="E218" t="s">
        <v>74</v>
      </c>
      <c r="F218" t="s">
        <v>2857</v>
      </c>
      <c r="G218" t="s">
        <v>74</v>
      </c>
      <c r="H218" t="s">
        <v>74</v>
      </c>
      <c r="I218" t="s">
        <v>2858</v>
      </c>
      <c r="J218" t="s">
        <v>2859</v>
      </c>
      <c r="K218" t="s">
        <v>74</v>
      </c>
      <c r="L218" t="s">
        <v>74</v>
      </c>
      <c r="M218" t="s">
        <v>77</v>
      </c>
      <c r="N218" t="s">
        <v>78</v>
      </c>
      <c r="O218" t="s">
        <v>74</v>
      </c>
      <c r="P218" t="s">
        <v>74</v>
      </c>
      <c r="Q218" t="s">
        <v>74</v>
      </c>
      <c r="R218" t="s">
        <v>74</v>
      </c>
      <c r="S218" t="s">
        <v>74</v>
      </c>
      <c r="T218" t="s">
        <v>74</v>
      </c>
      <c r="U218" t="s">
        <v>2860</v>
      </c>
      <c r="V218" t="s">
        <v>2861</v>
      </c>
      <c r="W218" t="s">
        <v>74</v>
      </c>
      <c r="X218" t="s">
        <v>74</v>
      </c>
      <c r="Y218" t="s">
        <v>2862</v>
      </c>
      <c r="Z218" t="s">
        <v>74</v>
      </c>
      <c r="AA218" t="s">
        <v>2863</v>
      </c>
      <c r="AB218" t="s">
        <v>2864</v>
      </c>
      <c r="AC218" t="s">
        <v>74</v>
      </c>
      <c r="AD218" t="s">
        <v>74</v>
      </c>
      <c r="AE218" t="s">
        <v>74</v>
      </c>
      <c r="AF218" t="s">
        <v>74</v>
      </c>
      <c r="AG218">
        <v>28</v>
      </c>
      <c r="AH218">
        <v>13</v>
      </c>
      <c r="AI218">
        <v>13</v>
      </c>
      <c r="AJ218">
        <v>0</v>
      </c>
      <c r="AK218">
        <v>1</v>
      </c>
      <c r="AL218" t="s">
        <v>160</v>
      </c>
      <c r="AM218" t="s">
        <v>161</v>
      </c>
      <c r="AN218" t="s">
        <v>162</v>
      </c>
      <c r="AO218" t="s">
        <v>2865</v>
      </c>
      <c r="AP218" t="s">
        <v>2866</v>
      </c>
      <c r="AQ218" t="s">
        <v>74</v>
      </c>
      <c r="AR218" t="s">
        <v>2867</v>
      </c>
      <c r="AS218" t="s">
        <v>2868</v>
      </c>
      <c r="AT218" t="s">
        <v>2461</v>
      </c>
      <c r="AU218">
        <v>1995</v>
      </c>
      <c r="AV218">
        <v>30</v>
      </c>
      <c r="AW218">
        <v>4</v>
      </c>
      <c r="AX218" t="s">
        <v>74</v>
      </c>
      <c r="AY218" t="s">
        <v>74</v>
      </c>
      <c r="AZ218" t="s">
        <v>74</v>
      </c>
      <c r="BA218" t="s">
        <v>74</v>
      </c>
      <c r="BB218">
        <v>1281</v>
      </c>
      <c r="BC218">
        <v>1292</v>
      </c>
      <c r="BD218" t="s">
        <v>74</v>
      </c>
      <c r="BE218" t="s">
        <v>2869</v>
      </c>
      <c r="BF218" t="str">
        <f>HYPERLINK("http://dx.doi.org/10.1029/95RS00641","http://dx.doi.org/10.1029/95RS00641")</f>
        <v>http://dx.doi.org/10.1029/95RS00641</v>
      </c>
      <c r="BG218" t="s">
        <v>74</v>
      </c>
      <c r="BH218" t="s">
        <v>74</v>
      </c>
      <c r="BI218">
        <v>12</v>
      </c>
      <c r="BJ218" t="s">
        <v>2870</v>
      </c>
      <c r="BK218" t="s">
        <v>94</v>
      </c>
      <c r="BL218" t="s">
        <v>2870</v>
      </c>
      <c r="BM218" t="s">
        <v>2871</v>
      </c>
      <c r="BN218" t="s">
        <v>74</v>
      </c>
      <c r="BO218" t="s">
        <v>74</v>
      </c>
      <c r="BP218" t="s">
        <v>74</v>
      </c>
      <c r="BQ218" t="s">
        <v>74</v>
      </c>
      <c r="BR218" t="s">
        <v>97</v>
      </c>
      <c r="BS218" t="s">
        <v>2872</v>
      </c>
      <c r="BT218" t="str">
        <f>HYPERLINK("https%3A%2F%2Fwww.webofscience.com%2Fwos%2Fwoscc%2Ffull-record%2FWOS:A1995RL42200037","View Full Record in Web of Science")</f>
        <v>View Full Record in Web of Science</v>
      </c>
    </row>
    <row r="219" spans="1:72" x14ac:dyDescent="0.15">
      <c r="A219" t="s">
        <v>72</v>
      </c>
      <c r="B219" t="s">
        <v>2873</v>
      </c>
      <c r="C219" t="s">
        <v>74</v>
      </c>
      <c r="D219" t="s">
        <v>74</v>
      </c>
      <c r="E219" t="s">
        <v>74</v>
      </c>
      <c r="F219" t="s">
        <v>2873</v>
      </c>
      <c r="G219" t="s">
        <v>74</v>
      </c>
      <c r="H219" t="s">
        <v>74</v>
      </c>
      <c r="I219" t="s">
        <v>2874</v>
      </c>
      <c r="J219" t="s">
        <v>2155</v>
      </c>
      <c r="K219" t="s">
        <v>74</v>
      </c>
      <c r="L219" t="s">
        <v>74</v>
      </c>
      <c r="M219" t="s">
        <v>77</v>
      </c>
      <c r="N219" t="s">
        <v>78</v>
      </c>
      <c r="O219" t="s">
        <v>74</v>
      </c>
      <c r="P219" t="s">
        <v>74</v>
      </c>
      <c r="Q219" t="s">
        <v>74</v>
      </c>
      <c r="R219" t="s">
        <v>74</v>
      </c>
      <c r="S219" t="s">
        <v>74</v>
      </c>
      <c r="T219" t="s">
        <v>2875</v>
      </c>
      <c r="U219" t="s">
        <v>2876</v>
      </c>
      <c r="V219" t="s">
        <v>2877</v>
      </c>
      <c r="W219" t="s">
        <v>2878</v>
      </c>
      <c r="X219" t="s">
        <v>2879</v>
      </c>
      <c r="Y219" t="s">
        <v>2880</v>
      </c>
      <c r="Z219" t="s">
        <v>74</v>
      </c>
      <c r="AA219" t="s">
        <v>74</v>
      </c>
      <c r="AB219" t="s">
        <v>74</v>
      </c>
      <c r="AC219" t="s">
        <v>74</v>
      </c>
      <c r="AD219" t="s">
        <v>74</v>
      </c>
      <c r="AE219" t="s">
        <v>74</v>
      </c>
      <c r="AF219" t="s">
        <v>74</v>
      </c>
      <c r="AG219">
        <v>65</v>
      </c>
      <c r="AH219">
        <v>18</v>
      </c>
      <c r="AI219">
        <v>20</v>
      </c>
      <c r="AJ219">
        <v>1</v>
      </c>
      <c r="AK219">
        <v>13</v>
      </c>
      <c r="AL219" t="s">
        <v>85</v>
      </c>
      <c r="AM219" t="s">
        <v>86</v>
      </c>
      <c r="AN219" t="s">
        <v>87</v>
      </c>
      <c r="AO219" t="s">
        <v>2161</v>
      </c>
      <c r="AP219" t="s">
        <v>74</v>
      </c>
      <c r="AQ219" t="s">
        <v>74</v>
      </c>
      <c r="AR219" t="s">
        <v>2162</v>
      </c>
      <c r="AS219" t="s">
        <v>2163</v>
      </c>
      <c r="AT219" t="s">
        <v>2881</v>
      </c>
      <c r="AU219">
        <v>1995</v>
      </c>
      <c r="AV219">
        <v>189</v>
      </c>
      <c r="AW219" t="s">
        <v>268</v>
      </c>
      <c r="AX219" t="s">
        <v>74</v>
      </c>
      <c r="AY219" t="s">
        <v>74</v>
      </c>
      <c r="AZ219" t="s">
        <v>74</v>
      </c>
      <c r="BA219" t="s">
        <v>74</v>
      </c>
      <c r="BB219">
        <v>159</v>
      </c>
      <c r="BC219">
        <v>182</v>
      </c>
      <c r="BD219" t="s">
        <v>74</v>
      </c>
      <c r="BE219" t="s">
        <v>2882</v>
      </c>
      <c r="BF219" t="str">
        <f>HYPERLINK("http://dx.doi.org/10.1016/0022-0981(95)00022-J","http://dx.doi.org/10.1016/0022-0981(95)00022-J")</f>
        <v>http://dx.doi.org/10.1016/0022-0981(95)00022-J</v>
      </c>
      <c r="BG219" t="s">
        <v>74</v>
      </c>
      <c r="BH219" t="s">
        <v>74</v>
      </c>
      <c r="BI219">
        <v>24</v>
      </c>
      <c r="BJ219" t="s">
        <v>2166</v>
      </c>
      <c r="BK219" t="s">
        <v>94</v>
      </c>
      <c r="BL219" t="s">
        <v>2167</v>
      </c>
      <c r="BM219" t="s">
        <v>2883</v>
      </c>
      <c r="BN219" t="s">
        <v>74</v>
      </c>
      <c r="BO219" t="s">
        <v>74</v>
      </c>
      <c r="BP219" t="s">
        <v>74</v>
      </c>
      <c r="BQ219" t="s">
        <v>74</v>
      </c>
      <c r="BR219" t="s">
        <v>97</v>
      </c>
      <c r="BS219" t="s">
        <v>2884</v>
      </c>
      <c r="BT219" t="str">
        <f>HYPERLINK("https%3A%2F%2Fwww.webofscience.com%2Fwos%2Fwoscc%2Ffull-record%2FWOS:A1995RH87400011","View Full Record in Web of Science")</f>
        <v>View Full Record in Web of Science</v>
      </c>
    </row>
    <row r="220" spans="1:72" x14ac:dyDescent="0.15">
      <c r="A220" t="s">
        <v>72</v>
      </c>
      <c r="B220" t="s">
        <v>2885</v>
      </c>
      <c r="C220" t="s">
        <v>74</v>
      </c>
      <c r="D220" t="s">
        <v>74</v>
      </c>
      <c r="E220" t="s">
        <v>74</v>
      </c>
      <c r="F220" t="s">
        <v>2885</v>
      </c>
      <c r="G220" t="s">
        <v>74</v>
      </c>
      <c r="H220" t="s">
        <v>74</v>
      </c>
      <c r="I220" t="s">
        <v>2886</v>
      </c>
      <c r="J220" t="s">
        <v>152</v>
      </c>
      <c r="K220" t="s">
        <v>74</v>
      </c>
      <c r="L220" t="s">
        <v>74</v>
      </c>
      <c r="M220" t="s">
        <v>77</v>
      </c>
      <c r="N220" t="s">
        <v>78</v>
      </c>
      <c r="O220" t="s">
        <v>74</v>
      </c>
      <c r="P220" t="s">
        <v>74</v>
      </c>
      <c r="Q220" t="s">
        <v>74</v>
      </c>
      <c r="R220" t="s">
        <v>74</v>
      </c>
      <c r="S220" t="s">
        <v>74</v>
      </c>
      <c r="T220" t="s">
        <v>74</v>
      </c>
      <c r="U220" t="s">
        <v>2887</v>
      </c>
      <c r="V220" t="s">
        <v>2888</v>
      </c>
      <c r="W220" t="s">
        <v>74</v>
      </c>
      <c r="X220" t="s">
        <v>74</v>
      </c>
      <c r="Y220" t="s">
        <v>2889</v>
      </c>
      <c r="Z220" t="s">
        <v>74</v>
      </c>
      <c r="AA220" t="s">
        <v>74</v>
      </c>
      <c r="AB220" t="s">
        <v>2890</v>
      </c>
      <c r="AC220" t="s">
        <v>74</v>
      </c>
      <c r="AD220" t="s">
        <v>74</v>
      </c>
      <c r="AE220" t="s">
        <v>74</v>
      </c>
      <c r="AF220" t="s">
        <v>74</v>
      </c>
      <c r="AG220">
        <v>28</v>
      </c>
      <c r="AH220">
        <v>27</v>
      </c>
      <c r="AI220">
        <v>29</v>
      </c>
      <c r="AJ220">
        <v>0</v>
      </c>
      <c r="AK220">
        <v>3</v>
      </c>
      <c r="AL220" t="s">
        <v>160</v>
      </c>
      <c r="AM220" t="s">
        <v>161</v>
      </c>
      <c r="AN220" t="s">
        <v>162</v>
      </c>
      <c r="AO220" t="s">
        <v>163</v>
      </c>
      <c r="AP220" t="s">
        <v>74</v>
      </c>
      <c r="AQ220" t="s">
        <v>74</v>
      </c>
      <c r="AR220" t="s">
        <v>164</v>
      </c>
      <c r="AS220" t="s">
        <v>165</v>
      </c>
      <c r="AT220" t="s">
        <v>2891</v>
      </c>
      <c r="AU220">
        <v>1995</v>
      </c>
      <c r="AV220">
        <v>100</v>
      </c>
      <c r="AW220" t="s">
        <v>2892</v>
      </c>
      <c r="AX220" t="s">
        <v>74</v>
      </c>
      <c r="AY220" t="s">
        <v>74</v>
      </c>
      <c r="AZ220" t="s">
        <v>74</v>
      </c>
      <c r="BA220" t="s">
        <v>74</v>
      </c>
      <c r="BB220">
        <v>11113</v>
      </c>
      <c r="BC220">
        <v>11135</v>
      </c>
      <c r="BD220" t="s">
        <v>74</v>
      </c>
      <c r="BE220" t="s">
        <v>2893</v>
      </c>
      <c r="BF220" t="str">
        <f>HYPERLINK("http://dx.doi.org/10.1029/94JD01930","http://dx.doi.org/10.1029/94JD01930")</f>
        <v>http://dx.doi.org/10.1029/94JD01930</v>
      </c>
      <c r="BG220" t="s">
        <v>74</v>
      </c>
      <c r="BH220" t="s">
        <v>74</v>
      </c>
      <c r="BI220">
        <v>23</v>
      </c>
      <c r="BJ220" t="s">
        <v>169</v>
      </c>
      <c r="BK220" t="s">
        <v>94</v>
      </c>
      <c r="BL220" t="s">
        <v>169</v>
      </c>
      <c r="BM220" t="s">
        <v>2894</v>
      </c>
      <c r="BN220" t="s">
        <v>74</v>
      </c>
      <c r="BO220" t="s">
        <v>74</v>
      </c>
      <c r="BP220" t="s">
        <v>74</v>
      </c>
      <c r="BQ220" t="s">
        <v>74</v>
      </c>
      <c r="BR220" t="s">
        <v>97</v>
      </c>
      <c r="BS220" t="s">
        <v>2895</v>
      </c>
      <c r="BT220" t="str">
        <f>HYPERLINK("https%3A%2F%2Fwww.webofscience.com%2Fwos%2Fwoscc%2Ffull-record%2FWOS:A1995RF05100005","View Full Record in Web of Science")</f>
        <v>View Full Record in Web of Science</v>
      </c>
    </row>
    <row r="221" spans="1:72" x14ac:dyDescent="0.15">
      <c r="A221" t="s">
        <v>72</v>
      </c>
      <c r="B221" t="s">
        <v>2896</v>
      </c>
      <c r="C221" t="s">
        <v>74</v>
      </c>
      <c r="D221" t="s">
        <v>74</v>
      </c>
      <c r="E221" t="s">
        <v>74</v>
      </c>
      <c r="F221" t="s">
        <v>2896</v>
      </c>
      <c r="G221" t="s">
        <v>74</v>
      </c>
      <c r="H221" t="s">
        <v>74</v>
      </c>
      <c r="I221" t="s">
        <v>2897</v>
      </c>
      <c r="J221" t="s">
        <v>152</v>
      </c>
      <c r="K221" t="s">
        <v>74</v>
      </c>
      <c r="L221" t="s">
        <v>74</v>
      </c>
      <c r="M221" t="s">
        <v>77</v>
      </c>
      <c r="N221" t="s">
        <v>78</v>
      </c>
      <c r="O221" t="s">
        <v>74</v>
      </c>
      <c r="P221" t="s">
        <v>74</v>
      </c>
      <c r="Q221" t="s">
        <v>74</v>
      </c>
      <c r="R221" t="s">
        <v>74</v>
      </c>
      <c r="S221" t="s">
        <v>74</v>
      </c>
      <c r="T221" t="s">
        <v>74</v>
      </c>
      <c r="U221" t="s">
        <v>2898</v>
      </c>
      <c r="V221" t="s">
        <v>2899</v>
      </c>
      <c r="W221" t="s">
        <v>2900</v>
      </c>
      <c r="X221" t="s">
        <v>2901</v>
      </c>
      <c r="Y221" t="s">
        <v>2902</v>
      </c>
      <c r="Z221" t="s">
        <v>74</v>
      </c>
      <c r="AA221" t="s">
        <v>74</v>
      </c>
      <c r="AB221" t="s">
        <v>74</v>
      </c>
      <c r="AC221" t="s">
        <v>74</v>
      </c>
      <c r="AD221" t="s">
        <v>74</v>
      </c>
      <c r="AE221" t="s">
        <v>74</v>
      </c>
      <c r="AF221" t="s">
        <v>74</v>
      </c>
      <c r="AG221">
        <v>28</v>
      </c>
      <c r="AH221">
        <v>40</v>
      </c>
      <c r="AI221">
        <v>43</v>
      </c>
      <c r="AJ221">
        <v>0</v>
      </c>
      <c r="AK221">
        <v>2</v>
      </c>
      <c r="AL221" t="s">
        <v>160</v>
      </c>
      <c r="AM221" t="s">
        <v>161</v>
      </c>
      <c r="AN221" t="s">
        <v>162</v>
      </c>
      <c r="AO221" t="s">
        <v>163</v>
      </c>
      <c r="AP221" t="s">
        <v>74</v>
      </c>
      <c r="AQ221" t="s">
        <v>74</v>
      </c>
      <c r="AR221" t="s">
        <v>164</v>
      </c>
      <c r="AS221" t="s">
        <v>165</v>
      </c>
      <c r="AT221" t="s">
        <v>2891</v>
      </c>
      <c r="AU221">
        <v>1995</v>
      </c>
      <c r="AV221">
        <v>100</v>
      </c>
      <c r="AW221" t="s">
        <v>2892</v>
      </c>
      <c r="AX221" t="s">
        <v>74</v>
      </c>
      <c r="AY221" t="s">
        <v>74</v>
      </c>
      <c r="AZ221" t="s">
        <v>74</v>
      </c>
      <c r="BA221" t="s">
        <v>74</v>
      </c>
      <c r="BB221">
        <v>11237</v>
      </c>
      <c r="BC221">
        <v>11243</v>
      </c>
      <c r="BD221" t="s">
        <v>74</v>
      </c>
      <c r="BE221" t="s">
        <v>2903</v>
      </c>
      <c r="BF221" t="str">
        <f>HYPERLINK("http://dx.doi.org/10.1029/95JD00999","http://dx.doi.org/10.1029/95JD00999")</f>
        <v>http://dx.doi.org/10.1029/95JD00999</v>
      </c>
      <c r="BG221" t="s">
        <v>74</v>
      </c>
      <c r="BH221" t="s">
        <v>74</v>
      </c>
      <c r="BI221">
        <v>7</v>
      </c>
      <c r="BJ221" t="s">
        <v>169</v>
      </c>
      <c r="BK221" t="s">
        <v>94</v>
      </c>
      <c r="BL221" t="s">
        <v>169</v>
      </c>
      <c r="BM221" t="s">
        <v>2894</v>
      </c>
      <c r="BN221" t="s">
        <v>74</v>
      </c>
      <c r="BO221" t="s">
        <v>74</v>
      </c>
      <c r="BP221" t="s">
        <v>74</v>
      </c>
      <c r="BQ221" t="s">
        <v>74</v>
      </c>
      <c r="BR221" t="s">
        <v>97</v>
      </c>
      <c r="BS221" t="s">
        <v>2904</v>
      </c>
      <c r="BT221" t="str">
        <f>HYPERLINK("https%3A%2F%2Fwww.webofscience.com%2Fwos%2Fwoscc%2Ffull-record%2FWOS:A1995RF05100016","View Full Record in Web of Science")</f>
        <v>View Full Record in Web of Science</v>
      </c>
    </row>
    <row r="222" spans="1:72" x14ac:dyDescent="0.15">
      <c r="A222" t="s">
        <v>72</v>
      </c>
      <c r="B222" t="s">
        <v>2905</v>
      </c>
      <c r="C222" t="s">
        <v>74</v>
      </c>
      <c r="D222" t="s">
        <v>74</v>
      </c>
      <c r="E222" t="s">
        <v>74</v>
      </c>
      <c r="F222" t="s">
        <v>2905</v>
      </c>
      <c r="G222" t="s">
        <v>74</v>
      </c>
      <c r="H222" t="s">
        <v>74</v>
      </c>
      <c r="I222" t="s">
        <v>2906</v>
      </c>
      <c r="J222" t="s">
        <v>152</v>
      </c>
      <c r="K222" t="s">
        <v>74</v>
      </c>
      <c r="L222" t="s">
        <v>74</v>
      </c>
      <c r="M222" t="s">
        <v>77</v>
      </c>
      <c r="N222" t="s">
        <v>78</v>
      </c>
      <c r="O222" t="s">
        <v>74</v>
      </c>
      <c r="P222" t="s">
        <v>74</v>
      </c>
      <c r="Q222" t="s">
        <v>74</v>
      </c>
      <c r="R222" t="s">
        <v>74</v>
      </c>
      <c r="S222" t="s">
        <v>74</v>
      </c>
      <c r="T222" t="s">
        <v>74</v>
      </c>
      <c r="U222" t="s">
        <v>2907</v>
      </c>
      <c r="V222" t="s">
        <v>2908</v>
      </c>
      <c r="W222" t="s">
        <v>2909</v>
      </c>
      <c r="X222" t="s">
        <v>2910</v>
      </c>
      <c r="Y222" t="s">
        <v>2911</v>
      </c>
      <c r="Z222" t="s">
        <v>74</v>
      </c>
      <c r="AA222" t="s">
        <v>2912</v>
      </c>
      <c r="AB222" t="s">
        <v>2913</v>
      </c>
      <c r="AC222" t="s">
        <v>74</v>
      </c>
      <c r="AD222" t="s">
        <v>74</v>
      </c>
      <c r="AE222" t="s">
        <v>74</v>
      </c>
      <c r="AF222" t="s">
        <v>74</v>
      </c>
      <c r="AG222">
        <v>75</v>
      </c>
      <c r="AH222">
        <v>40</v>
      </c>
      <c r="AI222">
        <v>40</v>
      </c>
      <c r="AJ222">
        <v>0</v>
      </c>
      <c r="AK222">
        <v>3</v>
      </c>
      <c r="AL222" t="s">
        <v>160</v>
      </c>
      <c r="AM222" t="s">
        <v>161</v>
      </c>
      <c r="AN222" t="s">
        <v>162</v>
      </c>
      <c r="AO222" t="s">
        <v>163</v>
      </c>
      <c r="AP222" t="s">
        <v>74</v>
      </c>
      <c r="AQ222" t="s">
        <v>74</v>
      </c>
      <c r="AR222" t="s">
        <v>164</v>
      </c>
      <c r="AS222" t="s">
        <v>165</v>
      </c>
      <c r="AT222" t="s">
        <v>2891</v>
      </c>
      <c r="AU222">
        <v>1995</v>
      </c>
      <c r="AV222">
        <v>100</v>
      </c>
      <c r="AW222" t="s">
        <v>2892</v>
      </c>
      <c r="AX222" t="s">
        <v>74</v>
      </c>
      <c r="AY222" t="s">
        <v>74</v>
      </c>
      <c r="AZ222" t="s">
        <v>74</v>
      </c>
      <c r="BA222" t="s">
        <v>74</v>
      </c>
      <c r="BB222">
        <v>11245</v>
      </c>
      <c r="BC222">
        <v>11260</v>
      </c>
      <c r="BD222" t="s">
        <v>74</v>
      </c>
      <c r="BE222" t="s">
        <v>2914</v>
      </c>
      <c r="BF222" t="str">
        <f>HYPERLINK("http://dx.doi.org/10.1029/95JD00219","http://dx.doi.org/10.1029/95JD00219")</f>
        <v>http://dx.doi.org/10.1029/95JD00219</v>
      </c>
      <c r="BG222" t="s">
        <v>74</v>
      </c>
      <c r="BH222" t="s">
        <v>74</v>
      </c>
      <c r="BI222">
        <v>16</v>
      </c>
      <c r="BJ222" t="s">
        <v>169</v>
      </c>
      <c r="BK222" t="s">
        <v>94</v>
      </c>
      <c r="BL222" t="s">
        <v>169</v>
      </c>
      <c r="BM222" t="s">
        <v>2894</v>
      </c>
      <c r="BN222" t="s">
        <v>74</v>
      </c>
      <c r="BO222" t="s">
        <v>74</v>
      </c>
      <c r="BP222" t="s">
        <v>74</v>
      </c>
      <c r="BQ222" t="s">
        <v>74</v>
      </c>
      <c r="BR222" t="s">
        <v>97</v>
      </c>
      <c r="BS222" t="s">
        <v>2915</v>
      </c>
      <c r="BT222" t="str">
        <f>HYPERLINK("https%3A%2F%2Fwww.webofscience.com%2Fwos%2Fwoscc%2Ffull-record%2FWOS:A1995RF05100017","View Full Record in Web of Science")</f>
        <v>View Full Record in Web of Science</v>
      </c>
    </row>
    <row r="223" spans="1:72" x14ac:dyDescent="0.15">
      <c r="A223" t="s">
        <v>72</v>
      </c>
      <c r="B223" t="s">
        <v>2916</v>
      </c>
      <c r="C223" t="s">
        <v>74</v>
      </c>
      <c r="D223" t="s">
        <v>74</v>
      </c>
      <c r="E223" t="s">
        <v>74</v>
      </c>
      <c r="F223" t="s">
        <v>2916</v>
      </c>
      <c r="G223" t="s">
        <v>74</v>
      </c>
      <c r="H223" t="s">
        <v>74</v>
      </c>
      <c r="I223" t="s">
        <v>2917</v>
      </c>
      <c r="J223" t="s">
        <v>152</v>
      </c>
      <c r="K223" t="s">
        <v>74</v>
      </c>
      <c r="L223" t="s">
        <v>74</v>
      </c>
      <c r="M223" t="s">
        <v>77</v>
      </c>
      <c r="N223" t="s">
        <v>78</v>
      </c>
      <c r="O223" t="s">
        <v>74</v>
      </c>
      <c r="P223" t="s">
        <v>74</v>
      </c>
      <c r="Q223" t="s">
        <v>74</v>
      </c>
      <c r="R223" t="s">
        <v>74</v>
      </c>
      <c r="S223" t="s">
        <v>74</v>
      </c>
      <c r="T223" t="s">
        <v>74</v>
      </c>
      <c r="U223" t="s">
        <v>2918</v>
      </c>
      <c r="V223" t="s">
        <v>2919</v>
      </c>
      <c r="W223" t="s">
        <v>2920</v>
      </c>
      <c r="X223" t="s">
        <v>620</v>
      </c>
      <c r="Y223" t="s">
        <v>2921</v>
      </c>
      <c r="Z223" t="s">
        <v>74</v>
      </c>
      <c r="AA223" t="s">
        <v>2922</v>
      </c>
      <c r="AB223" t="s">
        <v>2923</v>
      </c>
      <c r="AC223" t="s">
        <v>74</v>
      </c>
      <c r="AD223" t="s">
        <v>74</v>
      </c>
      <c r="AE223" t="s">
        <v>74</v>
      </c>
      <c r="AF223" t="s">
        <v>74</v>
      </c>
      <c r="AG223">
        <v>27</v>
      </c>
      <c r="AH223">
        <v>16</v>
      </c>
      <c r="AI223">
        <v>17</v>
      </c>
      <c r="AJ223">
        <v>0</v>
      </c>
      <c r="AK223">
        <v>0</v>
      </c>
      <c r="AL223" t="s">
        <v>160</v>
      </c>
      <c r="AM223" t="s">
        <v>161</v>
      </c>
      <c r="AN223" t="s">
        <v>162</v>
      </c>
      <c r="AO223" t="s">
        <v>163</v>
      </c>
      <c r="AP223" t="s">
        <v>74</v>
      </c>
      <c r="AQ223" t="s">
        <v>74</v>
      </c>
      <c r="AR223" t="s">
        <v>164</v>
      </c>
      <c r="AS223" t="s">
        <v>165</v>
      </c>
      <c r="AT223" t="s">
        <v>2891</v>
      </c>
      <c r="AU223">
        <v>1995</v>
      </c>
      <c r="AV223">
        <v>100</v>
      </c>
      <c r="AW223" t="s">
        <v>2892</v>
      </c>
      <c r="AX223" t="s">
        <v>74</v>
      </c>
      <c r="AY223" t="s">
        <v>74</v>
      </c>
      <c r="AZ223" t="s">
        <v>74</v>
      </c>
      <c r="BA223" t="s">
        <v>74</v>
      </c>
      <c r="BB223">
        <v>11269</v>
      </c>
      <c r="BC223">
        <v>11274</v>
      </c>
      <c r="BD223" t="s">
        <v>74</v>
      </c>
      <c r="BE223" t="s">
        <v>2924</v>
      </c>
      <c r="BF223" t="str">
        <f>HYPERLINK("http://dx.doi.org/10.1029/95JD00850","http://dx.doi.org/10.1029/95JD00850")</f>
        <v>http://dx.doi.org/10.1029/95JD00850</v>
      </c>
      <c r="BG223" t="s">
        <v>74</v>
      </c>
      <c r="BH223" t="s">
        <v>74</v>
      </c>
      <c r="BI223">
        <v>6</v>
      </c>
      <c r="BJ223" t="s">
        <v>169</v>
      </c>
      <c r="BK223" t="s">
        <v>94</v>
      </c>
      <c r="BL223" t="s">
        <v>169</v>
      </c>
      <c r="BM223" t="s">
        <v>2894</v>
      </c>
      <c r="BN223" t="s">
        <v>74</v>
      </c>
      <c r="BO223" t="s">
        <v>74</v>
      </c>
      <c r="BP223" t="s">
        <v>74</v>
      </c>
      <c r="BQ223" t="s">
        <v>74</v>
      </c>
      <c r="BR223" t="s">
        <v>97</v>
      </c>
      <c r="BS223" t="s">
        <v>2925</v>
      </c>
      <c r="BT223" t="str">
        <f>HYPERLINK("https%3A%2F%2Fwww.webofscience.com%2Fwos%2Fwoscc%2Ffull-record%2FWOS:A1995RF05100019","View Full Record in Web of Science")</f>
        <v>View Full Record in Web of Science</v>
      </c>
    </row>
    <row r="224" spans="1:72" x14ac:dyDescent="0.15">
      <c r="A224" t="s">
        <v>72</v>
      </c>
      <c r="B224" t="s">
        <v>2926</v>
      </c>
      <c r="C224" t="s">
        <v>74</v>
      </c>
      <c r="D224" t="s">
        <v>74</v>
      </c>
      <c r="E224" t="s">
        <v>74</v>
      </c>
      <c r="F224" t="s">
        <v>2926</v>
      </c>
      <c r="G224" t="s">
        <v>74</v>
      </c>
      <c r="H224" t="s">
        <v>74</v>
      </c>
      <c r="I224" t="s">
        <v>2927</v>
      </c>
      <c r="J224" t="s">
        <v>152</v>
      </c>
      <c r="K224" t="s">
        <v>74</v>
      </c>
      <c r="L224" t="s">
        <v>74</v>
      </c>
      <c r="M224" t="s">
        <v>77</v>
      </c>
      <c r="N224" t="s">
        <v>78</v>
      </c>
      <c r="O224" t="s">
        <v>74</v>
      </c>
      <c r="P224" t="s">
        <v>74</v>
      </c>
      <c r="Q224" t="s">
        <v>74</v>
      </c>
      <c r="R224" t="s">
        <v>74</v>
      </c>
      <c r="S224" t="s">
        <v>74</v>
      </c>
      <c r="T224" t="s">
        <v>74</v>
      </c>
      <c r="U224" t="s">
        <v>2928</v>
      </c>
      <c r="V224" t="s">
        <v>2929</v>
      </c>
      <c r="W224" t="s">
        <v>74</v>
      </c>
      <c r="X224" t="s">
        <v>74</v>
      </c>
      <c r="Y224" t="s">
        <v>2930</v>
      </c>
      <c r="Z224" t="s">
        <v>74</v>
      </c>
      <c r="AA224" t="s">
        <v>74</v>
      </c>
      <c r="AB224" t="s">
        <v>74</v>
      </c>
      <c r="AC224" t="s">
        <v>74</v>
      </c>
      <c r="AD224" t="s">
        <v>74</v>
      </c>
      <c r="AE224" t="s">
        <v>74</v>
      </c>
      <c r="AF224" t="s">
        <v>74</v>
      </c>
      <c r="AG224">
        <v>92</v>
      </c>
      <c r="AH224">
        <v>135</v>
      </c>
      <c r="AI224">
        <v>150</v>
      </c>
      <c r="AJ224">
        <v>1</v>
      </c>
      <c r="AK224">
        <v>33</v>
      </c>
      <c r="AL224" t="s">
        <v>160</v>
      </c>
      <c r="AM224" t="s">
        <v>161</v>
      </c>
      <c r="AN224" t="s">
        <v>162</v>
      </c>
      <c r="AO224" t="s">
        <v>163</v>
      </c>
      <c r="AP224" t="s">
        <v>74</v>
      </c>
      <c r="AQ224" t="s">
        <v>74</v>
      </c>
      <c r="AR224" t="s">
        <v>164</v>
      </c>
      <c r="AS224" t="s">
        <v>165</v>
      </c>
      <c r="AT224" t="s">
        <v>2891</v>
      </c>
      <c r="AU224">
        <v>1995</v>
      </c>
      <c r="AV224">
        <v>100</v>
      </c>
      <c r="AW224" t="s">
        <v>2892</v>
      </c>
      <c r="AX224" t="s">
        <v>74</v>
      </c>
      <c r="AY224" t="s">
        <v>74</v>
      </c>
      <c r="AZ224" t="s">
        <v>74</v>
      </c>
      <c r="BA224" t="s">
        <v>74</v>
      </c>
      <c r="BB224">
        <v>11369</v>
      </c>
      <c r="BC224">
        <v>11381</v>
      </c>
      <c r="BD224" t="s">
        <v>74</v>
      </c>
      <c r="BE224" t="s">
        <v>2931</v>
      </c>
      <c r="BF224" t="str">
        <f>HYPERLINK("http://dx.doi.org/10.1029/95JD00693","http://dx.doi.org/10.1029/95JD00693")</f>
        <v>http://dx.doi.org/10.1029/95JD00693</v>
      </c>
      <c r="BG224" t="s">
        <v>74</v>
      </c>
      <c r="BH224" t="s">
        <v>74</v>
      </c>
      <c r="BI224">
        <v>13</v>
      </c>
      <c r="BJ224" t="s">
        <v>169</v>
      </c>
      <c r="BK224" t="s">
        <v>94</v>
      </c>
      <c r="BL224" t="s">
        <v>169</v>
      </c>
      <c r="BM224" t="s">
        <v>2894</v>
      </c>
      <c r="BN224" t="s">
        <v>74</v>
      </c>
      <c r="BO224" t="s">
        <v>181</v>
      </c>
      <c r="BP224" t="s">
        <v>74</v>
      </c>
      <c r="BQ224" t="s">
        <v>74</v>
      </c>
      <c r="BR224" t="s">
        <v>97</v>
      </c>
      <c r="BS224" t="s">
        <v>2932</v>
      </c>
      <c r="BT224" t="str">
        <f>HYPERLINK("https%3A%2F%2Fwww.webofscience.com%2Fwos%2Fwoscc%2Ffull-record%2FWOS:A1995RF05100026","View Full Record in Web of Science")</f>
        <v>View Full Record in Web of Science</v>
      </c>
    </row>
    <row r="225" spans="1:72" x14ac:dyDescent="0.15">
      <c r="A225" t="s">
        <v>72</v>
      </c>
      <c r="B225" t="s">
        <v>2933</v>
      </c>
      <c r="C225" t="s">
        <v>74</v>
      </c>
      <c r="D225" t="s">
        <v>74</v>
      </c>
      <c r="E225" t="s">
        <v>74</v>
      </c>
      <c r="F225" t="s">
        <v>2933</v>
      </c>
      <c r="G225" t="s">
        <v>74</v>
      </c>
      <c r="H225" t="s">
        <v>74</v>
      </c>
      <c r="I225" t="s">
        <v>2934</v>
      </c>
      <c r="J225" t="s">
        <v>2935</v>
      </c>
      <c r="K225" t="s">
        <v>74</v>
      </c>
      <c r="L225" t="s">
        <v>74</v>
      </c>
      <c r="M225" t="s">
        <v>2936</v>
      </c>
      <c r="N225" t="s">
        <v>78</v>
      </c>
      <c r="O225" t="s">
        <v>74</v>
      </c>
      <c r="P225" t="s">
        <v>74</v>
      </c>
      <c r="Q225" t="s">
        <v>74</v>
      </c>
      <c r="R225" t="s">
        <v>74</v>
      </c>
      <c r="S225" t="s">
        <v>74</v>
      </c>
      <c r="T225" t="s">
        <v>2937</v>
      </c>
      <c r="U225" t="s">
        <v>2938</v>
      </c>
      <c r="V225" t="s">
        <v>2939</v>
      </c>
      <c r="W225" t="s">
        <v>2940</v>
      </c>
      <c r="X225" t="s">
        <v>2941</v>
      </c>
      <c r="Y225" t="s">
        <v>74</v>
      </c>
      <c r="Z225" t="s">
        <v>74</v>
      </c>
      <c r="AA225" t="s">
        <v>74</v>
      </c>
      <c r="AB225" t="s">
        <v>74</v>
      </c>
      <c r="AC225" t="s">
        <v>74</v>
      </c>
      <c r="AD225" t="s">
        <v>74</v>
      </c>
      <c r="AE225" t="s">
        <v>74</v>
      </c>
      <c r="AF225" t="s">
        <v>74</v>
      </c>
      <c r="AG225">
        <v>21</v>
      </c>
      <c r="AH225">
        <v>1</v>
      </c>
      <c r="AI225">
        <v>1</v>
      </c>
      <c r="AJ225">
        <v>0</v>
      </c>
      <c r="AK225">
        <v>0</v>
      </c>
      <c r="AL225" t="s">
        <v>2942</v>
      </c>
      <c r="AM225" t="s">
        <v>2943</v>
      </c>
      <c r="AN225" t="s">
        <v>2944</v>
      </c>
      <c r="AO225" t="s">
        <v>74</v>
      </c>
      <c r="AP225" t="s">
        <v>74</v>
      </c>
      <c r="AQ225" t="s">
        <v>74</v>
      </c>
      <c r="AR225" t="s">
        <v>2945</v>
      </c>
      <c r="AS225" t="s">
        <v>2946</v>
      </c>
      <c r="AT225" t="s">
        <v>2947</v>
      </c>
      <c r="AU225">
        <v>1995</v>
      </c>
      <c r="AV225">
        <v>320</v>
      </c>
      <c r="AW225">
        <v>12</v>
      </c>
      <c r="AX225" t="s">
        <v>74</v>
      </c>
      <c r="AY225" t="s">
        <v>74</v>
      </c>
      <c r="AZ225" t="s">
        <v>74</v>
      </c>
      <c r="BA225" t="s">
        <v>74</v>
      </c>
      <c r="BB225">
        <v>1159</v>
      </c>
      <c r="BC225">
        <v>1162</v>
      </c>
      <c r="BD225" t="s">
        <v>74</v>
      </c>
      <c r="BE225" t="s">
        <v>74</v>
      </c>
      <c r="BF225" t="s">
        <v>74</v>
      </c>
      <c r="BG225" t="s">
        <v>74</v>
      </c>
      <c r="BH225" t="s">
        <v>74</v>
      </c>
      <c r="BI225">
        <v>4</v>
      </c>
      <c r="BJ225" t="s">
        <v>226</v>
      </c>
      <c r="BK225" t="s">
        <v>94</v>
      </c>
      <c r="BL225" t="s">
        <v>227</v>
      </c>
      <c r="BM225" t="s">
        <v>2948</v>
      </c>
      <c r="BN225" t="s">
        <v>74</v>
      </c>
      <c r="BO225" t="s">
        <v>74</v>
      </c>
      <c r="BP225" t="s">
        <v>74</v>
      </c>
      <c r="BQ225" t="s">
        <v>74</v>
      </c>
      <c r="BR225" t="s">
        <v>97</v>
      </c>
      <c r="BS225" t="s">
        <v>2949</v>
      </c>
      <c r="BT225" t="str">
        <f>HYPERLINK("https%3A%2F%2Fwww.webofscience.com%2Fwos%2Fwoscc%2Ffull-record%2FWOS:A1995RT90400002","View Full Record in Web of Science")</f>
        <v>View Full Record in Web of Science</v>
      </c>
    </row>
    <row r="226" spans="1:72" x14ac:dyDescent="0.15">
      <c r="A226" t="s">
        <v>72</v>
      </c>
      <c r="B226" t="s">
        <v>2950</v>
      </c>
      <c r="C226" t="s">
        <v>74</v>
      </c>
      <c r="D226" t="s">
        <v>74</v>
      </c>
      <c r="E226" t="s">
        <v>74</v>
      </c>
      <c r="F226" t="s">
        <v>2950</v>
      </c>
      <c r="G226" t="s">
        <v>74</v>
      </c>
      <c r="H226" t="s">
        <v>74</v>
      </c>
      <c r="I226" t="s">
        <v>2951</v>
      </c>
      <c r="J226" t="s">
        <v>233</v>
      </c>
      <c r="K226" t="s">
        <v>74</v>
      </c>
      <c r="L226" t="s">
        <v>74</v>
      </c>
      <c r="M226" t="s">
        <v>77</v>
      </c>
      <c r="N226" t="s">
        <v>78</v>
      </c>
      <c r="O226" t="s">
        <v>74</v>
      </c>
      <c r="P226" t="s">
        <v>74</v>
      </c>
      <c r="Q226" t="s">
        <v>74</v>
      </c>
      <c r="R226" t="s">
        <v>74</v>
      </c>
      <c r="S226" t="s">
        <v>74</v>
      </c>
      <c r="T226" t="s">
        <v>74</v>
      </c>
      <c r="U226" t="s">
        <v>2952</v>
      </c>
      <c r="V226" t="s">
        <v>2953</v>
      </c>
      <c r="W226" t="s">
        <v>2954</v>
      </c>
      <c r="X226" t="s">
        <v>2941</v>
      </c>
      <c r="Y226" t="s">
        <v>2955</v>
      </c>
      <c r="Z226" t="s">
        <v>74</v>
      </c>
      <c r="AA226" t="s">
        <v>2956</v>
      </c>
      <c r="AB226" t="s">
        <v>2957</v>
      </c>
      <c r="AC226" t="s">
        <v>74</v>
      </c>
      <c r="AD226" t="s">
        <v>74</v>
      </c>
      <c r="AE226" t="s">
        <v>74</v>
      </c>
      <c r="AF226" t="s">
        <v>74</v>
      </c>
      <c r="AG226">
        <v>26</v>
      </c>
      <c r="AH226">
        <v>32</v>
      </c>
      <c r="AI226">
        <v>33</v>
      </c>
      <c r="AJ226">
        <v>0</v>
      </c>
      <c r="AK226">
        <v>4</v>
      </c>
      <c r="AL226" t="s">
        <v>160</v>
      </c>
      <c r="AM226" t="s">
        <v>161</v>
      </c>
      <c r="AN226" t="s">
        <v>162</v>
      </c>
      <c r="AO226" t="s">
        <v>240</v>
      </c>
      <c r="AP226" t="s">
        <v>241</v>
      </c>
      <c r="AQ226" t="s">
        <v>74</v>
      </c>
      <c r="AR226" t="s">
        <v>242</v>
      </c>
      <c r="AS226" t="s">
        <v>243</v>
      </c>
      <c r="AT226" t="s">
        <v>2947</v>
      </c>
      <c r="AU226">
        <v>1995</v>
      </c>
      <c r="AV226">
        <v>100</v>
      </c>
      <c r="AW226" t="s">
        <v>2958</v>
      </c>
      <c r="AX226" t="s">
        <v>74</v>
      </c>
      <c r="AY226" t="s">
        <v>74</v>
      </c>
      <c r="AZ226" t="s">
        <v>74</v>
      </c>
      <c r="BA226" t="s">
        <v>74</v>
      </c>
      <c r="BB226">
        <v>10655</v>
      </c>
      <c r="BC226">
        <v>10678</v>
      </c>
      <c r="BD226" t="s">
        <v>74</v>
      </c>
      <c r="BE226" t="s">
        <v>2959</v>
      </c>
      <c r="BF226" t="str">
        <f>HYPERLINK("http://dx.doi.org/10.1029/94JC02864","http://dx.doi.org/10.1029/94JC02864")</f>
        <v>http://dx.doi.org/10.1029/94JC02864</v>
      </c>
      <c r="BG226" t="s">
        <v>74</v>
      </c>
      <c r="BH226" t="s">
        <v>74</v>
      </c>
      <c r="BI226">
        <v>24</v>
      </c>
      <c r="BJ226" t="s">
        <v>246</v>
      </c>
      <c r="BK226" t="s">
        <v>94</v>
      </c>
      <c r="BL226" t="s">
        <v>246</v>
      </c>
      <c r="BM226" t="s">
        <v>2960</v>
      </c>
      <c r="BN226" t="s">
        <v>74</v>
      </c>
      <c r="BO226" t="s">
        <v>181</v>
      </c>
      <c r="BP226" t="s">
        <v>74</v>
      </c>
      <c r="BQ226" t="s">
        <v>74</v>
      </c>
      <c r="BR226" t="s">
        <v>97</v>
      </c>
      <c r="BS226" t="s">
        <v>2961</v>
      </c>
      <c r="BT226" t="str">
        <f>HYPERLINK("https%3A%2F%2Fwww.webofscience.com%2Fwos%2Fwoscc%2Ffull-record%2FWOS:A1995RD77500006","View Full Record in Web of Science")</f>
        <v>View Full Record in Web of Science</v>
      </c>
    </row>
    <row r="227" spans="1:72" x14ac:dyDescent="0.15">
      <c r="A227" t="s">
        <v>72</v>
      </c>
      <c r="B227" t="s">
        <v>2962</v>
      </c>
      <c r="C227" t="s">
        <v>74</v>
      </c>
      <c r="D227" t="s">
        <v>74</v>
      </c>
      <c r="E227" t="s">
        <v>74</v>
      </c>
      <c r="F227" t="s">
        <v>2962</v>
      </c>
      <c r="G227" t="s">
        <v>74</v>
      </c>
      <c r="H227" t="s">
        <v>74</v>
      </c>
      <c r="I227" t="s">
        <v>2963</v>
      </c>
      <c r="J227" t="s">
        <v>233</v>
      </c>
      <c r="K227" t="s">
        <v>74</v>
      </c>
      <c r="L227" t="s">
        <v>74</v>
      </c>
      <c r="M227" t="s">
        <v>77</v>
      </c>
      <c r="N227" t="s">
        <v>78</v>
      </c>
      <c r="O227" t="s">
        <v>74</v>
      </c>
      <c r="P227" t="s">
        <v>74</v>
      </c>
      <c r="Q227" t="s">
        <v>74</v>
      </c>
      <c r="R227" t="s">
        <v>74</v>
      </c>
      <c r="S227" t="s">
        <v>74</v>
      </c>
      <c r="T227" t="s">
        <v>74</v>
      </c>
      <c r="U227" t="s">
        <v>2964</v>
      </c>
      <c r="V227" t="s">
        <v>2965</v>
      </c>
      <c r="W227" t="s">
        <v>2966</v>
      </c>
      <c r="X227" t="s">
        <v>2967</v>
      </c>
      <c r="Y227" t="s">
        <v>2968</v>
      </c>
      <c r="Z227" t="s">
        <v>74</v>
      </c>
      <c r="AA227" t="s">
        <v>74</v>
      </c>
      <c r="AB227" t="s">
        <v>74</v>
      </c>
      <c r="AC227" t="s">
        <v>74</v>
      </c>
      <c r="AD227" t="s">
        <v>74</v>
      </c>
      <c r="AE227" t="s">
        <v>74</v>
      </c>
      <c r="AF227" t="s">
        <v>74</v>
      </c>
      <c r="AG227">
        <v>23</v>
      </c>
      <c r="AH227">
        <v>31</v>
      </c>
      <c r="AI227">
        <v>32</v>
      </c>
      <c r="AJ227">
        <v>0</v>
      </c>
      <c r="AK227">
        <v>4</v>
      </c>
      <c r="AL227" t="s">
        <v>160</v>
      </c>
      <c r="AM227" t="s">
        <v>161</v>
      </c>
      <c r="AN227" t="s">
        <v>162</v>
      </c>
      <c r="AO227" t="s">
        <v>240</v>
      </c>
      <c r="AP227" t="s">
        <v>241</v>
      </c>
      <c r="AQ227" t="s">
        <v>74</v>
      </c>
      <c r="AR227" t="s">
        <v>242</v>
      </c>
      <c r="AS227" t="s">
        <v>243</v>
      </c>
      <c r="AT227" t="s">
        <v>2947</v>
      </c>
      <c r="AU227">
        <v>1995</v>
      </c>
      <c r="AV227">
        <v>100</v>
      </c>
      <c r="AW227" t="s">
        <v>2958</v>
      </c>
      <c r="AX227" t="s">
        <v>74</v>
      </c>
      <c r="AY227" t="s">
        <v>74</v>
      </c>
      <c r="AZ227" t="s">
        <v>74</v>
      </c>
      <c r="BA227" t="s">
        <v>74</v>
      </c>
      <c r="BB227">
        <v>10905</v>
      </c>
      <c r="BC227">
        <v>10914</v>
      </c>
      <c r="BD227" t="s">
        <v>74</v>
      </c>
      <c r="BE227" t="s">
        <v>2969</v>
      </c>
      <c r="BF227" t="str">
        <f>HYPERLINK("http://dx.doi.org/10.1029/95JC00804","http://dx.doi.org/10.1029/95JC00804")</f>
        <v>http://dx.doi.org/10.1029/95JC00804</v>
      </c>
      <c r="BG227" t="s">
        <v>74</v>
      </c>
      <c r="BH227" t="s">
        <v>74</v>
      </c>
      <c r="BI227">
        <v>10</v>
      </c>
      <c r="BJ227" t="s">
        <v>246</v>
      </c>
      <c r="BK227" t="s">
        <v>94</v>
      </c>
      <c r="BL227" t="s">
        <v>246</v>
      </c>
      <c r="BM227" t="s">
        <v>2960</v>
      </c>
      <c r="BN227" t="s">
        <v>74</v>
      </c>
      <c r="BO227" t="s">
        <v>74</v>
      </c>
      <c r="BP227" t="s">
        <v>74</v>
      </c>
      <c r="BQ227" t="s">
        <v>74</v>
      </c>
      <c r="BR227" t="s">
        <v>97</v>
      </c>
      <c r="BS227" t="s">
        <v>2970</v>
      </c>
      <c r="BT227" t="str">
        <f>HYPERLINK("https%3A%2F%2Fwww.webofscience.com%2Fwos%2Fwoscc%2Ffull-record%2FWOS:A1995RD77500020","View Full Record in Web of Science")</f>
        <v>View Full Record in Web of Science</v>
      </c>
    </row>
    <row r="228" spans="1:72" x14ac:dyDescent="0.15">
      <c r="A228" t="s">
        <v>72</v>
      </c>
      <c r="B228" t="s">
        <v>2971</v>
      </c>
      <c r="C228" t="s">
        <v>74</v>
      </c>
      <c r="D228" t="s">
        <v>74</v>
      </c>
      <c r="E228" t="s">
        <v>74</v>
      </c>
      <c r="F228" t="s">
        <v>2971</v>
      </c>
      <c r="G228" t="s">
        <v>74</v>
      </c>
      <c r="H228" t="s">
        <v>74</v>
      </c>
      <c r="I228" t="s">
        <v>2972</v>
      </c>
      <c r="J228" t="s">
        <v>275</v>
      </c>
      <c r="K228" t="s">
        <v>74</v>
      </c>
      <c r="L228" t="s">
        <v>74</v>
      </c>
      <c r="M228" t="s">
        <v>77</v>
      </c>
      <c r="N228" t="s">
        <v>78</v>
      </c>
      <c r="O228" t="s">
        <v>74</v>
      </c>
      <c r="P228" t="s">
        <v>74</v>
      </c>
      <c r="Q228" t="s">
        <v>74</v>
      </c>
      <c r="R228" t="s">
        <v>74</v>
      </c>
      <c r="S228" t="s">
        <v>74</v>
      </c>
      <c r="T228" t="s">
        <v>74</v>
      </c>
      <c r="U228" t="s">
        <v>2973</v>
      </c>
      <c r="V228" t="s">
        <v>2974</v>
      </c>
      <c r="W228" t="s">
        <v>2975</v>
      </c>
      <c r="X228" t="s">
        <v>2976</v>
      </c>
      <c r="Y228" t="s">
        <v>1544</v>
      </c>
      <c r="Z228" t="s">
        <v>74</v>
      </c>
      <c r="AA228" t="s">
        <v>74</v>
      </c>
      <c r="AB228" t="s">
        <v>74</v>
      </c>
      <c r="AC228" t="s">
        <v>74</v>
      </c>
      <c r="AD228" t="s">
        <v>74</v>
      </c>
      <c r="AE228" t="s">
        <v>74</v>
      </c>
      <c r="AF228" t="s">
        <v>74</v>
      </c>
      <c r="AG228">
        <v>72</v>
      </c>
      <c r="AH228">
        <v>105</v>
      </c>
      <c r="AI228">
        <v>118</v>
      </c>
      <c r="AJ228">
        <v>1</v>
      </c>
      <c r="AK228">
        <v>14</v>
      </c>
      <c r="AL228" t="s">
        <v>160</v>
      </c>
      <c r="AM228" t="s">
        <v>161</v>
      </c>
      <c r="AN228" t="s">
        <v>162</v>
      </c>
      <c r="AO228" t="s">
        <v>279</v>
      </c>
      <c r="AP228" t="s">
        <v>280</v>
      </c>
      <c r="AQ228" t="s">
        <v>74</v>
      </c>
      <c r="AR228" t="s">
        <v>281</v>
      </c>
      <c r="AS228" t="s">
        <v>282</v>
      </c>
      <c r="AT228" t="s">
        <v>2977</v>
      </c>
      <c r="AU228">
        <v>1995</v>
      </c>
      <c r="AV228">
        <v>100</v>
      </c>
      <c r="AW228" t="s">
        <v>2978</v>
      </c>
      <c r="AX228" t="s">
        <v>74</v>
      </c>
      <c r="AY228" t="s">
        <v>74</v>
      </c>
      <c r="AZ228" t="s">
        <v>74</v>
      </c>
      <c r="BA228" t="s">
        <v>74</v>
      </c>
      <c r="BB228">
        <v>9949</v>
      </c>
      <c r="BC228">
        <v>9967</v>
      </c>
      <c r="BD228" t="s">
        <v>74</v>
      </c>
      <c r="BE228" t="s">
        <v>2979</v>
      </c>
      <c r="BF228" t="str">
        <f>HYPERLINK("http://dx.doi.org/10.1029/94JB02875","http://dx.doi.org/10.1029/94JB02875")</f>
        <v>http://dx.doi.org/10.1029/94JB02875</v>
      </c>
      <c r="BG228" t="s">
        <v>74</v>
      </c>
      <c r="BH228" t="s">
        <v>74</v>
      </c>
      <c r="BI228">
        <v>19</v>
      </c>
      <c r="BJ228" t="s">
        <v>270</v>
      </c>
      <c r="BK228" t="s">
        <v>94</v>
      </c>
      <c r="BL228" t="s">
        <v>270</v>
      </c>
      <c r="BM228" t="s">
        <v>2980</v>
      </c>
      <c r="BN228" t="s">
        <v>74</v>
      </c>
      <c r="BO228" t="s">
        <v>1371</v>
      </c>
      <c r="BP228" t="s">
        <v>74</v>
      </c>
      <c r="BQ228" t="s">
        <v>74</v>
      </c>
      <c r="BR228" t="s">
        <v>97</v>
      </c>
      <c r="BS228" t="s">
        <v>2981</v>
      </c>
      <c r="BT228" t="str">
        <f>HYPERLINK("https%3A%2F%2Fwww.webofscience.com%2Fwos%2Fwoscc%2Ffull-record%2FWOS:A1995RC48600012","View Full Record in Web of Science")</f>
        <v>View Full Record in Web of Science</v>
      </c>
    </row>
    <row r="229" spans="1:72" x14ac:dyDescent="0.15">
      <c r="A229" t="s">
        <v>72</v>
      </c>
      <c r="B229" t="s">
        <v>2982</v>
      </c>
      <c r="C229" t="s">
        <v>74</v>
      </c>
      <c r="D229" t="s">
        <v>74</v>
      </c>
      <c r="E229" t="s">
        <v>74</v>
      </c>
      <c r="F229" t="s">
        <v>2982</v>
      </c>
      <c r="G229" t="s">
        <v>74</v>
      </c>
      <c r="H229" t="s">
        <v>74</v>
      </c>
      <c r="I229" t="s">
        <v>2983</v>
      </c>
      <c r="J229" t="s">
        <v>275</v>
      </c>
      <c r="K229" t="s">
        <v>74</v>
      </c>
      <c r="L229" t="s">
        <v>74</v>
      </c>
      <c r="M229" t="s">
        <v>77</v>
      </c>
      <c r="N229" t="s">
        <v>78</v>
      </c>
      <c r="O229" t="s">
        <v>74</v>
      </c>
      <c r="P229" t="s">
        <v>74</v>
      </c>
      <c r="Q229" t="s">
        <v>74</v>
      </c>
      <c r="R229" t="s">
        <v>74</v>
      </c>
      <c r="S229" t="s">
        <v>74</v>
      </c>
      <c r="T229" t="s">
        <v>74</v>
      </c>
      <c r="U229" t="s">
        <v>2984</v>
      </c>
      <c r="V229" t="s">
        <v>2985</v>
      </c>
      <c r="W229" t="s">
        <v>2986</v>
      </c>
      <c r="X229" t="s">
        <v>2987</v>
      </c>
      <c r="Y229" t="s">
        <v>2988</v>
      </c>
      <c r="Z229" t="s">
        <v>74</v>
      </c>
      <c r="AA229" t="s">
        <v>74</v>
      </c>
      <c r="AB229" t="s">
        <v>2989</v>
      </c>
      <c r="AC229" t="s">
        <v>74</v>
      </c>
      <c r="AD229" t="s">
        <v>74</v>
      </c>
      <c r="AE229" t="s">
        <v>74</v>
      </c>
      <c r="AF229" t="s">
        <v>74</v>
      </c>
      <c r="AG229">
        <v>94</v>
      </c>
      <c r="AH229">
        <v>65</v>
      </c>
      <c r="AI229">
        <v>71</v>
      </c>
      <c r="AJ229">
        <v>0</v>
      </c>
      <c r="AK229">
        <v>12</v>
      </c>
      <c r="AL229" t="s">
        <v>160</v>
      </c>
      <c r="AM229" t="s">
        <v>161</v>
      </c>
      <c r="AN229" t="s">
        <v>162</v>
      </c>
      <c r="AO229" t="s">
        <v>279</v>
      </c>
      <c r="AP229" t="s">
        <v>280</v>
      </c>
      <c r="AQ229" t="s">
        <v>74</v>
      </c>
      <c r="AR229" t="s">
        <v>281</v>
      </c>
      <c r="AS229" t="s">
        <v>282</v>
      </c>
      <c r="AT229" t="s">
        <v>2977</v>
      </c>
      <c r="AU229">
        <v>1995</v>
      </c>
      <c r="AV229">
        <v>100</v>
      </c>
      <c r="AW229" t="s">
        <v>2978</v>
      </c>
      <c r="AX229" t="s">
        <v>74</v>
      </c>
      <c r="AY229" t="s">
        <v>74</v>
      </c>
      <c r="AZ229" t="s">
        <v>74</v>
      </c>
      <c r="BA229" t="s">
        <v>74</v>
      </c>
      <c r="BB229">
        <v>10057</v>
      </c>
      <c r="BC229">
        <v>10076</v>
      </c>
      <c r="BD229" t="s">
        <v>74</v>
      </c>
      <c r="BE229" t="s">
        <v>2990</v>
      </c>
      <c r="BF229" t="str">
        <f>HYPERLINK("http://dx.doi.org/10.1029/95JB00668","http://dx.doi.org/10.1029/95JB00668")</f>
        <v>http://dx.doi.org/10.1029/95JB00668</v>
      </c>
      <c r="BG229" t="s">
        <v>74</v>
      </c>
      <c r="BH229" t="s">
        <v>74</v>
      </c>
      <c r="BI229">
        <v>20</v>
      </c>
      <c r="BJ229" t="s">
        <v>270</v>
      </c>
      <c r="BK229" t="s">
        <v>94</v>
      </c>
      <c r="BL229" t="s">
        <v>270</v>
      </c>
      <c r="BM229" t="s">
        <v>2980</v>
      </c>
      <c r="BN229" t="s">
        <v>74</v>
      </c>
      <c r="BO229" t="s">
        <v>74</v>
      </c>
      <c r="BP229" t="s">
        <v>74</v>
      </c>
      <c r="BQ229" t="s">
        <v>74</v>
      </c>
      <c r="BR229" t="s">
        <v>97</v>
      </c>
      <c r="BS229" t="s">
        <v>2991</v>
      </c>
      <c r="BT229" t="str">
        <f>HYPERLINK("https%3A%2F%2Fwww.webofscience.com%2Fwos%2Fwoscc%2Ffull-record%2FWOS:A1995RC48600020","View Full Record in Web of Science")</f>
        <v>View Full Record in Web of Science</v>
      </c>
    </row>
    <row r="230" spans="1:72" x14ac:dyDescent="0.15">
      <c r="A230" t="s">
        <v>72</v>
      </c>
      <c r="B230" t="s">
        <v>2992</v>
      </c>
      <c r="C230" t="s">
        <v>74</v>
      </c>
      <c r="D230" t="s">
        <v>74</v>
      </c>
      <c r="E230" t="s">
        <v>74</v>
      </c>
      <c r="F230" t="s">
        <v>2992</v>
      </c>
      <c r="G230" t="s">
        <v>74</v>
      </c>
      <c r="H230" t="s">
        <v>74</v>
      </c>
      <c r="I230" t="s">
        <v>2993</v>
      </c>
      <c r="J230" t="s">
        <v>2994</v>
      </c>
      <c r="K230" t="s">
        <v>74</v>
      </c>
      <c r="L230" t="s">
        <v>74</v>
      </c>
      <c r="M230" t="s">
        <v>77</v>
      </c>
      <c r="N230" t="s">
        <v>78</v>
      </c>
      <c r="O230" t="s">
        <v>74</v>
      </c>
      <c r="P230" t="s">
        <v>74</v>
      </c>
      <c r="Q230" t="s">
        <v>74</v>
      </c>
      <c r="R230" t="s">
        <v>74</v>
      </c>
      <c r="S230" t="s">
        <v>74</v>
      </c>
      <c r="T230" t="s">
        <v>74</v>
      </c>
      <c r="U230" t="s">
        <v>2995</v>
      </c>
      <c r="V230" t="s">
        <v>2996</v>
      </c>
      <c r="W230" t="s">
        <v>2997</v>
      </c>
      <c r="X230" t="s">
        <v>2998</v>
      </c>
      <c r="Y230" t="s">
        <v>2999</v>
      </c>
      <c r="Z230" t="s">
        <v>74</v>
      </c>
      <c r="AA230" t="s">
        <v>3000</v>
      </c>
      <c r="AB230" t="s">
        <v>74</v>
      </c>
      <c r="AC230" t="s">
        <v>74</v>
      </c>
      <c r="AD230" t="s">
        <v>74</v>
      </c>
      <c r="AE230" t="s">
        <v>74</v>
      </c>
      <c r="AF230" t="s">
        <v>74</v>
      </c>
      <c r="AG230">
        <v>52</v>
      </c>
      <c r="AH230">
        <v>137</v>
      </c>
      <c r="AI230">
        <v>147</v>
      </c>
      <c r="AJ230">
        <v>4</v>
      </c>
      <c r="AK230">
        <v>41</v>
      </c>
      <c r="AL230" t="s">
        <v>3001</v>
      </c>
      <c r="AM230" t="s">
        <v>161</v>
      </c>
      <c r="AN230" t="s">
        <v>3002</v>
      </c>
      <c r="AO230" t="s">
        <v>3003</v>
      </c>
      <c r="AP230" t="s">
        <v>3004</v>
      </c>
      <c r="AQ230" t="s">
        <v>74</v>
      </c>
      <c r="AR230" t="s">
        <v>2994</v>
      </c>
      <c r="AS230" t="s">
        <v>3005</v>
      </c>
      <c r="AT230" t="s">
        <v>3006</v>
      </c>
      <c r="AU230">
        <v>1995</v>
      </c>
      <c r="AV230">
        <v>268</v>
      </c>
      <c r="AW230">
        <v>5216</v>
      </c>
      <c r="AX230" t="s">
        <v>74</v>
      </c>
      <c r="AY230" t="s">
        <v>74</v>
      </c>
      <c r="AZ230" t="s">
        <v>74</v>
      </c>
      <c r="BA230" t="s">
        <v>74</v>
      </c>
      <c r="BB230">
        <v>1443</v>
      </c>
      <c r="BC230">
        <v>1448</v>
      </c>
      <c r="BD230" t="s">
        <v>74</v>
      </c>
      <c r="BE230" t="s">
        <v>3007</v>
      </c>
      <c r="BF230" t="str">
        <f>HYPERLINK("http://dx.doi.org/10.1126/science.268.5216.1443","http://dx.doi.org/10.1126/science.268.5216.1443")</f>
        <v>http://dx.doi.org/10.1126/science.268.5216.1443</v>
      </c>
      <c r="BG230" t="s">
        <v>74</v>
      </c>
      <c r="BH230" t="s">
        <v>74</v>
      </c>
      <c r="BI230">
        <v>6</v>
      </c>
      <c r="BJ230" t="s">
        <v>113</v>
      </c>
      <c r="BK230" t="s">
        <v>94</v>
      </c>
      <c r="BL230" t="s">
        <v>114</v>
      </c>
      <c r="BM230" t="s">
        <v>3008</v>
      </c>
      <c r="BN230">
        <v>17843663</v>
      </c>
      <c r="BO230" t="s">
        <v>74</v>
      </c>
      <c r="BP230" t="s">
        <v>74</v>
      </c>
      <c r="BQ230" t="s">
        <v>74</v>
      </c>
      <c r="BR230" t="s">
        <v>97</v>
      </c>
      <c r="BS230" t="s">
        <v>3009</v>
      </c>
      <c r="BT230" t="str">
        <f>HYPERLINK("https%3A%2F%2Fwww.webofscience.com%2Fwos%2Fwoscc%2Ffull-record%2FWOS:A1995RC19000025","View Full Record in Web of Science")</f>
        <v>View Full Record in Web of Science</v>
      </c>
    </row>
    <row r="231" spans="1:72" x14ac:dyDescent="0.15">
      <c r="A231" t="s">
        <v>72</v>
      </c>
      <c r="B231" t="s">
        <v>3010</v>
      </c>
      <c r="C231" t="s">
        <v>74</v>
      </c>
      <c r="D231" t="s">
        <v>74</v>
      </c>
      <c r="E231" t="s">
        <v>74</v>
      </c>
      <c r="F231" t="s">
        <v>3010</v>
      </c>
      <c r="G231" t="s">
        <v>74</v>
      </c>
      <c r="H231" t="s">
        <v>74</v>
      </c>
      <c r="I231" t="s">
        <v>3011</v>
      </c>
      <c r="J231" t="s">
        <v>336</v>
      </c>
      <c r="K231" t="s">
        <v>74</v>
      </c>
      <c r="L231" t="s">
        <v>74</v>
      </c>
      <c r="M231" t="s">
        <v>77</v>
      </c>
      <c r="N231" t="s">
        <v>78</v>
      </c>
      <c r="O231" t="s">
        <v>74</v>
      </c>
      <c r="P231" t="s">
        <v>74</v>
      </c>
      <c r="Q231" t="s">
        <v>74</v>
      </c>
      <c r="R231" t="s">
        <v>74</v>
      </c>
      <c r="S231" t="s">
        <v>74</v>
      </c>
      <c r="T231" t="s">
        <v>74</v>
      </c>
      <c r="U231" t="s">
        <v>3012</v>
      </c>
      <c r="V231" t="s">
        <v>3013</v>
      </c>
      <c r="W231" t="s">
        <v>74</v>
      </c>
      <c r="X231" t="s">
        <v>74</v>
      </c>
      <c r="Y231" t="s">
        <v>3014</v>
      </c>
      <c r="Z231" t="s">
        <v>74</v>
      </c>
      <c r="AA231" t="s">
        <v>74</v>
      </c>
      <c r="AB231" t="s">
        <v>74</v>
      </c>
      <c r="AC231" t="s">
        <v>74</v>
      </c>
      <c r="AD231" t="s">
        <v>74</v>
      </c>
      <c r="AE231" t="s">
        <v>74</v>
      </c>
      <c r="AF231" t="s">
        <v>74</v>
      </c>
      <c r="AG231">
        <v>10</v>
      </c>
      <c r="AH231">
        <v>0</v>
      </c>
      <c r="AI231">
        <v>0</v>
      </c>
      <c r="AJ231">
        <v>0</v>
      </c>
      <c r="AK231">
        <v>1</v>
      </c>
      <c r="AL231" t="s">
        <v>344</v>
      </c>
      <c r="AM231" t="s">
        <v>345</v>
      </c>
      <c r="AN231" t="s">
        <v>346</v>
      </c>
      <c r="AO231" t="s">
        <v>347</v>
      </c>
      <c r="AP231" t="s">
        <v>74</v>
      </c>
      <c r="AQ231" t="s">
        <v>74</v>
      </c>
      <c r="AR231" t="s">
        <v>348</v>
      </c>
      <c r="AS231" t="s">
        <v>349</v>
      </c>
      <c r="AT231" t="s">
        <v>3015</v>
      </c>
      <c r="AU231">
        <v>1995</v>
      </c>
      <c r="AV231">
        <v>13</v>
      </c>
      <c r="AW231">
        <v>6</v>
      </c>
      <c r="AX231" t="s">
        <v>74</v>
      </c>
      <c r="AY231" t="s">
        <v>74</v>
      </c>
      <c r="AZ231" t="s">
        <v>74</v>
      </c>
      <c r="BA231" t="s">
        <v>74</v>
      </c>
      <c r="BB231">
        <v>656</v>
      </c>
      <c r="BC231">
        <v>659</v>
      </c>
      <c r="BD231" t="s">
        <v>74</v>
      </c>
      <c r="BE231" t="s">
        <v>3016</v>
      </c>
      <c r="BF231" t="str">
        <f>HYPERLINK("http://dx.doi.org/10.1007/s00585-995-0656-0","http://dx.doi.org/10.1007/s00585-995-0656-0")</f>
        <v>http://dx.doi.org/10.1007/s00585-995-0656-0</v>
      </c>
      <c r="BG231" t="s">
        <v>74</v>
      </c>
      <c r="BH231" t="s">
        <v>74</v>
      </c>
      <c r="BI231">
        <v>4</v>
      </c>
      <c r="BJ231" t="s">
        <v>351</v>
      </c>
      <c r="BK231" t="s">
        <v>94</v>
      </c>
      <c r="BL231" t="s">
        <v>352</v>
      </c>
      <c r="BM231" t="s">
        <v>3017</v>
      </c>
      <c r="BN231" t="s">
        <v>74</v>
      </c>
      <c r="BO231" t="s">
        <v>3018</v>
      </c>
      <c r="BP231" t="s">
        <v>74</v>
      </c>
      <c r="BQ231" t="s">
        <v>74</v>
      </c>
      <c r="BR231" t="s">
        <v>97</v>
      </c>
      <c r="BS231" t="s">
        <v>3019</v>
      </c>
      <c r="BT231" t="str">
        <f>HYPERLINK("https%3A%2F%2Fwww.webofscience.com%2Fwos%2Fwoscc%2Ffull-record%2FWOS:A1995RG15200010","View Full Record in Web of Science")</f>
        <v>View Full Record in Web of Science</v>
      </c>
    </row>
    <row r="232" spans="1:72" x14ac:dyDescent="0.15">
      <c r="A232" t="s">
        <v>72</v>
      </c>
      <c r="B232" t="s">
        <v>3020</v>
      </c>
      <c r="C232" t="s">
        <v>74</v>
      </c>
      <c r="D232" t="s">
        <v>74</v>
      </c>
      <c r="E232" t="s">
        <v>74</v>
      </c>
      <c r="F232" t="s">
        <v>3020</v>
      </c>
      <c r="G232" t="s">
        <v>74</v>
      </c>
      <c r="H232" t="s">
        <v>74</v>
      </c>
      <c r="I232" t="s">
        <v>3021</v>
      </c>
      <c r="J232" t="s">
        <v>367</v>
      </c>
      <c r="K232" t="s">
        <v>74</v>
      </c>
      <c r="L232" t="s">
        <v>74</v>
      </c>
      <c r="M232" t="s">
        <v>77</v>
      </c>
      <c r="N232" t="s">
        <v>120</v>
      </c>
      <c r="O232" t="s">
        <v>74</v>
      </c>
      <c r="P232" t="s">
        <v>74</v>
      </c>
      <c r="Q232" t="s">
        <v>74</v>
      </c>
      <c r="R232" t="s">
        <v>74</v>
      </c>
      <c r="S232" t="s">
        <v>74</v>
      </c>
      <c r="T232" t="s">
        <v>74</v>
      </c>
      <c r="U232" t="s">
        <v>74</v>
      </c>
      <c r="V232" t="s">
        <v>74</v>
      </c>
      <c r="W232" t="s">
        <v>74</v>
      </c>
      <c r="X232" t="s">
        <v>74</v>
      </c>
      <c r="Y232" t="s">
        <v>74</v>
      </c>
      <c r="Z232" t="s">
        <v>74</v>
      </c>
      <c r="AA232" t="s">
        <v>74</v>
      </c>
      <c r="AB232" t="s">
        <v>74</v>
      </c>
      <c r="AC232" t="s">
        <v>74</v>
      </c>
      <c r="AD232" t="s">
        <v>74</v>
      </c>
      <c r="AE232" t="s">
        <v>74</v>
      </c>
      <c r="AF232" t="s">
        <v>74</v>
      </c>
      <c r="AG232">
        <v>0</v>
      </c>
      <c r="AH232">
        <v>1</v>
      </c>
      <c r="AI232">
        <v>1</v>
      </c>
      <c r="AJ232">
        <v>0</v>
      </c>
      <c r="AK232">
        <v>2</v>
      </c>
      <c r="AL232" t="s">
        <v>371</v>
      </c>
      <c r="AM232" t="s">
        <v>372</v>
      </c>
      <c r="AN232" t="s">
        <v>373</v>
      </c>
      <c r="AO232" t="s">
        <v>374</v>
      </c>
      <c r="AP232" t="s">
        <v>74</v>
      </c>
      <c r="AQ232" t="s">
        <v>74</v>
      </c>
      <c r="AR232" t="s">
        <v>375</v>
      </c>
      <c r="AS232" t="s">
        <v>376</v>
      </c>
      <c r="AT232" t="s">
        <v>3015</v>
      </c>
      <c r="AU232">
        <v>1995</v>
      </c>
      <c r="AV232">
        <v>7</v>
      </c>
      <c r="AW232">
        <v>2</v>
      </c>
      <c r="AX232" t="s">
        <v>74</v>
      </c>
      <c r="AY232" t="s">
        <v>74</v>
      </c>
      <c r="AZ232" t="s">
        <v>74</v>
      </c>
      <c r="BA232" t="s">
        <v>74</v>
      </c>
      <c r="BB232">
        <v>125</v>
      </c>
      <c r="BC232">
        <v>125</v>
      </c>
      <c r="BD232" t="s">
        <v>74</v>
      </c>
      <c r="BE232" t="s">
        <v>3022</v>
      </c>
      <c r="BF232" t="str">
        <f>HYPERLINK("http://dx.doi.org/10.1017/S0954102095000174","http://dx.doi.org/10.1017/S0954102095000174")</f>
        <v>http://dx.doi.org/10.1017/S0954102095000174</v>
      </c>
      <c r="BG232" t="s">
        <v>74</v>
      </c>
      <c r="BH232" t="s">
        <v>74</v>
      </c>
      <c r="BI232">
        <v>1</v>
      </c>
      <c r="BJ232" t="s">
        <v>378</v>
      </c>
      <c r="BK232" t="s">
        <v>94</v>
      </c>
      <c r="BL232" t="s">
        <v>379</v>
      </c>
      <c r="BM232" t="s">
        <v>3023</v>
      </c>
      <c r="BN232" t="s">
        <v>74</v>
      </c>
      <c r="BO232" t="s">
        <v>229</v>
      </c>
      <c r="BP232" t="s">
        <v>74</v>
      </c>
      <c r="BQ232" t="s">
        <v>74</v>
      </c>
      <c r="BR232" t="s">
        <v>97</v>
      </c>
      <c r="BS232" t="s">
        <v>3024</v>
      </c>
      <c r="BT232" t="str">
        <f>HYPERLINK("https%3A%2F%2Fwww.webofscience.com%2Fwos%2Fwoscc%2Ffull-record%2FWOS:A1995RB63200001","View Full Record in Web of Science")</f>
        <v>View Full Record in Web of Science</v>
      </c>
    </row>
    <row r="233" spans="1:72" x14ac:dyDescent="0.15">
      <c r="A233" t="s">
        <v>72</v>
      </c>
      <c r="B233" t="s">
        <v>3025</v>
      </c>
      <c r="C233" t="s">
        <v>74</v>
      </c>
      <c r="D233" t="s">
        <v>74</v>
      </c>
      <c r="E233" t="s">
        <v>74</v>
      </c>
      <c r="F233" t="s">
        <v>3025</v>
      </c>
      <c r="G233" t="s">
        <v>74</v>
      </c>
      <c r="H233" t="s">
        <v>74</v>
      </c>
      <c r="I233" t="s">
        <v>3026</v>
      </c>
      <c r="J233" t="s">
        <v>367</v>
      </c>
      <c r="K233" t="s">
        <v>74</v>
      </c>
      <c r="L233" t="s">
        <v>74</v>
      </c>
      <c r="M233" t="s">
        <v>77</v>
      </c>
      <c r="N233" t="s">
        <v>78</v>
      </c>
      <c r="O233" t="s">
        <v>74</v>
      </c>
      <c r="P233" t="s">
        <v>74</v>
      </c>
      <c r="Q233" t="s">
        <v>74</v>
      </c>
      <c r="R233" t="s">
        <v>74</v>
      </c>
      <c r="S233" t="s">
        <v>74</v>
      </c>
      <c r="T233" t="s">
        <v>3027</v>
      </c>
      <c r="U233" t="s">
        <v>3028</v>
      </c>
      <c r="V233" t="s">
        <v>3029</v>
      </c>
      <c r="W233" t="s">
        <v>74</v>
      </c>
      <c r="X233" t="s">
        <v>74</v>
      </c>
      <c r="Y233" t="s">
        <v>3030</v>
      </c>
      <c r="Z233" t="s">
        <v>74</v>
      </c>
      <c r="AA233" t="s">
        <v>74</v>
      </c>
      <c r="AB233" t="s">
        <v>74</v>
      </c>
      <c r="AC233" t="s">
        <v>74</v>
      </c>
      <c r="AD233" t="s">
        <v>74</v>
      </c>
      <c r="AE233" t="s">
        <v>74</v>
      </c>
      <c r="AF233" t="s">
        <v>74</v>
      </c>
      <c r="AG233">
        <v>15</v>
      </c>
      <c r="AH233">
        <v>10</v>
      </c>
      <c r="AI233">
        <v>10</v>
      </c>
      <c r="AJ233">
        <v>1</v>
      </c>
      <c r="AK233">
        <v>6</v>
      </c>
      <c r="AL233" t="s">
        <v>371</v>
      </c>
      <c r="AM233" t="s">
        <v>372</v>
      </c>
      <c r="AN233" t="s">
        <v>373</v>
      </c>
      <c r="AO233" t="s">
        <v>374</v>
      </c>
      <c r="AP233" t="s">
        <v>74</v>
      </c>
      <c r="AQ233" t="s">
        <v>74</v>
      </c>
      <c r="AR233" t="s">
        <v>375</v>
      </c>
      <c r="AS233" t="s">
        <v>376</v>
      </c>
      <c r="AT233" t="s">
        <v>3015</v>
      </c>
      <c r="AU233">
        <v>1995</v>
      </c>
      <c r="AV233">
        <v>7</v>
      </c>
      <c r="AW233">
        <v>2</v>
      </c>
      <c r="AX233" t="s">
        <v>74</v>
      </c>
      <c r="AY233" t="s">
        <v>74</v>
      </c>
      <c r="AZ233" t="s">
        <v>74</v>
      </c>
      <c r="BA233" t="s">
        <v>74</v>
      </c>
      <c r="BB233">
        <v>127</v>
      </c>
      <c r="BC233">
        <v>136</v>
      </c>
      <c r="BD233" t="s">
        <v>74</v>
      </c>
      <c r="BE233" t="s">
        <v>3031</v>
      </c>
      <c r="BF233" t="str">
        <f>HYPERLINK("http://dx.doi.org/10.1017/S0954102095000186","http://dx.doi.org/10.1017/S0954102095000186")</f>
        <v>http://dx.doi.org/10.1017/S0954102095000186</v>
      </c>
      <c r="BG233" t="s">
        <v>74</v>
      </c>
      <c r="BH233" t="s">
        <v>74</v>
      </c>
      <c r="BI233">
        <v>10</v>
      </c>
      <c r="BJ233" t="s">
        <v>378</v>
      </c>
      <c r="BK233" t="s">
        <v>94</v>
      </c>
      <c r="BL233" t="s">
        <v>379</v>
      </c>
      <c r="BM233" t="s">
        <v>3023</v>
      </c>
      <c r="BN233" t="s">
        <v>74</v>
      </c>
      <c r="BO233" t="s">
        <v>74</v>
      </c>
      <c r="BP233" t="s">
        <v>74</v>
      </c>
      <c r="BQ233" t="s">
        <v>74</v>
      </c>
      <c r="BR233" t="s">
        <v>97</v>
      </c>
      <c r="BS233" t="s">
        <v>3032</v>
      </c>
      <c r="BT233" t="str">
        <f>HYPERLINK("https%3A%2F%2Fwww.webofscience.com%2Fwos%2Fwoscc%2Ffull-record%2FWOS:A1995RB63200002","View Full Record in Web of Science")</f>
        <v>View Full Record in Web of Science</v>
      </c>
    </row>
    <row r="234" spans="1:72" x14ac:dyDescent="0.15">
      <c r="A234" t="s">
        <v>72</v>
      </c>
      <c r="B234" t="s">
        <v>3033</v>
      </c>
      <c r="C234" t="s">
        <v>74</v>
      </c>
      <c r="D234" t="s">
        <v>74</v>
      </c>
      <c r="E234" t="s">
        <v>74</v>
      </c>
      <c r="F234" t="s">
        <v>3033</v>
      </c>
      <c r="G234" t="s">
        <v>74</v>
      </c>
      <c r="H234" t="s">
        <v>74</v>
      </c>
      <c r="I234" t="s">
        <v>3034</v>
      </c>
      <c r="J234" t="s">
        <v>367</v>
      </c>
      <c r="K234" t="s">
        <v>74</v>
      </c>
      <c r="L234" t="s">
        <v>74</v>
      </c>
      <c r="M234" t="s">
        <v>77</v>
      </c>
      <c r="N234" t="s">
        <v>78</v>
      </c>
      <c r="O234" t="s">
        <v>74</v>
      </c>
      <c r="P234" t="s">
        <v>74</v>
      </c>
      <c r="Q234" t="s">
        <v>74</v>
      </c>
      <c r="R234" t="s">
        <v>74</v>
      </c>
      <c r="S234" t="s">
        <v>74</v>
      </c>
      <c r="T234" t="s">
        <v>3035</v>
      </c>
      <c r="U234" t="s">
        <v>3036</v>
      </c>
      <c r="V234" t="s">
        <v>3037</v>
      </c>
      <c r="W234" t="s">
        <v>3038</v>
      </c>
      <c r="X234" t="s">
        <v>3039</v>
      </c>
      <c r="Y234" t="s">
        <v>3040</v>
      </c>
      <c r="Z234" t="s">
        <v>74</v>
      </c>
      <c r="AA234" t="s">
        <v>1667</v>
      </c>
      <c r="AB234" t="s">
        <v>74</v>
      </c>
      <c r="AC234" t="s">
        <v>74</v>
      </c>
      <c r="AD234" t="s">
        <v>74</v>
      </c>
      <c r="AE234" t="s">
        <v>74</v>
      </c>
      <c r="AF234" t="s">
        <v>74</v>
      </c>
      <c r="AG234">
        <v>31</v>
      </c>
      <c r="AH234">
        <v>65</v>
      </c>
      <c r="AI234">
        <v>71</v>
      </c>
      <c r="AJ234">
        <v>0</v>
      </c>
      <c r="AK234">
        <v>11</v>
      </c>
      <c r="AL234" t="s">
        <v>371</v>
      </c>
      <c r="AM234" t="s">
        <v>372</v>
      </c>
      <c r="AN234" t="s">
        <v>373</v>
      </c>
      <c r="AO234" t="s">
        <v>374</v>
      </c>
      <c r="AP234" t="s">
        <v>74</v>
      </c>
      <c r="AQ234" t="s">
        <v>74</v>
      </c>
      <c r="AR234" t="s">
        <v>375</v>
      </c>
      <c r="AS234" t="s">
        <v>376</v>
      </c>
      <c r="AT234" t="s">
        <v>3015</v>
      </c>
      <c r="AU234">
        <v>1995</v>
      </c>
      <c r="AV234">
        <v>7</v>
      </c>
      <c r="AW234">
        <v>2</v>
      </c>
      <c r="AX234" t="s">
        <v>74</v>
      </c>
      <c r="AY234" t="s">
        <v>74</v>
      </c>
      <c r="AZ234" t="s">
        <v>74</v>
      </c>
      <c r="BA234" t="s">
        <v>74</v>
      </c>
      <c r="BB234">
        <v>137</v>
      </c>
      <c r="BC234">
        <v>144</v>
      </c>
      <c r="BD234" t="s">
        <v>74</v>
      </c>
      <c r="BE234" t="s">
        <v>3041</v>
      </c>
      <c r="BF234" t="str">
        <f>HYPERLINK("http://dx.doi.org/10.1017/S0954102095000198","http://dx.doi.org/10.1017/S0954102095000198")</f>
        <v>http://dx.doi.org/10.1017/S0954102095000198</v>
      </c>
      <c r="BG234" t="s">
        <v>74</v>
      </c>
      <c r="BH234" t="s">
        <v>74</v>
      </c>
      <c r="BI234">
        <v>8</v>
      </c>
      <c r="BJ234" t="s">
        <v>378</v>
      </c>
      <c r="BK234" t="s">
        <v>94</v>
      </c>
      <c r="BL234" t="s">
        <v>379</v>
      </c>
      <c r="BM234" t="s">
        <v>3023</v>
      </c>
      <c r="BN234" t="s">
        <v>74</v>
      </c>
      <c r="BO234" t="s">
        <v>74</v>
      </c>
      <c r="BP234" t="s">
        <v>74</v>
      </c>
      <c r="BQ234" t="s">
        <v>74</v>
      </c>
      <c r="BR234" t="s">
        <v>97</v>
      </c>
      <c r="BS234" t="s">
        <v>3042</v>
      </c>
      <c r="BT234" t="str">
        <f>HYPERLINK("https%3A%2F%2Fwww.webofscience.com%2Fwos%2Fwoscc%2Ffull-record%2FWOS:A1995RB63200003","View Full Record in Web of Science")</f>
        <v>View Full Record in Web of Science</v>
      </c>
    </row>
    <row r="235" spans="1:72" x14ac:dyDescent="0.15">
      <c r="A235" t="s">
        <v>72</v>
      </c>
      <c r="B235" t="s">
        <v>3043</v>
      </c>
      <c r="C235" t="s">
        <v>74</v>
      </c>
      <c r="D235" t="s">
        <v>74</v>
      </c>
      <c r="E235" t="s">
        <v>74</v>
      </c>
      <c r="F235" t="s">
        <v>3043</v>
      </c>
      <c r="G235" t="s">
        <v>74</v>
      </c>
      <c r="H235" t="s">
        <v>74</v>
      </c>
      <c r="I235" t="s">
        <v>3044</v>
      </c>
      <c r="J235" t="s">
        <v>367</v>
      </c>
      <c r="K235" t="s">
        <v>74</v>
      </c>
      <c r="L235" t="s">
        <v>74</v>
      </c>
      <c r="M235" t="s">
        <v>77</v>
      </c>
      <c r="N235" t="s">
        <v>78</v>
      </c>
      <c r="O235" t="s">
        <v>74</v>
      </c>
      <c r="P235" t="s">
        <v>74</v>
      </c>
      <c r="Q235" t="s">
        <v>74</v>
      </c>
      <c r="R235" t="s">
        <v>74</v>
      </c>
      <c r="S235" t="s">
        <v>74</v>
      </c>
      <c r="T235" t="s">
        <v>3045</v>
      </c>
      <c r="U235" t="s">
        <v>3046</v>
      </c>
      <c r="V235" t="s">
        <v>3047</v>
      </c>
      <c r="W235" t="s">
        <v>74</v>
      </c>
      <c r="X235" t="s">
        <v>74</v>
      </c>
      <c r="Y235" t="s">
        <v>3048</v>
      </c>
      <c r="Z235" t="s">
        <v>74</v>
      </c>
      <c r="AA235" t="s">
        <v>74</v>
      </c>
      <c r="AB235" t="s">
        <v>1215</v>
      </c>
      <c r="AC235" t="s">
        <v>74</v>
      </c>
      <c r="AD235" t="s">
        <v>74</v>
      </c>
      <c r="AE235" t="s">
        <v>74</v>
      </c>
      <c r="AF235" t="s">
        <v>74</v>
      </c>
      <c r="AG235">
        <v>24</v>
      </c>
      <c r="AH235">
        <v>5</v>
      </c>
      <c r="AI235">
        <v>5</v>
      </c>
      <c r="AJ235">
        <v>0</v>
      </c>
      <c r="AK235">
        <v>3</v>
      </c>
      <c r="AL235" t="s">
        <v>1967</v>
      </c>
      <c r="AM235" t="s">
        <v>345</v>
      </c>
      <c r="AN235" t="s">
        <v>3049</v>
      </c>
      <c r="AO235" t="s">
        <v>374</v>
      </c>
      <c r="AP235" t="s">
        <v>3050</v>
      </c>
      <c r="AQ235" t="s">
        <v>74</v>
      </c>
      <c r="AR235" t="s">
        <v>375</v>
      </c>
      <c r="AS235" t="s">
        <v>376</v>
      </c>
      <c r="AT235" t="s">
        <v>3015</v>
      </c>
      <c r="AU235">
        <v>1995</v>
      </c>
      <c r="AV235">
        <v>7</v>
      </c>
      <c r="AW235">
        <v>2</v>
      </c>
      <c r="AX235" t="s">
        <v>74</v>
      </c>
      <c r="AY235" t="s">
        <v>74</v>
      </c>
      <c r="AZ235" t="s">
        <v>74</v>
      </c>
      <c r="BA235" t="s">
        <v>74</v>
      </c>
      <c r="BB235">
        <v>145</v>
      </c>
      <c r="BC235">
        <v>148</v>
      </c>
      <c r="BD235" t="s">
        <v>74</v>
      </c>
      <c r="BE235" t="s">
        <v>3051</v>
      </c>
      <c r="BF235" t="str">
        <f>HYPERLINK("http://dx.doi.org/10.1017/S0954102095000204","http://dx.doi.org/10.1017/S0954102095000204")</f>
        <v>http://dx.doi.org/10.1017/S0954102095000204</v>
      </c>
      <c r="BG235" t="s">
        <v>74</v>
      </c>
      <c r="BH235" t="s">
        <v>74</v>
      </c>
      <c r="BI235">
        <v>4</v>
      </c>
      <c r="BJ235" t="s">
        <v>378</v>
      </c>
      <c r="BK235" t="s">
        <v>94</v>
      </c>
      <c r="BL235" t="s">
        <v>379</v>
      </c>
      <c r="BM235" t="s">
        <v>3023</v>
      </c>
      <c r="BN235" t="s">
        <v>74</v>
      </c>
      <c r="BO235" t="s">
        <v>74</v>
      </c>
      <c r="BP235" t="s">
        <v>74</v>
      </c>
      <c r="BQ235" t="s">
        <v>74</v>
      </c>
      <c r="BR235" t="s">
        <v>97</v>
      </c>
      <c r="BS235" t="s">
        <v>3052</v>
      </c>
      <c r="BT235" t="str">
        <f>HYPERLINK("https%3A%2F%2Fwww.webofscience.com%2Fwos%2Fwoscc%2Ffull-record%2FWOS:A1995RB63200004","View Full Record in Web of Science")</f>
        <v>View Full Record in Web of Science</v>
      </c>
    </row>
    <row r="236" spans="1:72" x14ac:dyDescent="0.15">
      <c r="A236" t="s">
        <v>72</v>
      </c>
      <c r="B236" t="s">
        <v>3053</v>
      </c>
      <c r="C236" t="s">
        <v>74</v>
      </c>
      <c r="D236" t="s">
        <v>74</v>
      </c>
      <c r="E236" t="s">
        <v>74</v>
      </c>
      <c r="F236" t="s">
        <v>3053</v>
      </c>
      <c r="G236" t="s">
        <v>74</v>
      </c>
      <c r="H236" t="s">
        <v>74</v>
      </c>
      <c r="I236" t="s">
        <v>3054</v>
      </c>
      <c r="J236" t="s">
        <v>367</v>
      </c>
      <c r="K236" t="s">
        <v>74</v>
      </c>
      <c r="L236" t="s">
        <v>74</v>
      </c>
      <c r="M236" t="s">
        <v>77</v>
      </c>
      <c r="N236" t="s">
        <v>78</v>
      </c>
      <c r="O236" t="s">
        <v>74</v>
      </c>
      <c r="P236" t="s">
        <v>74</v>
      </c>
      <c r="Q236" t="s">
        <v>74</v>
      </c>
      <c r="R236" t="s">
        <v>74</v>
      </c>
      <c r="S236" t="s">
        <v>74</v>
      </c>
      <c r="T236" t="s">
        <v>3055</v>
      </c>
      <c r="U236" t="s">
        <v>74</v>
      </c>
      <c r="V236" t="s">
        <v>3056</v>
      </c>
      <c r="W236" t="s">
        <v>74</v>
      </c>
      <c r="X236" t="s">
        <v>74</v>
      </c>
      <c r="Y236" t="s">
        <v>3057</v>
      </c>
      <c r="Z236" t="s">
        <v>74</v>
      </c>
      <c r="AA236" t="s">
        <v>74</v>
      </c>
      <c r="AB236" t="s">
        <v>74</v>
      </c>
      <c r="AC236" t="s">
        <v>74</v>
      </c>
      <c r="AD236" t="s">
        <v>74</v>
      </c>
      <c r="AE236" t="s">
        <v>74</v>
      </c>
      <c r="AF236" t="s">
        <v>74</v>
      </c>
      <c r="AG236">
        <v>27</v>
      </c>
      <c r="AH236">
        <v>8</v>
      </c>
      <c r="AI236">
        <v>8</v>
      </c>
      <c r="AJ236">
        <v>0</v>
      </c>
      <c r="AK236">
        <v>2</v>
      </c>
      <c r="AL236" t="s">
        <v>371</v>
      </c>
      <c r="AM236" t="s">
        <v>372</v>
      </c>
      <c r="AN236" t="s">
        <v>373</v>
      </c>
      <c r="AO236" t="s">
        <v>374</v>
      </c>
      <c r="AP236" t="s">
        <v>74</v>
      </c>
      <c r="AQ236" t="s">
        <v>74</v>
      </c>
      <c r="AR236" t="s">
        <v>375</v>
      </c>
      <c r="AS236" t="s">
        <v>376</v>
      </c>
      <c r="AT236" t="s">
        <v>3015</v>
      </c>
      <c r="AU236">
        <v>1995</v>
      </c>
      <c r="AV236">
        <v>7</v>
      </c>
      <c r="AW236">
        <v>2</v>
      </c>
      <c r="AX236" t="s">
        <v>74</v>
      </c>
      <c r="AY236" t="s">
        <v>74</v>
      </c>
      <c r="AZ236" t="s">
        <v>74</v>
      </c>
      <c r="BA236" t="s">
        <v>74</v>
      </c>
      <c r="BB236">
        <v>149</v>
      </c>
      <c r="BC236">
        <v>157</v>
      </c>
      <c r="BD236" t="s">
        <v>74</v>
      </c>
      <c r="BE236" t="s">
        <v>3058</v>
      </c>
      <c r="BF236" t="str">
        <f>HYPERLINK("http://dx.doi.org/10.1017/S0954102095000216","http://dx.doi.org/10.1017/S0954102095000216")</f>
        <v>http://dx.doi.org/10.1017/S0954102095000216</v>
      </c>
      <c r="BG236" t="s">
        <v>74</v>
      </c>
      <c r="BH236" t="s">
        <v>74</v>
      </c>
      <c r="BI236">
        <v>9</v>
      </c>
      <c r="BJ236" t="s">
        <v>378</v>
      </c>
      <c r="BK236" t="s">
        <v>94</v>
      </c>
      <c r="BL236" t="s">
        <v>379</v>
      </c>
      <c r="BM236" t="s">
        <v>3023</v>
      </c>
      <c r="BN236" t="s">
        <v>74</v>
      </c>
      <c r="BO236" t="s">
        <v>74</v>
      </c>
      <c r="BP236" t="s">
        <v>74</v>
      </c>
      <c r="BQ236" t="s">
        <v>74</v>
      </c>
      <c r="BR236" t="s">
        <v>97</v>
      </c>
      <c r="BS236" t="s">
        <v>3059</v>
      </c>
      <c r="BT236" t="str">
        <f>HYPERLINK("https%3A%2F%2Fwww.webofscience.com%2Fwos%2Fwoscc%2Ffull-record%2FWOS:A1995RB63200005","View Full Record in Web of Science")</f>
        <v>View Full Record in Web of Science</v>
      </c>
    </row>
    <row r="237" spans="1:72" x14ac:dyDescent="0.15">
      <c r="A237" t="s">
        <v>72</v>
      </c>
      <c r="B237" t="s">
        <v>3060</v>
      </c>
      <c r="C237" t="s">
        <v>74</v>
      </c>
      <c r="D237" t="s">
        <v>74</v>
      </c>
      <c r="E237" t="s">
        <v>74</v>
      </c>
      <c r="F237" t="s">
        <v>3060</v>
      </c>
      <c r="G237" t="s">
        <v>74</v>
      </c>
      <c r="H237" t="s">
        <v>74</v>
      </c>
      <c r="I237" t="s">
        <v>3061</v>
      </c>
      <c r="J237" t="s">
        <v>367</v>
      </c>
      <c r="K237" t="s">
        <v>74</v>
      </c>
      <c r="L237" t="s">
        <v>74</v>
      </c>
      <c r="M237" t="s">
        <v>77</v>
      </c>
      <c r="N237" t="s">
        <v>78</v>
      </c>
      <c r="O237" t="s">
        <v>74</v>
      </c>
      <c r="P237" t="s">
        <v>74</v>
      </c>
      <c r="Q237" t="s">
        <v>74</v>
      </c>
      <c r="R237" t="s">
        <v>74</v>
      </c>
      <c r="S237" t="s">
        <v>74</v>
      </c>
      <c r="T237" t="s">
        <v>3062</v>
      </c>
      <c r="U237" t="s">
        <v>3063</v>
      </c>
      <c r="V237" t="s">
        <v>3064</v>
      </c>
      <c r="W237" t="s">
        <v>3065</v>
      </c>
      <c r="X237" t="s">
        <v>3066</v>
      </c>
      <c r="Y237" t="s">
        <v>3067</v>
      </c>
      <c r="Z237" t="s">
        <v>74</v>
      </c>
      <c r="AA237" t="s">
        <v>74</v>
      </c>
      <c r="AB237" t="s">
        <v>74</v>
      </c>
      <c r="AC237" t="s">
        <v>74</v>
      </c>
      <c r="AD237" t="s">
        <v>74</v>
      </c>
      <c r="AE237" t="s">
        <v>74</v>
      </c>
      <c r="AF237" t="s">
        <v>74</v>
      </c>
      <c r="AG237">
        <v>37</v>
      </c>
      <c r="AH237">
        <v>82</v>
      </c>
      <c r="AI237">
        <v>90</v>
      </c>
      <c r="AJ237">
        <v>1</v>
      </c>
      <c r="AK237">
        <v>5</v>
      </c>
      <c r="AL237" t="s">
        <v>1967</v>
      </c>
      <c r="AM237" t="s">
        <v>345</v>
      </c>
      <c r="AN237" t="s">
        <v>3049</v>
      </c>
      <c r="AO237" t="s">
        <v>374</v>
      </c>
      <c r="AP237" t="s">
        <v>3050</v>
      </c>
      <c r="AQ237" t="s">
        <v>74</v>
      </c>
      <c r="AR237" t="s">
        <v>375</v>
      </c>
      <c r="AS237" t="s">
        <v>376</v>
      </c>
      <c r="AT237" t="s">
        <v>3015</v>
      </c>
      <c r="AU237">
        <v>1995</v>
      </c>
      <c r="AV237">
        <v>7</v>
      </c>
      <c r="AW237">
        <v>2</v>
      </c>
      <c r="AX237" t="s">
        <v>74</v>
      </c>
      <c r="AY237" t="s">
        <v>74</v>
      </c>
      <c r="AZ237" t="s">
        <v>74</v>
      </c>
      <c r="BA237" t="s">
        <v>74</v>
      </c>
      <c r="BB237">
        <v>159</v>
      </c>
      <c r="BC237">
        <v>170</v>
      </c>
      <c r="BD237" t="s">
        <v>74</v>
      </c>
      <c r="BE237" t="s">
        <v>3068</v>
      </c>
      <c r="BF237" t="str">
        <f>HYPERLINK("http://dx.doi.org/10.1017/S0954102095000228","http://dx.doi.org/10.1017/S0954102095000228")</f>
        <v>http://dx.doi.org/10.1017/S0954102095000228</v>
      </c>
      <c r="BG237" t="s">
        <v>74</v>
      </c>
      <c r="BH237" t="s">
        <v>74</v>
      </c>
      <c r="BI237">
        <v>12</v>
      </c>
      <c r="BJ237" t="s">
        <v>378</v>
      </c>
      <c r="BK237" t="s">
        <v>94</v>
      </c>
      <c r="BL237" t="s">
        <v>379</v>
      </c>
      <c r="BM237" t="s">
        <v>3023</v>
      </c>
      <c r="BN237" t="s">
        <v>74</v>
      </c>
      <c r="BO237" t="s">
        <v>74</v>
      </c>
      <c r="BP237" t="s">
        <v>74</v>
      </c>
      <c r="BQ237" t="s">
        <v>74</v>
      </c>
      <c r="BR237" t="s">
        <v>97</v>
      </c>
      <c r="BS237" t="s">
        <v>3069</v>
      </c>
      <c r="BT237" t="str">
        <f>HYPERLINK("https%3A%2F%2Fwww.webofscience.com%2Fwos%2Fwoscc%2Ffull-record%2FWOS:A1995RB63200006","View Full Record in Web of Science")</f>
        <v>View Full Record in Web of Science</v>
      </c>
    </row>
    <row r="238" spans="1:72" x14ac:dyDescent="0.15">
      <c r="A238" t="s">
        <v>72</v>
      </c>
      <c r="B238" t="s">
        <v>3070</v>
      </c>
      <c r="C238" t="s">
        <v>74</v>
      </c>
      <c r="D238" t="s">
        <v>74</v>
      </c>
      <c r="E238" t="s">
        <v>74</v>
      </c>
      <c r="F238" t="s">
        <v>3070</v>
      </c>
      <c r="G238" t="s">
        <v>74</v>
      </c>
      <c r="H238" t="s">
        <v>74</v>
      </c>
      <c r="I238" t="s">
        <v>3071</v>
      </c>
      <c r="J238" t="s">
        <v>367</v>
      </c>
      <c r="K238" t="s">
        <v>74</v>
      </c>
      <c r="L238" t="s">
        <v>74</v>
      </c>
      <c r="M238" t="s">
        <v>77</v>
      </c>
      <c r="N238" t="s">
        <v>78</v>
      </c>
      <c r="O238" t="s">
        <v>74</v>
      </c>
      <c r="P238" t="s">
        <v>74</v>
      </c>
      <c r="Q238" t="s">
        <v>74</v>
      </c>
      <c r="R238" t="s">
        <v>74</v>
      </c>
      <c r="S238" t="s">
        <v>74</v>
      </c>
      <c r="T238" t="s">
        <v>3072</v>
      </c>
      <c r="U238" t="s">
        <v>74</v>
      </c>
      <c r="V238" t="s">
        <v>3073</v>
      </c>
      <c r="W238" t="s">
        <v>3074</v>
      </c>
      <c r="X238" t="s">
        <v>3075</v>
      </c>
      <c r="Y238" t="s">
        <v>3076</v>
      </c>
      <c r="Z238" t="s">
        <v>74</v>
      </c>
      <c r="AA238" t="s">
        <v>74</v>
      </c>
      <c r="AB238" t="s">
        <v>74</v>
      </c>
      <c r="AC238" t="s">
        <v>74</v>
      </c>
      <c r="AD238" t="s">
        <v>74</v>
      </c>
      <c r="AE238" t="s">
        <v>74</v>
      </c>
      <c r="AF238" t="s">
        <v>74</v>
      </c>
      <c r="AG238">
        <v>33</v>
      </c>
      <c r="AH238">
        <v>18</v>
      </c>
      <c r="AI238">
        <v>19</v>
      </c>
      <c r="AJ238">
        <v>0</v>
      </c>
      <c r="AK238">
        <v>2</v>
      </c>
      <c r="AL238" t="s">
        <v>371</v>
      </c>
      <c r="AM238" t="s">
        <v>372</v>
      </c>
      <c r="AN238" t="s">
        <v>373</v>
      </c>
      <c r="AO238" t="s">
        <v>374</v>
      </c>
      <c r="AP238" t="s">
        <v>74</v>
      </c>
      <c r="AQ238" t="s">
        <v>74</v>
      </c>
      <c r="AR238" t="s">
        <v>375</v>
      </c>
      <c r="AS238" t="s">
        <v>376</v>
      </c>
      <c r="AT238" t="s">
        <v>3015</v>
      </c>
      <c r="AU238">
        <v>1995</v>
      </c>
      <c r="AV238">
        <v>7</v>
      </c>
      <c r="AW238">
        <v>2</v>
      </c>
      <c r="AX238" t="s">
        <v>74</v>
      </c>
      <c r="AY238" t="s">
        <v>74</v>
      </c>
      <c r="AZ238" t="s">
        <v>74</v>
      </c>
      <c r="BA238" t="s">
        <v>74</v>
      </c>
      <c r="BB238">
        <v>171</v>
      </c>
      <c r="BC238">
        <v>179</v>
      </c>
      <c r="BD238" t="s">
        <v>74</v>
      </c>
      <c r="BE238" t="s">
        <v>3077</v>
      </c>
      <c r="BF238" t="str">
        <f>HYPERLINK("http://dx.doi.org/10.1017/S095410209500023X","http://dx.doi.org/10.1017/S095410209500023X")</f>
        <v>http://dx.doi.org/10.1017/S095410209500023X</v>
      </c>
      <c r="BG238" t="s">
        <v>74</v>
      </c>
      <c r="BH238" t="s">
        <v>74</v>
      </c>
      <c r="BI238">
        <v>9</v>
      </c>
      <c r="BJ238" t="s">
        <v>378</v>
      </c>
      <c r="BK238" t="s">
        <v>94</v>
      </c>
      <c r="BL238" t="s">
        <v>379</v>
      </c>
      <c r="BM238" t="s">
        <v>3023</v>
      </c>
      <c r="BN238" t="s">
        <v>74</v>
      </c>
      <c r="BO238" t="s">
        <v>74</v>
      </c>
      <c r="BP238" t="s">
        <v>74</v>
      </c>
      <c r="BQ238" t="s">
        <v>74</v>
      </c>
      <c r="BR238" t="s">
        <v>97</v>
      </c>
      <c r="BS238" t="s">
        <v>3078</v>
      </c>
      <c r="BT238" t="str">
        <f>HYPERLINK("https%3A%2F%2Fwww.webofscience.com%2Fwos%2Fwoscc%2Ffull-record%2FWOS:A1995RB63200007","View Full Record in Web of Science")</f>
        <v>View Full Record in Web of Science</v>
      </c>
    </row>
    <row r="239" spans="1:72" x14ac:dyDescent="0.15">
      <c r="A239" t="s">
        <v>72</v>
      </c>
      <c r="B239" t="s">
        <v>3079</v>
      </c>
      <c r="C239" t="s">
        <v>74</v>
      </c>
      <c r="D239" t="s">
        <v>74</v>
      </c>
      <c r="E239" t="s">
        <v>74</v>
      </c>
      <c r="F239" t="s">
        <v>3079</v>
      </c>
      <c r="G239" t="s">
        <v>74</v>
      </c>
      <c r="H239" t="s">
        <v>74</v>
      </c>
      <c r="I239" t="s">
        <v>3080</v>
      </c>
      <c r="J239" t="s">
        <v>367</v>
      </c>
      <c r="K239" t="s">
        <v>74</v>
      </c>
      <c r="L239" t="s">
        <v>74</v>
      </c>
      <c r="M239" t="s">
        <v>77</v>
      </c>
      <c r="N239" t="s">
        <v>78</v>
      </c>
      <c r="O239" t="s">
        <v>74</v>
      </c>
      <c r="P239" t="s">
        <v>74</v>
      </c>
      <c r="Q239" t="s">
        <v>74</v>
      </c>
      <c r="R239" t="s">
        <v>74</v>
      </c>
      <c r="S239" t="s">
        <v>74</v>
      </c>
      <c r="T239" t="s">
        <v>3081</v>
      </c>
      <c r="U239" t="s">
        <v>74</v>
      </c>
      <c r="V239" t="s">
        <v>3082</v>
      </c>
      <c r="W239" t="s">
        <v>74</v>
      </c>
      <c r="X239" t="s">
        <v>74</v>
      </c>
      <c r="Y239" t="s">
        <v>3083</v>
      </c>
      <c r="Z239" t="s">
        <v>74</v>
      </c>
      <c r="AA239" t="s">
        <v>74</v>
      </c>
      <c r="AB239" t="s">
        <v>74</v>
      </c>
      <c r="AC239" t="s">
        <v>74</v>
      </c>
      <c r="AD239" t="s">
        <v>74</v>
      </c>
      <c r="AE239" t="s">
        <v>74</v>
      </c>
      <c r="AF239" t="s">
        <v>74</v>
      </c>
      <c r="AG239">
        <v>24</v>
      </c>
      <c r="AH239">
        <v>9</v>
      </c>
      <c r="AI239">
        <v>9</v>
      </c>
      <c r="AJ239">
        <v>0</v>
      </c>
      <c r="AK239">
        <v>2</v>
      </c>
      <c r="AL239" t="s">
        <v>371</v>
      </c>
      <c r="AM239" t="s">
        <v>372</v>
      </c>
      <c r="AN239" t="s">
        <v>373</v>
      </c>
      <c r="AO239" t="s">
        <v>374</v>
      </c>
      <c r="AP239" t="s">
        <v>74</v>
      </c>
      <c r="AQ239" t="s">
        <v>74</v>
      </c>
      <c r="AR239" t="s">
        <v>375</v>
      </c>
      <c r="AS239" t="s">
        <v>376</v>
      </c>
      <c r="AT239" t="s">
        <v>3015</v>
      </c>
      <c r="AU239">
        <v>1995</v>
      </c>
      <c r="AV239">
        <v>7</v>
      </c>
      <c r="AW239">
        <v>2</v>
      </c>
      <c r="AX239" t="s">
        <v>74</v>
      </c>
      <c r="AY239" t="s">
        <v>74</v>
      </c>
      <c r="AZ239" t="s">
        <v>74</v>
      </c>
      <c r="BA239" t="s">
        <v>74</v>
      </c>
      <c r="BB239">
        <v>181</v>
      </c>
      <c r="BC239">
        <v>190</v>
      </c>
      <c r="BD239" t="s">
        <v>74</v>
      </c>
      <c r="BE239" t="s">
        <v>3084</v>
      </c>
      <c r="BF239" t="str">
        <f>HYPERLINK("http://dx.doi.org/10.1017/S0954102095000241","http://dx.doi.org/10.1017/S0954102095000241")</f>
        <v>http://dx.doi.org/10.1017/S0954102095000241</v>
      </c>
      <c r="BG239" t="s">
        <v>74</v>
      </c>
      <c r="BH239" t="s">
        <v>74</v>
      </c>
      <c r="BI239">
        <v>10</v>
      </c>
      <c r="BJ239" t="s">
        <v>378</v>
      </c>
      <c r="BK239" t="s">
        <v>94</v>
      </c>
      <c r="BL239" t="s">
        <v>379</v>
      </c>
      <c r="BM239" t="s">
        <v>3023</v>
      </c>
      <c r="BN239" t="s">
        <v>74</v>
      </c>
      <c r="BO239" t="s">
        <v>74</v>
      </c>
      <c r="BP239" t="s">
        <v>74</v>
      </c>
      <c r="BQ239" t="s">
        <v>74</v>
      </c>
      <c r="BR239" t="s">
        <v>97</v>
      </c>
      <c r="BS239" t="s">
        <v>3085</v>
      </c>
      <c r="BT239" t="str">
        <f>HYPERLINK("https%3A%2F%2Fwww.webofscience.com%2Fwos%2Fwoscc%2Ffull-record%2FWOS:A1995RB63200008","View Full Record in Web of Science")</f>
        <v>View Full Record in Web of Science</v>
      </c>
    </row>
    <row r="240" spans="1:72" x14ac:dyDescent="0.15">
      <c r="A240" t="s">
        <v>72</v>
      </c>
      <c r="B240" t="s">
        <v>3086</v>
      </c>
      <c r="C240" t="s">
        <v>74</v>
      </c>
      <c r="D240" t="s">
        <v>74</v>
      </c>
      <c r="E240" t="s">
        <v>74</v>
      </c>
      <c r="F240" t="s">
        <v>3086</v>
      </c>
      <c r="G240" t="s">
        <v>74</v>
      </c>
      <c r="H240" t="s">
        <v>74</v>
      </c>
      <c r="I240" t="s">
        <v>3087</v>
      </c>
      <c r="J240" t="s">
        <v>367</v>
      </c>
      <c r="K240" t="s">
        <v>74</v>
      </c>
      <c r="L240" t="s">
        <v>74</v>
      </c>
      <c r="M240" t="s">
        <v>77</v>
      </c>
      <c r="N240" t="s">
        <v>78</v>
      </c>
      <c r="O240" t="s">
        <v>74</v>
      </c>
      <c r="P240" t="s">
        <v>74</v>
      </c>
      <c r="Q240" t="s">
        <v>74</v>
      </c>
      <c r="R240" t="s">
        <v>74</v>
      </c>
      <c r="S240" t="s">
        <v>74</v>
      </c>
      <c r="T240" t="s">
        <v>3088</v>
      </c>
      <c r="U240" t="s">
        <v>3089</v>
      </c>
      <c r="V240" t="s">
        <v>3090</v>
      </c>
      <c r="W240" t="s">
        <v>3091</v>
      </c>
      <c r="X240" t="s">
        <v>3092</v>
      </c>
      <c r="Y240" t="s">
        <v>3093</v>
      </c>
      <c r="Z240" t="s">
        <v>74</v>
      </c>
      <c r="AA240" t="s">
        <v>3094</v>
      </c>
      <c r="AB240" t="s">
        <v>74</v>
      </c>
      <c r="AC240" t="s">
        <v>74</v>
      </c>
      <c r="AD240" t="s">
        <v>74</v>
      </c>
      <c r="AE240" t="s">
        <v>74</v>
      </c>
      <c r="AF240" t="s">
        <v>74</v>
      </c>
      <c r="AG240">
        <v>38</v>
      </c>
      <c r="AH240">
        <v>27</v>
      </c>
      <c r="AI240">
        <v>28</v>
      </c>
      <c r="AJ240">
        <v>0</v>
      </c>
      <c r="AK240">
        <v>2</v>
      </c>
      <c r="AL240" t="s">
        <v>371</v>
      </c>
      <c r="AM240" t="s">
        <v>372</v>
      </c>
      <c r="AN240" t="s">
        <v>373</v>
      </c>
      <c r="AO240" t="s">
        <v>374</v>
      </c>
      <c r="AP240" t="s">
        <v>74</v>
      </c>
      <c r="AQ240" t="s">
        <v>74</v>
      </c>
      <c r="AR240" t="s">
        <v>375</v>
      </c>
      <c r="AS240" t="s">
        <v>376</v>
      </c>
      <c r="AT240" t="s">
        <v>3015</v>
      </c>
      <c r="AU240">
        <v>1995</v>
      </c>
      <c r="AV240">
        <v>7</v>
      </c>
      <c r="AW240">
        <v>2</v>
      </c>
      <c r="AX240" t="s">
        <v>74</v>
      </c>
      <c r="AY240" t="s">
        <v>74</v>
      </c>
      <c r="AZ240" t="s">
        <v>74</v>
      </c>
      <c r="BA240" t="s">
        <v>74</v>
      </c>
      <c r="BB240">
        <v>191</v>
      </c>
      <c r="BC240">
        <v>196</v>
      </c>
      <c r="BD240" t="s">
        <v>74</v>
      </c>
      <c r="BE240" t="s">
        <v>3095</v>
      </c>
      <c r="BF240" t="str">
        <f>HYPERLINK("http://dx.doi.org/10.1017/S0954102095000253","http://dx.doi.org/10.1017/S0954102095000253")</f>
        <v>http://dx.doi.org/10.1017/S0954102095000253</v>
      </c>
      <c r="BG240" t="s">
        <v>74</v>
      </c>
      <c r="BH240" t="s">
        <v>74</v>
      </c>
      <c r="BI240">
        <v>6</v>
      </c>
      <c r="BJ240" t="s">
        <v>378</v>
      </c>
      <c r="BK240" t="s">
        <v>94</v>
      </c>
      <c r="BL240" t="s">
        <v>379</v>
      </c>
      <c r="BM240" t="s">
        <v>3023</v>
      </c>
      <c r="BN240" t="s">
        <v>74</v>
      </c>
      <c r="BO240" t="s">
        <v>74</v>
      </c>
      <c r="BP240" t="s">
        <v>74</v>
      </c>
      <c r="BQ240" t="s">
        <v>74</v>
      </c>
      <c r="BR240" t="s">
        <v>97</v>
      </c>
      <c r="BS240" t="s">
        <v>3096</v>
      </c>
      <c r="BT240" t="str">
        <f>HYPERLINK("https%3A%2F%2Fwww.webofscience.com%2Fwos%2Fwoscc%2Ffull-record%2FWOS:A1995RB63200009","View Full Record in Web of Science")</f>
        <v>View Full Record in Web of Science</v>
      </c>
    </row>
    <row r="241" spans="1:72" x14ac:dyDescent="0.15">
      <c r="A241" t="s">
        <v>72</v>
      </c>
      <c r="B241" t="s">
        <v>3097</v>
      </c>
      <c r="C241" t="s">
        <v>74</v>
      </c>
      <c r="D241" t="s">
        <v>74</v>
      </c>
      <c r="E241" t="s">
        <v>74</v>
      </c>
      <c r="F241" t="s">
        <v>3097</v>
      </c>
      <c r="G241" t="s">
        <v>74</v>
      </c>
      <c r="H241" t="s">
        <v>74</v>
      </c>
      <c r="I241" t="s">
        <v>3098</v>
      </c>
      <c r="J241" t="s">
        <v>367</v>
      </c>
      <c r="K241" t="s">
        <v>74</v>
      </c>
      <c r="L241" t="s">
        <v>74</v>
      </c>
      <c r="M241" t="s">
        <v>77</v>
      </c>
      <c r="N241" t="s">
        <v>519</v>
      </c>
      <c r="O241" t="s">
        <v>74</v>
      </c>
      <c r="P241" t="s">
        <v>74</v>
      </c>
      <c r="Q241" t="s">
        <v>74</v>
      </c>
      <c r="R241" t="s">
        <v>74</v>
      </c>
      <c r="S241" t="s">
        <v>74</v>
      </c>
      <c r="T241" t="s">
        <v>74</v>
      </c>
      <c r="U241" t="s">
        <v>74</v>
      </c>
      <c r="V241" t="s">
        <v>74</v>
      </c>
      <c r="W241" t="s">
        <v>3099</v>
      </c>
      <c r="X241" t="s">
        <v>302</v>
      </c>
      <c r="Y241" t="s">
        <v>74</v>
      </c>
      <c r="Z241" t="s">
        <v>74</v>
      </c>
      <c r="AA241" t="s">
        <v>74</v>
      </c>
      <c r="AB241" t="s">
        <v>74</v>
      </c>
      <c r="AC241" t="s">
        <v>74</v>
      </c>
      <c r="AD241" t="s">
        <v>74</v>
      </c>
      <c r="AE241" t="s">
        <v>74</v>
      </c>
      <c r="AF241" t="s">
        <v>74</v>
      </c>
      <c r="AG241">
        <v>5</v>
      </c>
      <c r="AH241">
        <v>23</v>
      </c>
      <c r="AI241">
        <v>23</v>
      </c>
      <c r="AJ241">
        <v>0</v>
      </c>
      <c r="AK241">
        <v>2</v>
      </c>
      <c r="AL241" t="s">
        <v>1967</v>
      </c>
      <c r="AM241" t="s">
        <v>345</v>
      </c>
      <c r="AN241" t="s">
        <v>3049</v>
      </c>
      <c r="AO241" t="s">
        <v>374</v>
      </c>
      <c r="AP241" t="s">
        <v>3050</v>
      </c>
      <c r="AQ241" t="s">
        <v>74</v>
      </c>
      <c r="AR241" t="s">
        <v>375</v>
      </c>
      <c r="AS241" t="s">
        <v>376</v>
      </c>
      <c r="AT241" t="s">
        <v>3015</v>
      </c>
      <c r="AU241">
        <v>1995</v>
      </c>
      <c r="AV241">
        <v>7</v>
      </c>
      <c r="AW241">
        <v>2</v>
      </c>
      <c r="AX241" t="s">
        <v>74</v>
      </c>
      <c r="AY241" t="s">
        <v>74</v>
      </c>
      <c r="AZ241" t="s">
        <v>74</v>
      </c>
      <c r="BA241" t="s">
        <v>74</v>
      </c>
      <c r="BB241">
        <v>197</v>
      </c>
      <c r="BC241">
        <v>198</v>
      </c>
      <c r="BD241" t="s">
        <v>74</v>
      </c>
      <c r="BE241" t="s">
        <v>3100</v>
      </c>
      <c r="BF241" t="str">
        <f>HYPERLINK("http://dx.doi.org/10.1017/S0954102095000265","http://dx.doi.org/10.1017/S0954102095000265")</f>
        <v>http://dx.doi.org/10.1017/S0954102095000265</v>
      </c>
      <c r="BG241" t="s">
        <v>74</v>
      </c>
      <c r="BH241" t="s">
        <v>74</v>
      </c>
      <c r="BI241">
        <v>2</v>
      </c>
      <c r="BJ241" t="s">
        <v>378</v>
      </c>
      <c r="BK241" t="s">
        <v>94</v>
      </c>
      <c r="BL241" t="s">
        <v>379</v>
      </c>
      <c r="BM241" t="s">
        <v>3023</v>
      </c>
      <c r="BN241" t="s">
        <v>74</v>
      </c>
      <c r="BO241" t="s">
        <v>74</v>
      </c>
      <c r="BP241" t="s">
        <v>74</v>
      </c>
      <c r="BQ241" t="s">
        <v>74</v>
      </c>
      <c r="BR241" t="s">
        <v>97</v>
      </c>
      <c r="BS241" t="s">
        <v>3101</v>
      </c>
      <c r="BT241" t="str">
        <f>HYPERLINK("https%3A%2F%2Fwww.webofscience.com%2Fwos%2Fwoscc%2Ffull-record%2FWOS:A1995RB63200010","View Full Record in Web of Science")</f>
        <v>View Full Record in Web of Science</v>
      </c>
    </row>
    <row r="242" spans="1:72" x14ac:dyDescent="0.15">
      <c r="A242" t="s">
        <v>72</v>
      </c>
      <c r="B242" t="s">
        <v>3102</v>
      </c>
      <c r="C242" t="s">
        <v>74</v>
      </c>
      <c r="D242" t="s">
        <v>74</v>
      </c>
      <c r="E242" t="s">
        <v>74</v>
      </c>
      <c r="F242" t="s">
        <v>3102</v>
      </c>
      <c r="G242" t="s">
        <v>74</v>
      </c>
      <c r="H242" t="s">
        <v>74</v>
      </c>
      <c r="I242" t="s">
        <v>3103</v>
      </c>
      <c r="J242" t="s">
        <v>367</v>
      </c>
      <c r="K242" t="s">
        <v>74</v>
      </c>
      <c r="L242" t="s">
        <v>74</v>
      </c>
      <c r="M242" t="s">
        <v>77</v>
      </c>
      <c r="N242" t="s">
        <v>78</v>
      </c>
      <c r="O242" t="s">
        <v>74</v>
      </c>
      <c r="P242" t="s">
        <v>74</v>
      </c>
      <c r="Q242" t="s">
        <v>74</v>
      </c>
      <c r="R242" t="s">
        <v>74</v>
      </c>
      <c r="S242" t="s">
        <v>74</v>
      </c>
      <c r="T242" t="s">
        <v>3104</v>
      </c>
      <c r="U242" t="s">
        <v>3105</v>
      </c>
      <c r="V242" t="s">
        <v>3106</v>
      </c>
      <c r="W242" t="s">
        <v>3107</v>
      </c>
      <c r="X242" t="s">
        <v>3108</v>
      </c>
      <c r="Y242" t="s">
        <v>3109</v>
      </c>
      <c r="Z242" t="s">
        <v>74</v>
      </c>
      <c r="AA242" t="s">
        <v>3110</v>
      </c>
      <c r="AB242" t="s">
        <v>3111</v>
      </c>
      <c r="AC242" t="s">
        <v>74</v>
      </c>
      <c r="AD242" t="s">
        <v>74</v>
      </c>
      <c r="AE242" t="s">
        <v>74</v>
      </c>
      <c r="AF242" t="s">
        <v>74</v>
      </c>
      <c r="AG242">
        <v>29</v>
      </c>
      <c r="AH242">
        <v>12</v>
      </c>
      <c r="AI242">
        <v>12</v>
      </c>
      <c r="AJ242">
        <v>1</v>
      </c>
      <c r="AK242">
        <v>3</v>
      </c>
      <c r="AL242" t="s">
        <v>371</v>
      </c>
      <c r="AM242" t="s">
        <v>372</v>
      </c>
      <c r="AN242" t="s">
        <v>373</v>
      </c>
      <c r="AO242" t="s">
        <v>374</v>
      </c>
      <c r="AP242" t="s">
        <v>74</v>
      </c>
      <c r="AQ242" t="s">
        <v>74</v>
      </c>
      <c r="AR242" t="s">
        <v>375</v>
      </c>
      <c r="AS242" t="s">
        <v>376</v>
      </c>
      <c r="AT242" t="s">
        <v>3015</v>
      </c>
      <c r="AU242">
        <v>1995</v>
      </c>
      <c r="AV242">
        <v>7</v>
      </c>
      <c r="AW242">
        <v>2</v>
      </c>
      <c r="AX242" t="s">
        <v>74</v>
      </c>
      <c r="AY242" t="s">
        <v>74</v>
      </c>
      <c r="AZ242" t="s">
        <v>74</v>
      </c>
      <c r="BA242" t="s">
        <v>74</v>
      </c>
      <c r="BB242">
        <v>199</v>
      </c>
      <c r="BC242">
        <v>210</v>
      </c>
      <c r="BD242" t="s">
        <v>74</v>
      </c>
      <c r="BE242" t="s">
        <v>3112</v>
      </c>
      <c r="BF242" t="str">
        <f>HYPERLINK("http://dx.doi.org/10.1017/S0954102095000277","http://dx.doi.org/10.1017/S0954102095000277")</f>
        <v>http://dx.doi.org/10.1017/S0954102095000277</v>
      </c>
      <c r="BG242" t="s">
        <v>74</v>
      </c>
      <c r="BH242" t="s">
        <v>74</v>
      </c>
      <c r="BI242">
        <v>12</v>
      </c>
      <c r="BJ242" t="s">
        <v>378</v>
      </c>
      <c r="BK242" t="s">
        <v>94</v>
      </c>
      <c r="BL242" t="s">
        <v>379</v>
      </c>
      <c r="BM242" t="s">
        <v>3023</v>
      </c>
      <c r="BN242" t="s">
        <v>74</v>
      </c>
      <c r="BO242" t="s">
        <v>1371</v>
      </c>
      <c r="BP242" t="s">
        <v>74</v>
      </c>
      <c r="BQ242" t="s">
        <v>74</v>
      </c>
      <c r="BR242" t="s">
        <v>97</v>
      </c>
      <c r="BS242" t="s">
        <v>3113</v>
      </c>
      <c r="BT242" t="str">
        <f>HYPERLINK("https%3A%2F%2Fwww.webofscience.com%2Fwos%2Fwoscc%2Ffull-record%2FWOS:A1995RB63200011","View Full Record in Web of Science")</f>
        <v>View Full Record in Web of Science</v>
      </c>
    </row>
    <row r="243" spans="1:72" x14ac:dyDescent="0.15">
      <c r="A243" t="s">
        <v>72</v>
      </c>
      <c r="B243" t="s">
        <v>3114</v>
      </c>
      <c r="C243" t="s">
        <v>74</v>
      </c>
      <c r="D243" t="s">
        <v>74</v>
      </c>
      <c r="E243" t="s">
        <v>74</v>
      </c>
      <c r="F243" t="s">
        <v>3114</v>
      </c>
      <c r="G243" t="s">
        <v>74</v>
      </c>
      <c r="H243" t="s">
        <v>74</v>
      </c>
      <c r="I243" t="s">
        <v>3115</v>
      </c>
      <c r="J243" t="s">
        <v>554</v>
      </c>
      <c r="K243" t="s">
        <v>74</v>
      </c>
      <c r="L243" t="s">
        <v>74</v>
      </c>
      <c r="M243" t="s">
        <v>77</v>
      </c>
      <c r="N243" t="s">
        <v>78</v>
      </c>
      <c r="O243" t="s">
        <v>74</v>
      </c>
      <c r="P243" t="s">
        <v>74</v>
      </c>
      <c r="Q243" t="s">
        <v>74</v>
      </c>
      <c r="R243" t="s">
        <v>74</v>
      </c>
      <c r="S243" t="s">
        <v>74</v>
      </c>
      <c r="T243" t="s">
        <v>3116</v>
      </c>
      <c r="U243" t="s">
        <v>74</v>
      </c>
      <c r="V243" t="s">
        <v>3117</v>
      </c>
      <c r="W243" t="s">
        <v>74</v>
      </c>
      <c r="X243" t="s">
        <v>74</v>
      </c>
      <c r="Y243" t="s">
        <v>3118</v>
      </c>
      <c r="Z243" t="s">
        <v>74</v>
      </c>
      <c r="AA243" t="s">
        <v>74</v>
      </c>
      <c r="AB243" t="s">
        <v>74</v>
      </c>
      <c r="AC243" t="s">
        <v>74</v>
      </c>
      <c r="AD243" t="s">
        <v>74</v>
      </c>
      <c r="AE243" t="s">
        <v>74</v>
      </c>
      <c r="AF243" t="s">
        <v>74</v>
      </c>
      <c r="AG243">
        <v>65</v>
      </c>
      <c r="AH243">
        <v>1</v>
      </c>
      <c r="AI243">
        <v>1</v>
      </c>
      <c r="AJ243">
        <v>0</v>
      </c>
      <c r="AK243">
        <v>0</v>
      </c>
      <c r="AL243" t="s">
        <v>562</v>
      </c>
      <c r="AM243" t="s">
        <v>563</v>
      </c>
      <c r="AN243" t="s">
        <v>564</v>
      </c>
      <c r="AO243" t="s">
        <v>565</v>
      </c>
      <c r="AP243" t="s">
        <v>74</v>
      </c>
      <c r="AQ243" t="s">
        <v>74</v>
      </c>
      <c r="AR243" t="s">
        <v>554</v>
      </c>
      <c r="AS243" t="s">
        <v>566</v>
      </c>
      <c r="AT243" t="s">
        <v>3015</v>
      </c>
      <c r="AU243">
        <v>1995</v>
      </c>
      <c r="AV243">
        <v>48</v>
      </c>
      <c r="AW243">
        <v>2</v>
      </c>
      <c r="AX243" t="s">
        <v>74</v>
      </c>
      <c r="AY243" t="s">
        <v>74</v>
      </c>
      <c r="AZ243" t="s">
        <v>74</v>
      </c>
      <c r="BA243" t="s">
        <v>74</v>
      </c>
      <c r="BB243">
        <v>136</v>
      </c>
      <c r="BC243">
        <v>146</v>
      </c>
      <c r="BD243" t="s">
        <v>74</v>
      </c>
      <c r="BE243" t="s">
        <v>74</v>
      </c>
      <c r="BF243" t="s">
        <v>74</v>
      </c>
      <c r="BG243" t="s">
        <v>74</v>
      </c>
      <c r="BH243" t="s">
        <v>74</v>
      </c>
      <c r="BI243">
        <v>11</v>
      </c>
      <c r="BJ243" t="s">
        <v>567</v>
      </c>
      <c r="BK243" t="s">
        <v>94</v>
      </c>
      <c r="BL243" t="s">
        <v>568</v>
      </c>
      <c r="BM243" t="s">
        <v>3119</v>
      </c>
      <c r="BN243" t="s">
        <v>74</v>
      </c>
      <c r="BO243" t="s">
        <v>74</v>
      </c>
      <c r="BP243" t="s">
        <v>74</v>
      </c>
      <c r="BQ243" t="s">
        <v>74</v>
      </c>
      <c r="BR243" t="s">
        <v>97</v>
      </c>
      <c r="BS243" t="s">
        <v>3120</v>
      </c>
      <c r="BT243" t="str">
        <f>HYPERLINK("https%3A%2F%2Fwww.webofscience.com%2Fwos%2Fwoscc%2Ffull-record%2FWOS:A1995RF80000004","View Full Record in Web of Science")</f>
        <v>View Full Record in Web of Science</v>
      </c>
    </row>
    <row r="244" spans="1:72" x14ac:dyDescent="0.15">
      <c r="A244" t="s">
        <v>72</v>
      </c>
      <c r="B244" t="s">
        <v>3121</v>
      </c>
      <c r="C244" t="s">
        <v>74</v>
      </c>
      <c r="D244" t="s">
        <v>74</v>
      </c>
      <c r="E244" t="s">
        <v>74</v>
      </c>
      <c r="F244" t="s">
        <v>3121</v>
      </c>
      <c r="G244" t="s">
        <v>74</v>
      </c>
      <c r="H244" t="s">
        <v>74</v>
      </c>
      <c r="I244" t="s">
        <v>3122</v>
      </c>
      <c r="J244" t="s">
        <v>3123</v>
      </c>
      <c r="K244" t="s">
        <v>74</v>
      </c>
      <c r="L244" t="s">
        <v>74</v>
      </c>
      <c r="M244" t="s">
        <v>77</v>
      </c>
      <c r="N244" t="s">
        <v>1282</v>
      </c>
      <c r="O244" t="s">
        <v>3124</v>
      </c>
      <c r="P244" t="s">
        <v>3125</v>
      </c>
      <c r="Q244" t="s">
        <v>3126</v>
      </c>
      <c r="R244" t="s">
        <v>74</v>
      </c>
      <c r="S244" t="s">
        <v>3127</v>
      </c>
      <c r="T244" t="s">
        <v>74</v>
      </c>
      <c r="U244" t="s">
        <v>74</v>
      </c>
      <c r="V244" t="s">
        <v>74</v>
      </c>
      <c r="W244" t="s">
        <v>3128</v>
      </c>
      <c r="X244" t="s">
        <v>1639</v>
      </c>
      <c r="Y244" t="s">
        <v>3129</v>
      </c>
      <c r="Z244" t="s">
        <v>74</v>
      </c>
      <c r="AA244" t="s">
        <v>74</v>
      </c>
      <c r="AB244" t="s">
        <v>74</v>
      </c>
      <c r="AC244" t="s">
        <v>74</v>
      </c>
      <c r="AD244" t="s">
        <v>74</v>
      </c>
      <c r="AE244" t="s">
        <v>74</v>
      </c>
      <c r="AF244" t="s">
        <v>74</v>
      </c>
      <c r="AG244">
        <v>50</v>
      </c>
      <c r="AH244">
        <v>4</v>
      </c>
      <c r="AI244">
        <v>4</v>
      </c>
      <c r="AJ244">
        <v>1</v>
      </c>
      <c r="AK244">
        <v>1</v>
      </c>
      <c r="AL244" t="s">
        <v>3130</v>
      </c>
      <c r="AM244" t="s">
        <v>3131</v>
      </c>
      <c r="AN244" t="s">
        <v>3132</v>
      </c>
      <c r="AO244" t="s">
        <v>3133</v>
      </c>
      <c r="AP244" t="s">
        <v>74</v>
      </c>
      <c r="AQ244" t="s">
        <v>74</v>
      </c>
      <c r="AR244" t="s">
        <v>3134</v>
      </c>
      <c r="AS244" t="s">
        <v>3135</v>
      </c>
      <c r="AT244" t="s">
        <v>3015</v>
      </c>
      <c r="AU244">
        <v>1995</v>
      </c>
      <c r="AV244">
        <v>54</v>
      </c>
      <c r="AW244">
        <v>2</v>
      </c>
      <c r="AX244" t="s">
        <v>74</v>
      </c>
      <c r="AY244" t="s">
        <v>74</v>
      </c>
      <c r="AZ244" t="s">
        <v>74</v>
      </c>
      <c r="BA244" t="s">
        <v>74</v>
      </c>
      <c r="BB244">
        <v>252</v>
      </c>
      <c r="BC244">
        <v>261</v>
      </c>
      <c r="BD244" t="s">
        <v>74</v>
      </c>
      <c r="BE244" t="s">
        <v>3136</v>
      </c>
      <c r="BF244" t="str">
        <f>HYPERLINK("http://dx.doi.org/10.1111/j.1467-8500.1995.tb01130.x","http://dx.doi.org/10.1111/j.1467-8500.1995.tb01130.x")</f>
        <v>http://dx.doi.org/10.1111/j.1467-8500.1995.tb01130.x</v>
      </c>
      <c r="BG244" t="s">
        <v>74</v>
      </c>
      <c r="BH244" t="s">
        <v>74</v>
      </c>
      <c r="BI244">
        <v>10</v>
      </c>
      <c r="BJ244" t="s">
        <v>3137</v>
      </c>
      <c r="BK244" t="s">
        <v>3138</v>
      </c>
      <c r="BL244" t="s">
        <v>3137</v>
      </c>
      <c r="BM244" t="s">
        <v>3139</v>
      </c>
      <c r="BN244" t="s">
        <v>74</v>
      </c>
      <c r="BO244" t="s">
        <v>74</v>
      </c>
      <c r="BP244" t="s">
        <v>74</v>
      </c>
      <c r="BQ244" t="s">
        <v>74</v>
      </c>
      <c r="BR244" t="s">
        <v>97</v>
      </c>
      <c r="BS244" t="s">
        <v>3140</v>
      </c>
      <c r="BT244" t="str">
        <f>HYPERLINK("https%3A%2F%2Fwww.webofscience.com%2Fwos%2Fwoscc%2Ffull-record%2FWOS:A1995TC47600011","View Full Record in Web of Science")</f>
        <v>View Full Record in Web of Science</v>
      </c>
    </row>
    <row r="245" spans="1:72" x14ac:dyDescent="0.15">
      <c r="A245" t="s">
        <v>72</v>
      </c>
      <c r="B245" t="s">
        <v>3141</v>
      </c>
      <c r="C245" t="s">
        <v>74</v>
      </c>
      <c r="D245" t="s">
        <v>74</v>
      </c>
      <c r="E245" t="s">
        <v>74</v>
      </c>
      <c r="F245" t="s">
        <v>3141</v>
      </c>
      <c r="G245" t="s">
        <v>74</v>
      </c>
      <c r="H245" t="s">
        <v>74</v>
      </c>
      <c r="I245" t="s">
        <v>3142</v>
      </c>
      <c r="J245" t="s">
        <v>3143</v>
      </c>
      <c r="K245" t="s">
        <v>74</v>
      </c>
      <c r="L245" t="s">
        <v>74</v>
      </c>
      <c r="M245" t="s">
        <v>77</v>
      </c>
      <c r="N245" t="s">
        <v>78</v>
      </c>
      <c r="O245" t="s">
        <v>74</v>
      </c>
      <c r="P245" t="s">
        <v>74</v>
      </c>
      <c r="Q245" t="s">
        <v>74</v>
      </c>
      <c r="R245" t="s">
        <v>74</v>
      </c>
      <c r="S245" t="s">
        <v>74</v>
      </c>
      <c r="T245" t="s">
        <v>3144</v>
      </c>
      <c r="U245" t="s">
        <v>74</v>
      </c>
      <c r="V245" t="s">
        <v>3145</v>
      </c>
      <c r="W245" t="s">
        <v>74</v>
      </c>
      <c r="X245" t="s">
        <v>74</v>
      </c>
      <c r="Y245" t="s">
        <v>3146</v>
      </c>
      <c r="Z245" t="s">
        <v>74</v>
      </c>
      <c r="AA245" t="s">
        <v>74</v>
      </c>
      <c r="AB245" t="s">
        <v>3147</v>
      </c>
      <c r="AC245" t="s">
        <v>74</v>
      </c>
      <c r="AD245" t="s">
        <v>74</v>
      </c>
      <c r="AE245" t="s">
        <v>74</v>
      </c>
      <c r="AF245" t="s">
        <v>74</v>
      </c>
      <c r="AG245">
        <v>0</v>
      </c>
      <c r="AH245">
        <v>33</v>
      </c>
      <c r="AI245">
        <v>36</v>
      </c>
      <c r="AJ245">
        <v>0</v>
      </c>
      <c r="AK245">
        <v>12</v>
      </c>
      <c r="AL245" t="s">
        <v>3148</v>
      </c>
      <c r="AM245" t="s">
        <v>3149</v>
      </c>
      <c r="AN245" t="s">
        <v>3150</v>
      </c>
      <c r="AO245" t="s">
        <v>3151</v>
      </c>
      <c r="AP245" t="s">
        <v>74</v>
      </c>
      <c r="AQ245" t="s">
        <v>74</v>
      </c>
      <c r="AR245" t="s">
        <v>3152</v>
      </c>
      <c r="AS245" t="s">
        <v>3153</v>
      </c>
      <c r="AT245" t="s">
        <v>3154</v>
      </c>
      <c r="AU245">
        <v>1995</v>
      </c>
      <c r="AV245">
        <v>6</v>
      </c>
      <c r="AW245">
        <v>2</v>
      </c>
      <c r="AX245" t="s">
        <v>74</v>
      </c>
      <c r="AY245" t="s">
        <v>74</v>
      </c>
      <c r="AZ245" t="s">
        <v>74</v>
      </c>
      <c r="BA245" t="s">
        <v>74</v>
      </c>
      <c r="BB245">
        <v>218</v>
      </c>
      <c r="BC245">
        <v>228</v>
      </c>
      <c r="BD245" t="s">
        <v>74</v>
      </c>
      <c r="BE245" t="s">
        <v>3155</v>
      </c>
      <c r="BF245" t="str">
        <f>HYPERLINK("http://dx.doi.org/10.1093/beheco/6.2.218","http://dx.doi.org/10.1093/beheco/6.2.218")</f>
        <v>http://dx.doi.org/10.1093/beheco/6.2.218</v>
      </c>
      <c r="BG245" t="s">
        <v>74</v>
      </c>
      <c r="BH245" t="s">
        <v>74</v>
      </c>
      <c r="BI245">
        <v>11</v>
      </c>
      <c r="BJ245" t="s">
        <v>3156</v>
      </c>
      <c r="BK245" t="s">
        <v>94</v>
      </c>
      <c r="BL245" t="s">
        <v>3157</v>
      </c>
      <c r="BM245" t="s">
        <v>3158</v>
      </c>
      <c r="BN245" t="s">
        <v>74</v>
      </c>
      <c r="BO245" t="s">
        <v>74</v>
      </c>
      <c r="BP245" t="s">
        <v>74</v>
      </c>
      <c r="BQ245" t="s">
        <v>74</v>
      </c>
      <c r="BR245" t="s">
        <v>97</v>
      </c>
      <c r="BS245" t="s">
        <v>3159</v>
      </c>
      <c r="BT245" t="str">
        <f>HYPERLINK("https%3A%2F%2Fwww.webofscience.com%2Fwos%2Fwoscc%2Ffull-record%2FWOS:A1995RD05100015","View Full Record in Web of Science")</f>
        <v>View Full Record in Web of Science</v>
      </c>
    </row>
    <row r="246" spans="1:72" x14ac:dyDescent="0.15">
      <c r="A246" t="s">
        <v>72</v>
      </c>
      <c r="B246" t="s">
        <v>1958</v>
      </c>
      <c r="C246" t="s">
        <v>74</v>
      </c>
      <c r="D246" t="s">
        <v>74</v>
      </c>
      <c r="E246" t="s">
        <v>74</v>
      </c>
      <c r="F246" t="s">
        <v>1958</v>
      </c>
      <c r="G246" t="s">
        <v>74</v>
      </c>
      <c r="H246" t="s">
        <v>74</v>
      </c>
      <c r="I246" t="s">
        <v>3160</v>
      </c>
      <c r="J246" t="s">
        <v>3161</v>
      </c>
      <c r="K246" t="s">
        <v>74</v>
      </c>
      <c r="L246" t="s">
        <v>74</v>
      </c>
      <c r="M246" t="s">
        <v>77</v>
      </c>
      <c r="N246" t="s">
        <v>78</v>
      </c>
      <c r="O246" t="s">
        <v>74</v>
      </c>
      <c r="P246" t="s">
        <v>74</v>
      </c>
      <c r="Q246" t="s">
        <v>74</v>
      </c>
      <c r="R246" t="s">
        <v>74</v>
      </c>
      <c r="S246" t="s">
        <v>74</v>
      </c>
      <c r="T246" t="s">
        <v>74</v>
      </c>
      <c r="U246" t="s">
        <v>3162</v>
      </c>
      <c r="V246" t="s">
        <v>3163</v>
      </c>
      <c r="W246" t="s">
        <v>3164</v>
      </c>
      <c r="X246" t="s">
        <v>1964</v>
      </c>
      <c r="Y246" t="s">
        <v>3165</v>
      </c>
      <c r="Z246" t="s">
        <v>74</v>
      </c>
      <c r="AA246" t="s">
        <v>1978</v>
      </c>
      <c r="AB246" t="s">
        <v>1979</v>
      </c>
      <c r="AC246" t="s">
        <v>74</v>
      </c>
      <c r="AD246" t="s">
        <v>74</v>
      </c>
      <c r="AE246" t="s">
        <v>74</v>
      </c>
      <c r="AF246" t="s">
        <v>74</v>
      </c>
      <c r="AG246">
        <v>30</v>
      </c>
      <c r="AH246">
        <v>2</v>
      </c>
      <c r="AI246">
        <v>2</v>
      </c>
      <c r="AJ246">
        <v>0</v>
      </c>
      <c r="AK246">
        <v>0</v>
      </c>
      <c r="AL246" t="s">
        <v>3166</v>
      </c>
      <c r="AM246" t="s">
        <v>3167</v>
      </c>
      <c r="AN246" t="s">
        <v>3168</v>
      </c>
      <c r="AO246" t="s">
        <v>3169</v>
      </c>
      <c r="AP246" t="s">
        <v>74</v>
      </c>
      <c r="AQ246" t="s">
        <v>74</v>
      </c>
      <c r="AR246" t="s">
        <v>3170</v>
      </c>
      <c r="AS246" t="s">
        <v>3171</v>
      </c>
      <c r="AT246" t="s">
        <v>3015</v>
      </c>
      <c r="AU246">
        <v>1995</v>
      </c>
      <c r="AV246" t="s">
        <v>3172</v>
      </c>
      <c r="AW246">
        <v>1</v>
      </c>
      <c r="AX246" t="s">
        <v>74</v>
      </c>
      <c r="AY246" t="s">
        <v>74</v>
      </c>
      <c r="AZ246" t="s">
        <v>74</v>
      </c>
      <c r="BA246" t="s">
        <v>74</v>
      </c>
      <c r="BB246">
        <v>49</v>
      </c>
      <c r="BC246">
        <v>57</v>
      </c>
      <c r="BD246" t="s">
        <v>74</v>
      </c>
      <c r="BE246" t="s">
        <v>74</v>
      </c>
      <c r="BF246" t="s">
        <v>74</v>
      </c>
      <c r="BG246" t="s">
        <v>74</v>
      </c>
      <c r="BH246" t="s">
        <v>74</v>
      </c>
      <c r="BI246">
        <v>9</v>
      </c>
      <c r="BJ246" t="s">
        <v>3173</v>
      </c>
      <c r="BK246" t="s">
        <v>94</v>
      </c>
      <c r="BL246" t="s">
        <v>3174</v>
      </c>
      <c r="BM246" t="s">
        <v>3175</v>
      </c>
      <c r="BN246" t="s">
        <v>74</v>
      </c>
      <c r="BO246" t="s">
        <v>74</v>
      </c>
      <c r="BP246" t="s">
        <v>74</v>
      </c>
      <c r="BQ246" t="s">
        <v>74</v>
      </c>
      <c r="BR246" t="s">
        <v>97</v>
      </c>
      <c r="BS246" t="s">
        <v>3176</v>
      </c>
      <c r="BT246" t="str">
        <f>HYPERLINK("https%3A%2F%2Fwww.webofscience.com%2Fwos%2Fwoscc%2Ffull-record%2FWOS:A1995RW68200005","View Full Record in Web of Science")</f>
        <v>View Full Record in Web of Science</v>
      </c>
    </row>
    <row r="247" spans="1:72" x14ac:dyDescent="0.15">
      <c r="A247" t="s">
        <v>72</v>
      </c>
      <c r="B247" t="s">
        <v>3177</v>
      </c>
      <c r="C247" t="s">
        <v>74</v>
      </c>
      <c r="D247" t="s">
        <v>74</v>
      </c>
      <c r="E247" t="s">
        <v>74</v>
      </c>
      <c r="F247" t="s">
        <v>3177</v>
      </c>
      <c r="G247" t="s">
        <v>74</v>
      </c>
      <c r="H247" t="s">
        <v>74</v>
      </c>
      <c r="I247" t="s">
        <v>3178</v>
      </c>
      <c r="J247" t="s">
        <v>3179</v>
      </c>
      <c r="K247" t="s">
        <v>74</v>
      </c>
      <c r="L247" t="s">
        <v>74</v>
      </c>
      <c r="M247" t="s">
        <v>77</v>
      </c>
      <c r="N247" t="s">
        <v>78</v>
      </c>
      <c r="O247" t="s">
        <v>74</v>
      </c>
      <c r="P247" t="s">
        <v>74</v>
      </c>
      <c r="Q247" t="s">
        <v>74</v>
      </c>
      <c r="R247" t="s">
        <v>74</v>
      </c>
      <c r="S247" t="s">
        <v>74</v>
      </c>
      <c r="T247" t="s">
        <v>3180</v>
      </c>
      <c r="U247" t="s">
        <v>3181</v>
      </c>
      <c r="V247" t="s">
        <v>3182</v>
      </c>
      <c r="W247" t="s">
        <v>3183</v>
      </c>
      <c r="X247" t="s">
        <v>3184</v>
      </c>
      <c r="Y247" t="s">
        <v>3185</v>
      </c>
      <c r="Z247" t="s">
        <v>74</v>
      </c>
      <c r="AA247" t="s">
        <v>74</v>
      </c>
      <c r="AB247" t="s">
        <v>74</v>
      </c>
      <c r="AC247" t="s">
        <v>74</v>
      </c>
      <c r="AD247" t="s">
        <v>74</v>
      </c>
      <c r="AE247" t="s">
        <v>74</v>
      </c>
      <c r="AF247" t="s">
        <v>74</v>
      </c>
      <c r="AG247">
        <v>26</v>
      </c>
      <c r="AH247">
        <v>16</v>
      </c>
      <c r="AI247">
        <v>17</v>
      </c>
      <c r="AJ247">
        <v>0</v>
      </c>
      <c r="AK247">
        <v>12</v>
      </c>
      <c r="AL247" t="s">
        <v>3186</v>
      </c>
      <c r="AM247" t="s">
        <v>2043</v>
      </c>
      <c r="AN247" t="s">
        <v>3187</v>
      </c>
      <c r="AO247" t="s">
        <v>3188</v>
      </c>
      <c r="AP247" t="s">
        <v>74</v>
      </c>
      <c r="AQ247" t="s">
        <v>74</v>
      </c>
      <c r="AR247" t="s">
        <v>3189</v>
      </c>
      <c r="AS247" t="s">
        <v>3190</v>
      </c>
      <c r="AT247" t="s">
        <v>3015</v>
      </c>
      <c r="AU247">
        <v>1995</v>
      </c>
      <c r="AV247">
        <v>108</v>
      </c>
      <c r="AW247">
        <v>3</v>
      </c>
      <c r="AX247" t="s">
        <v>74</v>
      </c>
      <c r="AY247" t="s">
        <v>74</v>
      </c>
      <c r="AZ247" t="s">
        <v>74</v>
      </c>
      <c r="BA247" t="s">
        <v>74</v>
      </c>
      <c r="BB247">
        <v>201</v>
      </c>
      <c r="BC247">
        <v>208</v>
      </c>
      <c r="BD247" t="s">
        <v>74</v>
      </c>
      <c r="BE247" t="s">
        <v>3191</v>
      </c>
      <c r="BF247" t="str">
        <f>HYPERLINK("http://dx.doi.org/10.1111/j.1438-8677.1995.tb00851.x","http://dx.doi.org/10.1111/j.1438-8677.1995.tb00851.x")</f>
        <v>http://dx.doi.org/10.1111/j.1438-8677.1995.tb00851.x</v>
      </c>
      <c r="BG247" t="s">
        <v>74</v>
      </c>
      <c r="BH247" t="s">
        <v>74</v>
      </c>
      <c r="BI247">
        <v>8</v>
      </c>
      <c r="BJ247" t="s">
        <v>594</v>
      </c>
      <c r="BK247" t="s">
        <v>94</v>
      </c>
      <c r="BL247" t="s">
        <v>594</v>
      </c>
      <c r="BM247" t="s">
        <v>3192</v>
      </c>
      <c r="BN247" t="s">
        <v>74</v>
      </c>
      <c r="BO247" t="s">
        <v>74</v>
      </c>
      <c r="BP247" t="s">
        <v>74</v>
      </c>
      <c r="BQ247" t="s">
        <v>74</v>
      </c>
      <c r="BR247" t="s">
        <v>97</v>
      </c>
      <c r="BS247" t="s">
        <v>3193</v>
      </c>
      <c r="BT247" t="str">
        <f>HYPERLINK("https%3A%2F%2Fwww.webofscience.com%2Fwos%2Fwoscc%2Ffull-record%2FWOS:A1995RJ60100005","View Full Record in Web of Science")</f>
        <v>View Full Record in Web of Science</v>
      </c>
    </row>
    <row r="248" spans="1:72" x14ac:dyDescent="0.15">
      <c r="A248" t="s">
        <v>72</v>
      </c>
      <c r="B248" t="s">
        <v>3194</v>
      </c>
      <c r="C248" t="s">
        <v>74</v>
      </c>
      <c r="D248" t="s">
        <v>74</v>
      </c>
      <c r="E248" t="s">
        <v>74</v>
      </c>
      <c r="F248" t="s">
        <v>3194</v>
      </c>
      <c r="G248" t="s">
        <v>74</v>
      </c>
      <c r="H248" t="s">
        <v>74</v>
      </c>
      <c r="I248" t="s">
        <v>3195</v>
      </c>
      <c r="J248" t="s">
        <v>2352</v>
      </c>
      <c r="K248" t="s">
        <v>74</v>
      </c>
      <c r="L248" t="s">
        <v>74</v>
      </c>
      <c r="M248" t="s">
        <v>77</v>
      </c>
      <c r="N248" t="s">
        <v>78</v>
      </c>
      <c r="O248" t="s">
        <v>74</v>
      </c>
      <c r="P248" t="s">
        <v>74</v>
      </c>
      <c r="Q248" t="s">
        <v>74</v>
      </c>
      <c r="R248" t="s">
        <v>74</v>
      </c>
      <c r="S248" t="s">
        <v>74</v>
      </c>
      <c r="T248" t="s">
        <v>3196</v>
      </c>
      <c r="U248" t="s">
        <v>74</v>
      </c>
      <c r="V248" t="s">
        <v>74</v>
      </c>
      <c r="W248" t="s">
        <v>74</v>
      </c>
      <c r="X248" t="s">
        <v>74</v>
      </c>
      <c r="Y248" t="s">
        <v>3197</v>
      </c>
      <c r="Z248" t="s">
        <v>74</v>
      </c>
      <c r="AA248" t="s">
        <v>74</v>
      </c>
      <c r="AB248" t="s">
        <v>74</v>
      </c>
      <c r="AC248" t="s">
        <v>74</v>
      </c>
      <c r="AD248" t="s">
        <v>74</v>
      </c>
      <c r="AE248" t="s">
        <v>74</v>
      </c>
      <c r="AF248" t="s">
        <v>74</v>
      </c>
      <c r="AG248">
        <v>0</v>
      </c>
      <c r="AH248">
        <v>0</v>
      </c>
      <c r="AI248">
        <v>2</v>
      </c>
      <c r="AJ248">
        <v>1</v>
      </c>
      <c r="AK248">
        <v>5</v>
      </c>
      <c r="AL248" t="s">
        <v>2356</v>
      </c>
      <c r="AM248" t="s">
        <v>2357</v>
      </c>
      <c r="AN248" t="s">
        <v>2358</v>
      </c>
      <c r="AO248" t="s">
        <v>2359</v>
      </c>
      <c r="AP248" t="s">
        <v>74</v>
      </c>
      <c r="AQ248" t="s">
        <v>74</v>
      </c>
      <c r="AR248" t="s">
        <v>2360</v>
      </c>
      <c r="AS248" t="s">
        <v>2361</v>
      </c>
      <c r="AT248" t="s">
        <v>3015</v>
      </c>
      <c r="AU248">
        <v>1995</v>
      </c>
      <c r="AV248">
        <v>40</v>
      </c>
      <c r="AW248">
        <v>11</v>
      </c>
      <c r="AX248" t="s">
        <v>74</v>
      </c>
      <c r="AY248" t="s">
        <v>74</v>
      </c>
      <c r="AZ248" t="s">
        <v>74</v>
      </c>
      <c r="BA248" t="s">
        <v>74</v>
      </c>
      <c r="BB248">
        <v>921</v>
      </c>
      <c r="BC248">
        <v>925</v>
      </c>
      <c r="BD248" t="s">
        <v>74</v>
      </c>
      <c r="BE248" t="s">
        <v>74</v>
      </c>
      <c r="BF248" t="s">
        <v>74</v>
      </c>
      <c r="BG248" t="s">
        <v>74</v>
      </c>
      <c r="BH248" t="s">
        <v>74</v>
      </c>
      <c r="BI248">
        <v>5</v>
      </c>
      <c r="BJ248" t="s">
        <v>113</v>
      </c>
      <c r="BK248" t="s">
        <v>94</v>
      </c>
      <c r="BL248" t="s">
        <v>114</v>
      </c>
      <c r="BM248" t="s">
        <v>3198</v>
      </c>
      <c r="BN248" t="s">
        <v>74</v>
      </c>
      <c r="BO248" t="s">
        <v>74</v>
      </c>
      <c r="BP248" t="s">
        <v>74</v>
      </c>
      <c r="BQ248" t="s">
        <v>74</v>
      </c>
      <c r="BR248" t="s">
        <v>97</v>
      </c>
      <c r="BS248" t="s">
        <v>3199</v>
      </c>
      <c r="BT248" t="str">
        <f>HYPERLINK("https%3A%2F%2Fwww.webofscience.com%2Fwos%2Fwoscc%2Ffull-record%2FWOS:A1995RE26700010","View Full Record in Web of Science")</f>
        <v>View Full Record in Web of Science</v>
      </c>
    </row>
    <row r="249" spans="1:72" x14ac:dyDescent="0.15">
      <c r="A249" t="s">
        <v>72</v>
      </c>
      <c r="B249" t="s">
        <v>3200</v>
      </c>
      <c r="C249" t="s">
        <v>74</v>
      </c>
      <c r="D249" t="s">
        <v>74</v>
      </c>
      <c r="E249" t="s">
        <v>74</v>
      </c>
      <c r="F249" t="s">
        <v>3200</v>
      </c>
      <c r="G249" t="s">
        <v>74</v>
      </c>
      <c r="H249" t="s">
        <v>74</v>
      </c>
      <c r="I249" t="s">
        <v>3201</v>
      </c>
      <c r="J249" t="s">
        <v>1660</v>
      </c>
      <c r="K249" t="s">
        <v>74</v>
      </c>
      <c r="L249" t="s">
        <v>74</v>
      </c>
      <c r="M249" t="s">
        <v>77</v>
      </c>
      <c r="N249" t="s">
        <v>78</v>
      </c>
      <c r="O249" t="s">
        <v>74</v>
      </c>
      <c r="P249" t="s">
        <v>74</v>
      </c>
      <c r="Q249" t="s">
        <v>74</v>
      </c>
      <c r="R249" t="s">
        <v>74</v>
      </c>
      <c r="S249" t="s">
        <v>74</v>
      </c>
      <c r="T249" t="s">
        <v>3202</v>
      </c>
      <c r="U249" t="s">
        <v>3203</v>
      </c>
      <c r="V249" t="s">
        <v>3204</v>
      </c>
      <c r="W249" t="s">
        <v>3205</v>
      </c>
      <c r="X249" t="s">
        <v>3206</v>
      </c>
      <c r="Y249" t="s">
        <v>74</v>
      </c>
      <c r="Z249" t="s">
        <v>74</v>
      </c>
      <c r="AA249" t="s">
        <v>74</v>
      </c>
      <c r="AB249" t="s">
        <v>3207</v>
      </c>
      <c r="AC249" t="s">
        <v>74</v>
      </c>
      <c r="AD249" t="s">
        <v>74</v>
      </c>
      <c r="AE249" t="s">
        <v>74</v>
      </c>
      <c r="AF249" t="s">
        <v>74</v>
      </c>
      <c r="AG249">
        <v>70</v>
      </c>
      <c r="AH249">
        <v>37</v>
      </c>
      <c r="AI249">
        <v>42</v>
      </c>
      <c r="AJ249">
        <v>4</v>
      </c>
      <c r="AK249">
        <v>19</v>
      </c>
      <c r="AL249" t="s">
        <v>3208</v>
      </c>
      <c r="AM249" t="s">
        <v>345</v>
      </c>
      <c r="AN249" t="s">
        <v>3209</v>
      </c>
      <c r="AO249" t="s">
        <v>3210</v>
      </c>
      <c r="AP249" t="s">
        <v>3211</v>
      </c>
      <c r="AQ249" t="s">
        <v>74</v>
      </c>
      <c r="AR249" t="s">
        <v>1669</v>
      </c>
      <c r="AS249" t="s">
        <v>3212</v>
      </c>
      <c r="AT249" t="s">
        <v>3015</v>
      </c>
      <c r="AU249">
        <v>1995</v>
      </c>
      <c r="AV249">
        <v>111</v>
      </c>
      <c r="AW249">
        <v>2</v>
      </c>
      <c r="AX249" t="s">
        <v>74</v>
      </c>
      <c r="AY249" t="s">
        <v>74</v>
      </c>
      <c r="AZ249" t="s">
        <v>74</v>
      </c>
      <c r="BA249" t="s">
        <v>74</v>
      </c>
      <c r="BB249">
        <v>221</v>
      </c>
      <c r="BC249">
        <v>231</v>
      </c>
      <c r="BD249" t="s">
        <v>74</v>
      </c>
      <c r="BE249" t="s">
        <v>3213</v>
      </c>
      <c r="BF249" t="str">
        <f>HYPERLINK("http://dx.doi.org/10.1016/0305-0491(94)00245-P","http://dx.doi.org/10.1016/0305-0491(94)00245-P")</f>
        <v>http://dx.doi.org/10.1016/0305-0491(94)00245-P</v>
      </c>
      <c r="BG249" t="s">
        <v>74</v>
      </c>
      <c r="BH249" t="s">
        <v>74</v>
      </c>
      <c r="BI249">
        <v>11</v>
      </c>
      <c r="BJ249" t="s">
        <v>1672</v>
      </c>
      <c r="BK249" t="s">
        <v>94</v>
      </c>
      <c r="BL249" t="s">
        <v>1672</v>
      </c>
      <c r="BM249" t="s">
        <v>3214</v>
      </c>
      <c r="BN249">
        <v>7599987</v>
      </c>
      <c r="BO249" t="s">
        <v>74</v>
      </c>
      <c r="BP249" t="s">
        <v>74</v>
      </c>
      <c r="BQ249" t="s">
        <v>74</v>
      </c>
      <c r="BR249" t="s">
        <v>97</v>
      </c>
      <c r="BS249" t="s">
        <v>3215</v>
      </c>
      <c r="BT249" t="str">
        <f>HYPERLINK("https%3A%2F%2Fwww.webofscience.com%2Fwos%2Fwoscc%2Ffull-record%2FWOS:A1995RE80100009","View Full Record in Web of Science")</f>
        <v>View Full Record in Web of Science</v>
      </c>
    </row>
    <row r="250" spans="1:72" x14ac:dyDescent="0.15">
      <c r="A250" t="s">
        <v>72</v>
      </c>
      <c r="B250" t="s">
        <v>3216</v>
      </c>
      <c r="C250" t="s">
        <v>74</v>
      </c>
      <c r="D250" t="s">
        <v>74</v>
      </c>
      <c r="E250" t="s">
        <v>74</v>
      </c>
      <c r="F250" t="s">
        <v>3216</v>
      </c>
      <c r="G250" t="s">
        <v>74</v>
      </c>
      <c r="H250" t="s">
        <v>74</v>
      </c>
      <c r="I250" t="s">
        <v>3217</v>
      </c>
      <c r="J250" t="s">
        <v>1660</v>
      </c>
      <c r="K250" t="s">
        <v>74</v>
      </c>
      <c r="L250" t="s">
        <v>74</v>
      </c>
      <c r="M250" t="s">
        <v>77</v>
      </c>
      <c r="N250" t="s">
        <v>78</v>
      </c>
      <c r="O250" t="s">
        <v>74</v>
      </c>
      <c r="P250" t="s">
        <v>74</v>
      </c>
      <c r="Q250" t="s">
        <v>74</v>
      </c>
      <c r="R250" t="s">
        <v>74</v>
      </c>
      <c r="S250" t="s">
        <v>74</v>
      </c>
      <c r="T250" t="s">
        <v>3218</v>
      </c>
      <c r="U250" t="s">
        <v>3219</v>
      </c>
      <c r="V250" t="s">
        <v>3220</v>
      </c>
      <c r="W250" t="s">
        <v>3221</v>
      </c>
      <c r="X250" t="s">
        <v>3222</v>
      </c>
      <c r="Y250" t="s">
        <v>74</v>
      </c>
      <c r="Z250" t="s">
        <v>74</v>
      </c>
      <c r="AA250" t="s">
        <v>74</v>
      </c>
      <c r="AB250" t="s">
        <v>74</v>
      </c>
      <c r="AC250" t="s">
        <v>74</v>
      </c>
      <c r="AD250" t="s">
        <v>74</v>
      </c>
      <c r="AE250" t="s">
        <v>74</v>
      </c>
      <c r="AF250" t="s">
        <v>74</v>
      </c>
      <c r="AG250">
        <v>49</v>
      </c>
      <c r="AH250">
        <v>12</v>
      </c>
      <c r="AI250">
        <v>13</v>
      </c>
      <c r="AJ250">
        <v>0</v>
      </c>
      <c r="AK250">
        <v>0</v>
      </c>
      <c r="AL250" t="s">
        <v>622</v>
      </c>
      <c r="AM250" t="s">
        <v>372</v>
      </c>
      <c r="AN250" t="s">
        <v>623</v>
      </c>
      <c r="AO250" t="s">
        <v>1668</v>
      </c>
      <c r="AP250" t="s">
        <v>74</v>
      </c>
      <c r="AQ250" t="s">
        <v>74</v>
      </c>
      <c r="AR250" t="s">
        <v>1669</v>
      </c>
      <c r="AS250" t="s">
        <v>1670</v>
      </c>
      <c r="AT250" t="s">
        <v>3015</v>
      </c>
      <c r="AU250">
        <v>1995</v>
      </c>
      <c r="AV250">
        <v>111</v>
      </c>
      <c r="AW250">
        <v>2</v>
      </c>
      <c r="AX250" t="s">
        <v>74</v>
      </c>
      <c r="AY250" t="s">
        <v>74</v>
      </c>
      <c r="AZ250" t="s">
        <v>74</v>
      </c>
      <c r="BA250" t="s">
        <v>74</v>
      </c>
      <c r="BB250">
        <v>299</v>
      </c>
      <c r="BC250">
        <v>310</v>
      </c>
      <c r="BD250" t="s">
        <v>74</v>
      </c>
      <c r="BE250" t="s">
        <v>3223</v>
      </c>
      <c r="BF250" t="str">
        <f>HYPERLINK("http://dx.doi.org/10.1016/0305-0491(94)00223-H","http://dx.doi.org/10.1016/0305-0491(94)00223-H")</f>
        <v>http://dx.doi.org/10.1016/0305-0491(94)00223-H</v>
      </c>
      <c r="BG250" t="s">
        <v>74</v>
      </c>
      <c r="BH250" t="s">
        <v>74</v>
      </c>
      <c r="BI250">
        <v>12</v>
      </c>
      <c r="BJ250" t="s">
        <v>1672</v>
      </c>
      <c r="BK250" t="s">
        <v>94</v>
      </c>
      <c r="BL250" t="s">
        <v>1672</v>
      </c>
      <c r="BM250" t="s">
        <v>3214</v>
      </c>
      <c r="BN250">
        <v>7599991</v>
      </c>
      <c r="BO250" t="s">
        <v>74</v>
      </c>
      <c r="BP250" t="s">
        <v>74</v>
      </c>
      <c r="BQ250" t="s">
        <v>74</v>
      </c>
      <c r="BR250" t="s">
        <v>97</v>
      </c>
      <c r="BS250" t="s">
        <v>3224</v>
      </c>
      <c r="BT250" t="str">
        <f>HYPERLINK("https%3A%2F%2Fwww.webofscience.com%2Fwos%2Fwoscc%2Ffull-record%2FWOS:A1995RE80100018","View Full Record in Web of Science")</f>
        <v>View Full Record in Web of Science</v>
      </c>
    </row>
    <row r="251" spans="1:72" x14ac:dyDescent="0.15">
      <c r="A251" t="s">
        <v>72</v>
      </c>
      <c r="B251" t="s">
        <v>3225</v>
      </c>
      <c r="C251" t="s">
        <v>74</v>
      </c>
      <c r="D251" t="s">
        <v>74</v>
      </c>
      <c r="E251" t="s">
        <v>74</v>
      </c>
      <c r="F251" t="s">
        <v>3225</v>
      </c>
      <c r="G251" t="s">
        <v>74</v>
      </c>
      <c r="H251" t="s">
        <v>74</v>
      </c>
      <c r="I251" t="s">
        <v>3226</v>
      </c>
      <c r="J251" t="s">
        <v>647</v>
      </c>
      <c r="K251" t="s">
        <v>74</v>
      </c>
      <c r="L251" t="s">
        <v>74</v>
      </c>
      <c r="M251" t="s">
        <v>648</v>
      </c>
      <c r="N251" t="s">
        <v>78</v>
      </c>
      <c r="O251" t="s">
        <v>74</v>
      </c>
      <c r="P251" t="s">
        <v>74</v>
      </c>
      <c r="Q251" t="s">
        <v>74</v>
      </c>
      <c r="R251" t="s">
        <v>74</v>
      </c>
      <c r="S251" t="s">
        <v>74</v>
      </c>
      <c r="T251" t="s">
        <v>74</v>
      </c>
      <c r="U251" t="s">
        <v>74</v>
      </c>
      <c r="V251" t="s">
        <v>74</v>
      </c>
      <c r="W251" t="s">
        <v>74</v>
      </c>
      <c r="X251" t="s">
        <v>74</v>
      </c>
      <c r="Y251" t="s">
        <v>3227</v>
      </c>
      <c r="Z251" t="s">
        <v>74</v>
      </c>
      <c r="AA251" t="s">
        <v>74</v>
      </c>
      <c r="AB251" t="s">
        <v>74</v>
      </c>
      <c r="AC251" t="s">
        <v>74</v>
      </c>
      <c r="AD251" t="s">
        <v>74</v>
      </c>
      <c r="AE251" t="s">
        <v>74</v>
      </c>
      <c r="AF251" t="s">
        <v>74</v>
      </c>
      <c r="AG251">
        <v>3</v>
      </c>
      <c r="AH251">
        <v>0</v>
      </c>
      <c r="AI251">
        <v>0</v>
      </c>
      <c r="AJ251">
        <v>0</v>
      </c>
      <c r="AK251">
        <v>0</v>
      </c>
      <c r="AL251" t="s">
        <v>650</v>
      </c>
      <c r="AM251" t="s">
        <v>651</v>
      </c>
      <c r="AN251" t="s">
        <v>652</v>
      </c>
      <c r="AO251" t="s">
        <v>653</v>
      </c>
      <c r="AP251" t="s">
        <v>74</v>
      </c>
      <c r="AQ251" t="s">
        <v>74</v>
      </c>
      <c r="AR251" t="s">
        <v>654</v>
      </c>
      <c r="AS251" t="s">
        <v>655</v>
      </c>
      <c r="AT251" t="s">
        <v>3015</v>
      </c>
      <c r="AU251">
        <v>1995</v>
      </c>
      <c r="AV251">
        <v>342</v>
      </c>
      <c r="AW251">
        <v>5</v>
      </c>
      <c r="AX251" t="s">
        <v>74</v>
      </c>
      <c r="AY251" t="s">
        <v>74</v>
      </c>
      <c r="AZ251" t="s">
        <v>74</v>
      </c>
      <c r="BA251" t="s">
        <v>74</v>
      </c>
      <c r="BB251">
        <v>686</v>
      </c>
      <c r="BC251">
        <v>688</v>
      </c>
      <c r="BD251" t="s">
        <v>74</v>
      </c>
      <c r="BE251" t="s">
        <v>74</v>
      </c>
      <c r="BF251" t="s">
        <v>74</v>
      </c>
      <c r="BG251" t="s">
        <v>74</v>
      </c>
      <c r="BH251" t="s">
        <v>74</v>
      </c>
      <c r="BI251">
        <v>3</v>
      </c>
      <c r="BJ251" t="s">
        <v>113</v>
      </c>
      <c r="BK251" t="s">
        <v>94</v>
      </c>
      <c r="BL251" t="s">
        <v>114</v>
      </c>
      <c r="BM251" t="s">
        <v>3228</v>
      </c>
      <c r="BN251" t="s">
        <v>74</v>
      </c>
      <c r="BO251" t="s">
        <v>74</v>
      </c>
      <c r="BP251" t="s">
        <v>74</v>
      </c>
      <c r="BQ251" t="s">
        <v>74</v>
      </c>
      <c r="BR251" t="s">
        <v>97</v>
      </c>
      <c r="BS251" t="s">
        <v>3229</v>
      </c>
      <c r="BT251" t="str">
        <f>HYPERLINK("https%3A%2F%2Fwww.webofscience.com%2Fwos%2Fwoscc%2Ffull-record%2FWOS:A1995RL61200028","View Full Record in Web of Science")</f>
        <v>View Full Record in Web of Science</v>
      </c>
    </row>
    <row r="252" spans="1:72" x14ac:dyDescent="0.15">
      <c r="A252" t="s">
        <v>72</v>
      </c>
      <c r="B252" t="s">
        <v>3230</v>
      </c>
      <c r="C252" t="s">
        <v>74</v>
      </c>
      <c r="D252" t="s">
        <v>74</v>
      </c>
      <c r="E252" t="s">
        <v>74</v>
      </c>
      <c r="F252" t="s">
        <v>3230</v>
      </c>
      <c r="G252" t="s">
        <v>74</v>
      </c>
      <c r="H252" t="s">
        <v>74</v>
      </c>
      <c r="I252" t="s">
        <v>3231</v>
      </c>
      <c r="J252" t="s">
        <v>3232</v>
      </c>
      <c r="K252" t="s">
        <v>74</v>
      </c>
      <c r="L252" t="s">
        <v>74</v>
      </c>
      <c r="M252" t="s">
        <v>77</v>
      </c>
      <c r="N252" t="s">
        <v>1282</v>
      </c>
      <c r="O252" t="s">
        <v>3233</v>
      </c>
      <c r="P252" t="s">
        <v>3234</v>
      </c>
      <c r="Q252" t="s">
        <v>3235</v>
      </c>
      <c r="R252" t="s">
        <v>74</v>
      </c>
      <c r="S252" t="s">
        <v>74</v>
      </c>
      <c r="T252" t="s">
        <v>74</v>
      </c>
      <c r="U252" t="s">
        <v>74</v>
      </c>
      <c r="V252" t="s">
        <v>3236</v>
      </c>
      <c r="W252" t="s">
        <v>74</v>
      </c>
      <c r="X252" t="s">
        <v>74</v>
      </c>
      <c r="Y252" t="s">
        <v>3237</v>
      </c>
      <c r="Z252" t="s">
        <v>74</v>
      </c>
      <c r="AA252" t="s">
        <v>74</v>
      </c>
      <c r="AB252" t="s">
        <v>74</v>
      </c>
      <c r="AC252" t="s">
        <v>74</v>
      </c>
      <c r="AD252" t="s">
        <v>74</v>
      </c>
      <c r="AE252" t="s">
        <v>74</v>
      </c>
      <c r="AF252" t="s">
        <v>74</v>
      </c>
      <c r="AG252">
        <v>0</v>
      </c>
      <c r="AH252">
        <v>2</v>
      </c>
      <c r="AI252">
        <v>2</v>
      </c>
      <c r="AJ252">
        <v>1</v>
      </c>
      <c r="AK252">
        <v>3</v>
      </c>
      <c r="AL252" t="s">
        <v>622</v>
      </c>
      <c r="AM252" t="s">
        <v>372</v>
      </c>
      <c r="AN252" t="s">
        <v>2507</v>
      </c>
      <c r="AO252" t="s">
        <v>3238</v>
      </c>
      <c r="AP252" t="s">
        <v>74</v>
      </c>
      <c r="AQ252" t="s">
        <v>74</v>
      </c>
      <c r="AR252" t="s">
        <v>3239</v>
      </c>
      <c r="AS252" t="s">
        <v>3240</v>
      </c>
      <c r="AT252" t="s">
        <v>3241</v>
      </c>
      <c r="AU252">
        <v>1995</v>
      </c>
      <c r="AV252">
        <v>36</v>
      </c>
      <c r="AW252" t="s">
        <v>3242</v>
      </c>
      <c r="AX252" t="s">
        <v>74</v>
      </c>
      <c r="AY252" t="s">
        <v>74</v>
      </c>
      <c r="AZ252" t="s">
        <v>74</v>
      </c>
      <c r="BA252" t="s">
        <v>74</v>
      </c>
      <c r="BB252">
        <v>501</v>
      </c>
      <c r="BC252">
        <v>504</v>
      </c>
      <c r="BD252" t="s">
        <v>74</v>
      </c>
      <c r="BE252" t="s">
        <v>3243</v>
      </c>
      <c r="BF252" t="str">
        <f>HYPERLINK("http://dx.doi.org/10.1016/0196-8904(95)00053-G","http://dx.doi.org/10.1016/0196-8904(95)00053-G")</f>
        <v>http://dx.doi.org/10.1016/0196-8904(95)00053-G</v>
      </c>
      <c r="BG252" t="s">
        <v>74</v>
      </c>
      <c r="BH252" t="s">
        <v>74</v>
      </c>
      <c r="BI252">
        <v>4</v>
      </c>
      <c r="BJ252" t="s">
        <v>3244</v>
      </c>
      <c r="BK252" t="s">
        <v>3245</v>
      </c>
      <c r="BL252" t="s">
        <v>3244</v>
      </c>
      <c r="BM252" t="s">
        <v>3246</v>
      </c>
      <c r="BN252" t="s">
        <v>74</v>
      </c>
      <c r="BO252" t="s">
        <v>74</v>
      </c>
      <c r="BP252" t="s">
        <v>74</v>
      </c>
      <c r="BQ252" t="s">
        <v>74</v>
      </c>
      <c r="BR252" t="s">
        <v>97</v>
      </c>
      <c r="BS252" t="s">
        <v>3247</v>
      </c>
      <c r="BT252" t="str">
        <f>HYPERLINK("https%3A%2F%2Fwww.webofscience.com%2Fwos%2Fwoscc%2Ffull-record%2FWOS:A1995RD19300030","View Full Record in Web of Science")</f>
        <v>View Full Record in Web of Science</v>
      </c>
    </row>
    <row r="253" spans="1:72" x14ac:dyDescent="0.15">
      <c r="A253" t="s">
        <v>72</v>
      </c>
      <c r="B253" t="s">
        <v>3248</v>
      </c>
      <c r="C253" t="s">
        <v>74</v>
      </c>
      <c r="D253" t="s">
        <v>74</v>
      </c>
      <c r="E253" t="s">
        <v>74</v>
      </c>
      <c r="F253" t="s">
        <v>3248</v>
      </c>
      <c r="G253" t="s">
        <v>74</v>
      </c>
      <c r="H253" t="s">
        <v>74</v>
      </c>
      <c r="I253" t="s">
        <v>3249</v>
      </c>
      <c r="J253" t="s">
        <v>3250</v>
      </c>
      <c r="K253" t="s">
        <v>74</v>
      </c>
      <c r="L253" t="s">
        <v>74</v>
      </c>
      <c r="M253" t="s">
        <v>77</v>
      </c>
      <c r="N253" t="s">
        <v>78</v>
      </c>
      <c r="O253" t="s">
        <v>74</v>
      </c>
      <c r="P253" t="s">
        <v>74</v>
      </c>
      <c r="Q253" t="s">
        <v>74</v>
      </c>
      <c r="R253" t="s">
        <v>74</v>
      </c>
      <c r="S253" t="s">
        <v>74</v>
      </c>
      <c r="T253" t="s">
        <v>3251</v>
      </c>
      <c r="U253" t="s">
        <v>3252</v>
      </c>
      <c r="V253" t="s">
        <v>3253</v>
      </c>
      <c r="W253" t="s">
        <v>74</v>
      </c>
      <c r="X253" t="s">
        <v>74</v>
      </c>
      <c r="Y253" t="s">
        <v>3254</v>
      </c>
      <c r="Z253" t="s">
        <v>74</v>
      </c>
      <c r="AA253" t="s">
        <v>3255</v>
      </c>
      <c r="AB253" t="s">
        <v>74</v>
      </c>
      <c r="AC253" t="s">
        <v>74</v>
      </c>
      <c r="AD253" t="s">
        <v>74</v>
      </c>
      <c r="AE253" t="s">
        <v>74</v>
      </c>
      <c r="AF253" t="s">
        <v>74</v>
      </c>
      <c r="AG253">
        <v>19</v>
      </c>
      <c r="AH253">
        <v>28</v>
      </c>
      <c r="AI253">
        <v>31</v>
      </c>
      <c r="AJ253">
        <v>1</v>
      </c>
      <c r="AK253">
        <v>10</v>
      </c>
      <c r="AL253" t="s">
        <v>3256</v>
      </c>
      <c r="AM253" t="s">
        <v>86</v>
      </c>
      <c r="AN253" t="s">
        <v>3257</v>
      </c>
      <c r="AO253" t="s">
        <v>3258</v>
      </c>
      <c r="AP253" t="s">
        <v>74</v>
      </c>
      <c r="AQ253" t="s">
        <v>74</v>
      </c>
      <c r="AR253" t="s">
        <v>3259</v>
      </c>
      <c r="AS253" t="s">
        <v>3260</v>
      </c>
      <c r="AT253" t="s">
        <v>3015</v>
      </c>
      <c r="AU253">
        <v>1995</v>
      </c>
      <c r="AV253">
        <v>14</v>
      </c>
      <c r="AW253">
        <v>3</v>
      </c>
      <c r="AX253" t="s">
        <v>74</v>
      </c>
      <c r="AY253" t="s">
        <v>74</v>
      </c>
      <c r="AZ253" t="s">
        <v>74</v>
      </c>
      <c r="BA253" t="s">
        <v>74</v>
      </c>
      <c r="BB253">
        <v>253</v>
      </c>
      <c r="BC253">
        <v>257</v>
      </c>
      <c r="BD253" t="s">
        <v>74</v>
      </c>
      <c r="BE253" t="s">
        <v>3261</v>
      </c>
      <c r="BF253" t="str">
        <f>HYPERLINK("http://dx.doi.org/10.1007/BF00004316","http://dx.doi.org/10.1007/BF00004316")</f>
        <v>http://dx.doi.org/10.1007/BF00004316</v>
      </c>
      <c r="BG253" t="s">
        <v>74</v>
      </c>
      <c r="BH253" t="s">
        <v>74</v>
      </c>
      <c r="BI253">
        <v>5</v>
      </c>
      <c r="BJ253" t="s">
        <v>3262</v>
      </c>
      <c r="BK253" t="s">
        <v>94</v>
      </c>
      <c r="BL253" t="s">
        <v>3262</v>
      </c>
      <c r="BM253" t="s">
        <v>3263</v>
      </c>
      <c r="BN253">
        <v>24197447</v>
      </c>
      <c r="BO253" t="s">
        <v>74</v>
      </c>
      <c r="BP253" t="s">
        <v>74</v>
      </c>
      <c r="BQ253" t="s">
        <v>74</v>
      </c>
      <c r="BR253" t="s">
        <v>97</v>
      </c>
      <c r="BS253" t="s">
        <v>3264</v>
      </c>
      <c r="BT253" t="str">
        <f>HYPERLINK("https%3A%2F%2Fwww.webofscience.com%2Fwos%2Fwoscc%2Ffull-record%2FWOS:A1995RE15700008","View Full Record in Web of Science")</f>
        <v>View Full Record in Web of Science</v>
      </c>
    </row>
    <row r="254" spans="1:72" x14ac:dyDescent="0.15">
      <c r="A254" t="s">
        <v>72</v>
      </c>
      <c r="B254" t="s">
        <v>3265</v>
      </c>
      <c r="C254" t="s">
        <v>74</v>
      </c>
      <c r="D254" t="s">
        <v>74</v>
      </c>
      <c r="E254" t="s">
        <v>74</v>
      </c>
      <c r="F254" t="s">
        <v>3265</v>
      </c>
      <c r="G254" t="s">
        <v>74</v>
      </c>
      <c r="H254" t="s">
        <v>74</v>
      </c>
      <c r="I254" t="s">
        <v>3266</v>
      </c>
      <c r="J254" t="s">
        <v>1708</v>
      </c>
      <c r="K254" t="s">
        <v>74</v>
      </c>
      <c r="L254" t="s">
        <v>74</v>
      </c>
      <c r="M254" t="s">
        <v>77</v>
      </c>
      <c r="N254" t="s">
        <v>78</v>
      </c>
      <c r="O254" t="s">
        <v>74</v>
      </c>
      <c r="P254" t="s">
        <v>74</v>
      </c>
      <c r="Q254" t="s">
        <v>74</v>
      </c>
      <c r="R254" t="s">
        <v>74</v>
      </c>
      <c r="S254" t="s">
        <v>74</v>
      </c>
      <c r="T254" t="s">
        <v>74</v>
      </c>
      <c r="U254" t="s">
        <v>3267</v>
      </c>
      <c r="V254" t="s">
        <v>3268</v>
      </c>
      <c r="W254" t="s">
        <v>3269</v>
      </c>
      <c r="X254" t="s">
        <v>3270</v>
      </c>
      <c r="Y254" t="s">
        <v>74</v>
      </c>
      <c r="Z254" t="s">
        <v>74</v>
      </c>
      <c r="AA254" t="s">
        <v>3271</v>
      </c>
      <c r="AB254" t="s">
        <v>3272</v>
      </c>
      <c r="AC254" t="s">
        <v>74</v>
      </c>
      <c r="AD254" t="s">
        <v>74</v>
      </c>
      <c r="AE254" t="s">
        <v>74</v>
      </c>
      <c r="AF254" t="s">
        <v>74</v>
      </c>
      <c r="AG254">
        <v>39</v>
      </c>
      <c r="AH254">
        <v>22</v>
      </c>
      <c r="AI254">
        <v>22</v>
      </c>
      <c r="AJ254">
        <v>0</v>
      </c>
      <c r="AK254">
        <v>4</v>
      </c>
      <c r="AL254" t="s">
        <v>622</v>
      </c>
      <c r="AM254" t="s">
        <v>372</v>
      </c>
      <c r="AN254" t="s">
        <v>623</v>
      </c>
      <c r="AO254" t="s">
        <v>1714</v>
      </c>
      <c r="AP254" t="s">
        <v>74</v>
      </c>
      <c r="AQ254" t="s">
        <v>74</v>
      </c>
      <c r="AR254" t="s">
        <v>1715</v>
      </c>
      <c r="AS254" t="s">
        <v>1716</v>
      </c>
      <c r="AT254" t="s">
        <v>3015</v>
      </c>
      <c r="AU254">
        <v>1995</v>
      </c>
      <c r="AV254">
        <v>59</v>
      </c>
      <c r="AW254">
        <v>11</v>
      </c>
      <c r="AX254" t="s">
        <v>74</v>
      </c>
      <c r="AY254" t="s">
        <v>74</v>
      </c>
      <c r="AZ254" t="s">
        <v>74</v>
      </c>
      <c r="BA254" t="s">
        <v>74</v>
      </c>
      <c r="BB254">
        <v>2319</v>
      </c>
      <c r="BC254">
        <v>2329</v>
      </c>
      <c r="BD254" t="s">
        <v>74</v>
      </c>
      <c r="BE254" t="s">
        <v>3273</v>
      </c>
      <c r="BF254" t="str">
        <f>HYPERLINK("http://dx.doi.org/10.1016/0016-7037(95)00108-C","http://dx.doi.org/10.1016/0016-7037(95)00108-C")</f>
        <v>http://dx.doi.org/10.1016/0016-7037(95)00108-C</v>
      </c>
      <c r="BG254" t="s">
        <v>74</v>
      </c>
      <c r="BH254" t="s">
        <v>74</v>
      </c>
      <c r="BI254">
        <v>11</v>
      </c>
      <c r="BJ254" t="s">
        <v>270</v>
      </c>
      <c r="BK254" t="s">
        <v>94</v>
      </c>
      <c r="BL254" t="s">
        <v>270</v>
      </c>
      <c r="BM254" t="s">
        <v>3274</v>
      </c>
      <c r="BN254" t="s">
        <v>74</v>
      </c>
      <c r="BO254" t="s">
        <v>74</v>
      </c>
      <c r="BP254" t="s">
        <v>74</v>
      </c>
      <c r="BQ254" t="s">
        <v>74</v>
      </c>
      <c r="BR254" t="s">
        <v>97</v>
      </c>
      <c r="BS254" t="s">
        <v>3275</v>
      </c>
      <c r="BT254" t="str">
        <f>HYPERLINK("https%3A%2F%2Fwww.webofscience.com%2Fwos%2Fwoscc%2Ffull-record%2FWOS:A1995RE52200013","View Full Record in Web of Science")</f>
        <v>View Full Record in Web of Science</v>
      </c>
    </row>
    <row r="255" spans="1:72" x14ac:dyDescent="0.15">
      <c r="A255" t="s">
        <v>72</v>
      </c>
      <c r="B255" t="s">
        <v>3276</v>
      </c>
      <c r="C255" t="s">
        <v>74</v>
      </c>
      <c r="D255" t="s">
        <v>74</v>
      </c>
      <c r="E255" t="s">
        <v>74</v>
      </c>
      <c r="F255" t="s">
        <v>3276</v>
      </c>
      <c r="G255" t="s">
        <v>74</v>
      </c>
      <c r="H255" t="s">
        <v>74</v>
      </c>
      <c r="I255" t="s">
        <v>3277</v>
      </c>
      <c r="J255" t="s">
        <v>1708</v>
      </c>
      <c r="K255" t="s">
        <v>74</v>
      </c>
      <c r="L255" t="s">
        <v>74</v>
      </c>
      <c r="M255" t="s">
        <v>77</v>
      </c>
      <c r="N255" t="s">
        <v>78</v>
      </c>
      <c r="O255" t="s">
        <v>74</v>
      </c>
      <c r="P255" t="s">
        <v>74</v>
      </c>
      <c r="Q255" t="s">
        <v>74</v>
      </c>
      <c r="R255" t="s">
        <v>74</v>
      </c>
      <c r="S255" t="s">
        <v>74</v>
      </c>
      <c r="T255" t="s">
        <v>74</v>
      </c>
      <c r="U255" t="s">
        <v>3278</v>
      </c>
      <c r="V255" t="s">
        <v>3279</v>
      </c>
      <c r="W255" t="s">
        <v>3280</v>
      </c>
      <c r="X255" t="s">
        <v>3281</v>
      </c>
      <c r="Y255" t="s">
        <v>3282</v>
      </c>
      <c r="Z255" t="s">
        <v>74</v>
      </c>
      <c r="AA255" t="s">
        <v>3283</v>
      </c>
      <c r="AB255" t="s">
        <v>3284</v>
      </c>
      <c r="AC255" t="s">
        <v>74</v>
      </c>
      <c r="AD255" t="s">
        <v>74</v>
      </c>
      <c r="AE255" t="s">
        <v>74</v>
      </c>
      <c r="AF255" t="s">
        <v>74</v>
      </c>
      <c r="AG255">
        <v>58</v>
      </c>
      <c r="AH255">
        <v>23</v>
      </c>
      <c r="AI255">
        <v>23</v>
      </c>
      <c r="AJ255">
        <v>0</v>
      </c>
      <c r="AK255">
        <v>3</v>
      </c>
      <c r="AL255" t="s">
        <v>622</v>
      </c>
      <c r="AM255" t="s">
        <v>372</v>
      </c>
      <c r="AN255" t="s">
        <v>623</v>
      </c>
      <c r="AO255" t="s">
        <v>1714</v>
      </c>
      <c r="AP255" t="s">
        <v>74</v>
      </c>
      <c r="AQ255" t="s">
        <v>74</v>
      </c>
      <c r="AR255" t="s">
        <v>1715</v>
      </c>
      <c r="AS255" t="s">
        <v>1716</v>
      </c>
      <c r="AT255" t="s">
        <v>3015</v>
      </c>
      <c r="AU255">
        <v>1995</v>
      </c>
      <c r="AV255">
        <v>59</v>
      </c>
      <c r="AW255">
        <v>12</v>
      </c>
      <c r="AX255" t="s">
        <v>74</v>
      </c>
      <c r="AY255" t="s">
        <v>74</v>
      </c>
      <c r="AZ255" t="s">
        <v>74</v>
      </c>
      <c r="BA255" t="s">
        <v>74</v>
      </c>
      <c r="BB255">
        <v>2459</v>
      </c>
      <c r="BC255">
        <v>2468</v>
      </c>
      <c r="BD255" t="s">
        <v>74</v>
      </c>
      <c r="BE255" t="s">
        <v>3285</v>
      </c>
      <c r="BF255" t="str">
        <f>HYPERLINK("http://dx.doi.org/10.1016/0016-7037(95)00140-9","http://dx.doi.org/10.1016/0016-7037(95)00140-9")</f>
        <v>http://dx.doi.org/10.1016/0016-7037(95)00140-9</v>
      </c>
      <c r="BG255" t="s">
        <v>74</v>
      </c>
      <c r="BH255" t="s">
        <v>74</v>
      </c>
      <c r="BI255">
        <v>10</v>
      </c>
      <c r="BJ255" t="s">
        <v>270</v>
      </c>
      <c r="BK255" t="s">
        <v>94</v>
      </c>
      <c r="BL255" t="s">
        <v>270</v>
      </c>
      <c r="BM255" t="s">
        <v>3286</v>
      </c>
      <c r="BN255" t="s">
        <v>74</v>
      </c>
      <c r="BO255" t="s">
        <v>74</v>
      </c>
      <c r="BP255" t="s">
        <v>74</v>
      </c>
      <c r="BQ255" t="s">
        <v>74</v>
      </c>
      <c r="BR255" t="s">
        <v>97</v>
      </c>
      <c r="BS255" t="s">
        <v>3287</v>
      </c>
      <c r="BT255" t="str">
        <f>HYPERLINK("https%3A%2F%2Fwww.webofscience.com%2Fwos%2Fwoscc%2Ffull-record%2FWOS:A1995RF20200006","View Full Record in Web of Science")</f>
        <v>View Full Record in Web of Science</v>
      </c>
    </row>
    <row r="256" spans="1:72" x14ac:dyDescent="0.15">
      <c r="A256" t="s">
        <v>72</v>
      </c>
      <c r="B256" t="s">
        <v>3288</v>
      </c>
      <c r="C256" t="s">
        <v>74</v>
      </c>
      <c r="D256" t="s">
        <v>74</v>
      </c>
      <c r="E256" t="s">
        <v>74</v>
      </c>
      <c r="F256" t="s">
        <v>3288</v>
      </c>
      <c r="G256" t="s">
        <v>74</v>
      </c>
      <c r="H256" t="s">
        <v>74</v>
      </c>
      <c r="I256" t="s">
        <v>3289</v>
      </c>
      <c r="J256" t="s">
        <v>2414</v>
      </c>
      <c r="K256" t="s">
        <v>74</v>
      </c>
      <c r="L256" t="s">
        <v>74</v>
      </c>
      <c r="M256" t="s">
        <v>77</v>
      </c>
      <c r="N256" t="s">
        <v>78</v>
      </c>
      <c r="O256" t="s">
        <v>74</v>
      </c>
      <c r="P256" t="s">
        <v>74</v>
      </c>
      <c r="Q256" t="s">
        <v>74</v>
      </c>
      <c r="R256" t="s">
        <v>74</v>
      </c>
      <c r="S256" t="s">
        <v>74</v>
      </c>
      <c r="T256" t="s">
        <v>74</v>
      </c>
      <c r="U256" t="s">
        <v>3290</v>
      </c>
      <c r="V256" t="s">
        <v>3291</v>
      </c>
      <c r="W256" t="s">
        <v>74</v>
      </c>
      <c r="X256" t="s">
        <v>74</v>
      </c>
      <c r="Y256" t="s">
        <v>3292</v>
      </c>
      <c r="Z256" t="s">
        <v>74</v>
      </c>
      <c r="AA256" t="s">
        <v>3293</v>
      </c>
      <c r="AB256" t="s">
        <v>74</v>
      </c>
      <c r="AC256" t="s">
        <v>74</v>
      </c>
      <c r="AD256" t="s">
        <v>74</v>
      </c>
      <c r="AE256" t="s">
        <v>74</v>
      </c>
      <c r="AF256" t="s">
        <v>74</v>
      </c>
      <c r="AG256">
        <v>46</v>
      </c>
      <c r="AH256">
        <v>70</v>
      </c>
      <c r="AI256">
        <v>77</v>
      </c>
      <c r="AJ256">
        <v>0</v>
      </c>
      <c r="AK256">
        <v>3</v>
      </c>
      <c r="AL256" t="s">
        <v>2420</v>
      </c>
      <c r="AM256" t="s">
        <v>2421</v>
      </c>
      <c r="AN256" t="s">
        <v>2422</v>
      </c>
      <c r="AO256" t="s">
        <v>2423</v>
      </c>
      <c r="AP256" t="s">
        <v>74</v>
      </c>
      <c r="AQ256" t="s">
        <v>74</v>
      </c>
      <c r="AR256" t="s">
        <v>2414</v>
      </c>
      <c r="AS256" t="s">
        <v>227</v>
      </c>
      <c r="AT256" t="s">
        <v>3015</v>
      </c>
      <c r="AU256">
        <v>1995</v>
      </c>
      <c r="AV256">
        <v>23</v>
      </c>
      <c r="AW256">
        <v>6</v>
      </c>
      <c r="AX256" t="s">
        <v>74</v>
      </c>
      <c r="AY256" t="s">
        <v>74</v>
      </c>
      <c r="AZ256" t="s">
        <v>74</v>
      </c>
      <c r="BA256" t="s">
        <v>74</v>
      </c>
      <c r="BB256">
        <v>491</v>
      </c>
      <c r="BC256">
        <v>494</v>
      </c>
      <c r="BD256" t="s">
        <v>74</v>
      </c>
      <c r="BE256" t="s">
        <v>3294</v>
      </c>
      <c r="BF256" t="str">
        <f>HYPERLINK("http://dx.doi.org/10.1130/0091-7613(1995)023&lt;0491:CPMCDA&gt;2.3.CO;2","http://dx.doi.org/10.1130/0091-7613(1995)023&lt;0491:CPMCDA&gt;2.3.CO;2")</f>
        <v>http://dx.doi.org/10.1130/0091-7613(1995)023&lt;0491:CPMCDA&gt;2.3.CO;2</v>
      </c>
      <c r="BG256" t="s">
        <v>74</v>
      </c>
      <c r="BH256" t="s">
        <v>74</v>
      </c>
      <c r="BI256">
        <v>4</v>
      </c>
      <c r="BJ256" t="s">
        <v>227</v>
      </c>
      <c r="BK256" t="s">
        <v>94</v>
      </c>
      <c r="BL256" t="s">
        <v>227</v>
      </c>
      <c r="BM256" t="s">
        <v>3295</v>
      </c>
      <c r="BN256" t="s">
        <v>74</v>
      </c>
      <c r="BO256" t="s">
        <v>74</v>
      </c>
      <c r="BP256" t="s">
        <v>74</v>
      </c>
      <c r="BQ256" t="s">
        <v>74</v>
      </c>
      <c r="BR256" t="s">
        <v>97</v>
      </c>
      <c r="BS256" t="s">
        <v>3296</v>
      </c>
      <c r="BT256" t="str">
        <f>HYPERLINK("https%3A%2F%2Fwww.webofscience.com%2Fwos%2Fwoscc%2Ffull-record%2FWOS:A1995RB22200003","View Full Record in Web of Science")</f>
        <v>View Full Record in Web of Science</v>
      </c>
    </row>
    <row r="257" spans="1:72" x14ac:dyDescent="0.15">
      <c r="A257" t="s">
        <v>72</v>
      </c>
      <c r="B257" t="s">
        <v>3297</v>
      </c>
      <c r="C257" t="s">
        <v>74</v>
      </c>
      <c r="D257" t="s">
        <v>74</v>
      </c>
      <c r="E257" t="s">
        <v>74</v>
      </c>
      <c r="F257" t="s">
        <v>3297</v>
      </c>
      <c r="G257" t="s">
        <v>74</v>
      </c>
      <c r="H257" t="s">
        <v>74</v>
      </c>
      <c r="I257" t="s">
        <v>3298</v>
      </c>
      <c r="J257" t="s">
        <v>2414</v>
      </c>
      <c r="K257" t="s">
        <v>74</v>
      </c>
      <c r="L257" t="s">
        <v>74</v>
      </c>
      <c r="M257" t="s">
        <v>77</v>
      </c>
      <c r="N257" t="s">
        <v>78</v>
      </c>
      <c r="O257" t="s">
        <v>74</v>
      </c>
      <c r="P257" t="s">
        <v>74</v>
      </c>
      <c r="Q257" t="s">
        <v>74</v>
      </c>
      <c r="R257" t="s">
        <v>74</v>
      </c>
      <c r="S257" t="s">
        <v>74</v>
      </c>
      <c r="T257" t="s">
        <v>74</v>
      </c>
      <c r="U257" t="s">
        <v>3299</v>
      </c>
      <c r="V257" t="s">
        <v>3300</v>
      </c>
      <c r="W257" t="s">
        <v>3301</v>
      </c>
      <c r="X257" t="s">
        <v>3302</v>
      </c>
      <c r="Y257" t="s">
        <v>74</v>
      </c>
      <c r="Z257" t="s">
        <v>74</v>
      </c>
      <c r="AA257" t="s">
        <v>3303</v>
      </c>
      <c r="AB257" t="s">
        <v>3304</v>
      </c>
      <c r="AC257" t="s">
        <v>74</v>
      </c>
      <c r="AD257" t="s">
        <v>74</v>
      </c>
      <c r="AE257" t="s">
        <v>74</v>
      </c>
      <c r="AF257" t="s">
        <v>74</v>
      </c>
      <c r="AG257">
        <v>26</v>
      </c>
      <c r="AH257">
        <v>20</v>
      </c>
      <c r="AI257">
        <v>20</v>
      </c>
      <c r="AJ257">
        <v>0</v>
      </c>
      <c r="AK257">
        <v>3</v>
      </c>
      <c r="AL257" t="s">
        <v>2420</v>
      </c>
      <c r="AM257" t="s">
        <v>2421</v>
      </c>
      <c r="AN257" t="s">
        <v>2422</v>
      </c>
      <c r="AO257" t="s">
        <v>2423</v>
      </c>
      <c r="AP257" t="s">
        <v>74</v>
      </c>
      <c r="AQ257" t="s">
        <v>74</v>
      </c>
      <c r="AR257" t="s">
        <v>2414</v>
      </c>
      <c r="AS257" t="s">
        <v>227</v>
      </c>
      <c r="AT257" t="s">
        <v>3015</v>
      </c>
      <c r="AU257">
        <v>1995</v>
      </c>
      <c r="AV257">
        <v>23</v>
      </c>
      <c r="AW257">
        <v>6</v>
      </c>
      <c r="AX257" t="s">
        <v>74</v>
      </c>
      <c r="AY257" t="s">
        <v>74</v>
      </c>
      <c r="AZ257" t="s">
        <v>74</v>
      </c>
      <c r="BA257" t="s">
        <v>74</v>
      </c>
      <c r="BB257">
        <v>511</v>
      </c>
      <c r="BC257">
        <v>514</v>
      </c>
      <c r="BD257" t="s">
        <v>74</v>
      </c>
      <c r="BE257" t="s">
        <v>3305</v>
      </c>
      <c r="BF257" t="str">
        <f>HYPERLINK("http://dx.doi.org/10.1130/0091-7613(1995)023&lt;0511:WMOPOU&gt;2.3.CO;2","http://dx.doi.org/10.1130/0091-7613(1995)023&lt;0511:WMOPOU&gt;2.3.CO;2")</f>
        <v>http://dx.doi.org/10.1130/0091-7613(1995)023&lt;0511:WMOPOU&gt;2.3.CO;2</v>
      </c>
      <c r="BG257" t="s">
        <v>74</v>
      </c>
      <c r="BH257" t="s">
        <v>74</v>
      </c>
      <c r="BI257">
        <v>4</v>
      </c>
      <c r="BJ257" t="s">
        <v>227</v>
      </c>
      <c r="BK257" t="s">
        <v>94</v>
      </c>
      <c r="BL257" t="s">
        <v>227</v>
      </c>
      <c r="BM257" t="s">
        <v>3295</v>
      </c>
      <c r="BN257" t="s">
        <v>74</v>
      </c>
      <c r="BO257" t="s">
        <v>74</v>
      </c>
      <c r="BP257" t="s">
        <v>74</v>
      </c>
      <c r="BQ257" t="s">
        <v>74</v>
      </c>
      <c r="BR257" t="s">
        <v>97</v>
      </c>
      <c r="BS257" t="s">
        <v>3306</v>
      </c>
      <c r="BT257" t="str">
        <f>HYPERLINK("https%3A%2F%2Fwww.webofscience.com%2Fwos%2Fwoscc%2Ffull-record%2FWOS:A1995RB22200008","View Full Record in Web of Science")</f>
        <v>View Full Record in Web of Science</v>
      </c>
    </row>
    <row r="258" spans="1:72" x14ac:dyDescent="0.15">
      <c r="A258" t="s">
        <v>72</v>
      </c>
      <c r="B258" t="s">
        <v>3307</v>
      </c>
      <c r="C258" t="s">
        <v>74</v>
      </c>
      <c r="D258" t="s">
        <v>74</v>
      </c>
      <c r="E258" t="s">
        <v>74</v>
      </c>
      <c r="F258" t="s">
        <v>3307</v>
      </c>
      <c r="G258" t="s">
        <v>74</v>
      </c>
      <c r="H258" t="s">
        <v>74</v>
      </c>
      <c r="I258" t="s">
        <v>3308</v>
      </c>
      <c r="J258" t="s">
        <v>213</v>
      </c>
      <c r="K258" t="s">
        <v>74</v>
      </c>
      <c r="L258" t="s">
        <v>74</v>
      </c>
      <c r="M258" t="s">
        <v>77</v>
      </c>
      <c r="N258" t="s">
        <v>78</v>
      </c>
      <c r="O258" t="s">
        <v>74</v>
      </c>
      <c r="P258" t="s">
        <v>74</v>
      </c>
      <c r="Q258" t="s">
        <v>74</v>
      </c>
      <c r="R258" t="s">
        <v>74</v>
      </c>
      <c r="S258" t="s">
        <v>74</v>
      </c>
      <c r="T258" t="s">
        <v>74</v>
      </c>
      <c r="U258" t="s">
        <v>3309</v>
      </c>
      <c r="V258" t="s">
        <v>3310</v>
      </c>
      <c r="W258" t="s">
        <v>74</v>
      </c>
      <c r="X258" t="s">
        <v>74</v>
      </c>
      <c r="Y258" t="s">
        <v>3311</v>
      </c>
      <c r="Z258" t="s">
        <v>74</v>
      </c>
      <c r="AA258" t="s">
        <v>3312</v>
      </c>
      <c r="AB258" t="s">
        <v>3313</v>
      </c>
      <c r="AC258" t="s">
        <v>74</v>
      </c>
      <c r="AD258" t="s">
        <v>74</v>
      </c>
      <c r="AE258" t="s">
        <v>74</v>
      </c>
      <c r="AF258" t="s">
        <v>74</v>
      </c>
      <c r="AG258">
        <v>17</v>
      </c>
      <c r="AH258">
        <v>51</v>
      </c>
      <c r="AI258">
        <v>57</v>
      </c>
      <c r="AJ258">
        <v>0</v>
      </c>
      <c r="AK258">
        <v>5</v>
      </c>
      <c r="AL258" t="s">
        <v>160</v>
      </c>
      <c r="AM258" t="s">
        <v>161</v>
      </c>
      <c r="AN258" t="s">
        <v>220</v>
      </c>
      <c r="AO258" t="s">
        <v>221</v>
      </c>
      <c r="AP258" t="s">
        <v>74</v>
      </c>
      <c r="AQ258" t="s">
        <v>74</v>
      </c>
      <c r="AR258" t="s">
        <v>222</v>
      </c>
      <c r="AS258" t="s">
        <v>223</v>
      </c>
      <c r="AT258" t="s">
        <v>3314</v>
      </c>
      <c r="AU258">
        <v>1995</v>
      </c>
      <c r="AV258">
        <v>22</v>
      </c>
      <c r="AW258">
        <v>11</v>
      </c>
      <c r="AX258" t="s">
        <v>74</v>
      </c>
      <c r="AY258" t="s">
        <v>74</v>
      </c>
      <c r="AZ258" t="s">
        <v>74</v>
      </c>
      <c r="BA258" t="s">
        <v>74</v>
      </c>
      <c r="BB258">
        <v>1345</v>
      </c>
      <c r="BC258">
        <v>1348</v>
      </c>
      <c r="BD258" t="s">
        <v>74</v>
      </c>
      <c r="BE258" t="s">
        <v>3315</v>
      </c>
      <c r="BF258" t="str">
        <f>HYPERLINK("http://dx.doi.org/10.1029/95GL01198","http://dx.doi.org/10.1029/95GL01198")</f>
        <v>http://dx.doi.org/10.1029/95GL01198</v>
      </c>
      <c r="BG258" t="s">
        <v>74</v>
      </c>
      <c r="BH258" t="s">
        <v>74</v>
      </c>
      <c r="BI258">
        <v>4</v>
      </c>
      <c r="BJ258" t="s">
        <v>226</v>
      </c>
      <c r="BK258" t="s">
        <v>94</v>
      </c>
      <c r="BL258" t="s">
        <v>227</v>
      </c>
      <c r="BM258" t="s">
        <v>3316</v>
      </c>
      <c r="BN258" t="s">
        <v>74</v>
      </c>
      <c r="BO258" t="s">
        <v>74</v>
      </c>
      <c r="BP258" t="s">
        <v>74</v>
      </c>
      <c r="BQ258" t="s">
        <v>74</v>
      </c>
      <c r="BR258" t="s">
        <v>97</v>
      </c>
      <c r="BS258" t="s">
        <v>3317</v>
      </c>
      <c r="BT258" t="str">
        <f>HYPERLINK("https%3A%2F%2Fwww.webofscience.com%2Fwos%2Fwoscc%2Ffull-record%2FWOS:A1995RB55000008","View Full Record in Web of Science")</f>
        <v>View Full Record in Web of Science</v>
      </c>
    </row>
    <row r="259" spans="1:72" x14ac:dyDescent="0.15">
      <c r="A259" t="s">
        <v>72</v>
      </c>
      <c r="B259" t="s">
        <v>3318</v>
      </c>
      <c r="C259" t="s">
        <v>74</v>
      </c>
      <c r="D259" t="s">
        <v>74</v>
      </c>
      <c r="E259" t="s">
        <v>74</v>
      </c>
      <c r="F259" t="s">
        <v>3318</v>
      </c>
      <c r="G259" t="s">
        <v>74</v>
      </c>
      <c r="H259" t="s">
        <v>74</v>
      </c>
      <c r="I259" t="s">
        <v>3319</v>
      </c>
      <c r="J259" t="s">
        <v>3320</v>
      </c>
      <c r="K259" t="s">
        <v>74</v>
      </c>
      <c r="L259" t="s">
        <v>74</v>
      </c>
      <c r="M259" t="s">
        <v>77</v>
      </c>
      <c r="N259" t="s">
        <v>1282</v>
      </c>
      <c r="O259" t="s">
        <v>3321</v>
      </c>
      <c r="P259" t="s">
        <v>3322</v>
      </c>
      <c r="Q259" t="s">
        <v>3323</v>
      </c>
      <c r="R259" t="s">
        <v>74</v>
      </c>
      <c r="S259" t="s">
        <v>74</v>
      </c>
      <c r="T259" t="s">
        <v>3324</v>
      </c>
      <c r="U259" t="s">
        <v>3325</v>
      </c>
      <c r="V259" t="s">
        <v>3326</v>
      </c>
      <c r="W259" t="s">
        <v>3327</v>
      </c>
      <c r="X259" t="s">
        <v>2082</v>
      </c>
      <c r="Y259" t="s">
        <v>3328</v>
      </c>
      <c r="Z259" t="s">
        <v>74</v>
      </c>
      <c r="AA259" t="s">
        <v>74</v>
      </c>
      <c r="AB259" t="s">
        <v>3329</v>
      </c>
      <c r="AC259" t="s">
        <v>74</v>
      </c>
      <c r="AD259" t="s">
        <v>74</v>
      </c>
      <c r="AE259" t="s">
        <v>74</v>
      </c>
      <c r="AF259" t="s">
        <v>74</v>
      </c>
      <c r="AG259">
        <v>42</v>
      </c>
      <c r="AH259">
        <v>123</v>
      </c>
      <c r="AI259">
        <v>134</v>
      </c>
      <c r="AJ259">
        <v>1</v>
      </c>
      <c r="AK259">
        <v>15</v>
      </c>
      <c r="AL259" t="s">
        <v>965</v>
      </c>
      <c r="AM259" t="s">
        <v>107</v>
      </c>
      <c r="AN259" t="s">
        <v>966</v>
      </c>
      <c r="AO259" t="s">
        <v>3330</v>
      </c>
      <c r="AP259" t="s">
        <v>74</v>
      </c>
      <c r="AQ259" t="s">
        <v>74</v>
      </c>
      <c r="AR259" t="s">
        <v>3331</v>
      </c>
      <c r="AS259" t="s">
        <v>3332</v>
      </c>
      <c r="AT259" t="s">
        <v>3333</v>
      </c>
      <c r="AU259">
        <v>1995</v>
      </c>
      <c r="AV259">
        <v>52</v>
      </c>
      <c r="AW259" t="s">
        <v>3334</v>
      </c>
      <c r="AX259" t="s">
        <v>74</v>
      </c>
      <c r="AY259" t="s">
        <v>74</v>
      </c>
      <c r="AZ259" t="s">
        <v>74</v>
      </c>
      <c r="BA259" t="s">
        <v>74</v>
      </c>
      <c r="BB259">
        <v>329</v>
      </c>
      <c r="BC259">
        <v>335</v>
      </c>
      <c r="BD259" t="s">
        <v>74</v>
      </c>
      <c r="BE259" t="s">
        <v>3335</v>
      </c>
      <c r="BF259" t="str">
        <f>HYPERLINK("http://dx.doi.org/10.1016/1054-3139(95)80048-4","http://dx.doi.org/10.1016/1054-3139(95)80048-4")</f>
        <v>http://dx.doi.org/10.1016/1054-3139(95)80048-4</v>
      </c>
      <c r="BG259" t="s">
        <v>74</v>
      </c>
      <c r="BH259" t="s">
        <v>74</v>
      </c>
      <c r="BI259">
        <v>7</v>
      </c>
      <c r="BJ259" t="s">
        <v>3336</v>
      </c>
      <c r="BK259" t="s">
        <v>1296</v>
      </c>
      <c r="BL259" t="s">
        <v>3336</v>
      </c>
      <c r="BM259" t="s">
        <v>3337</v>
      </c>
      <c r="BN259" t="s">
        <v>74</v>
      </c>
      <c r="BO259" t="s">
        <v>229</v>
      </c>
      <c r="BP259" t="s">
        <v>74</v>
      </c>
      <c r="BQ259" t="s">
        <v>74</v>
      </c>
      <c r="BR259" t="s">
        <v>97</v>
      </c>
      <c r="BS259" t="s">
        <v>3338</v>
      </c>
      <c r="BT259" t="str">
        <f>HYPERLINK("https%3A%2F%2Fwww.webofscience.com%2Fwos%2Fwoscc%2Ffull-record%2FWOS:A1995TE36800008","View Full Record in Web of Science")</f>
        <v>View Full Record in Web of Science</v>
      </c>
    </row>
    <row r="260" spans="1:72" x14ac:dyDescent="0.15">
      <c r="A260" t="s">
        <v>72</v>
      </c>
      <c r="B260" t="s">
        <v>3339</v>
      </c>
      <c r="C260" t="s">
        <v>74</v>
      </c>
      <c r="D260" t="s">
        <v>74</v>
      </c>
      <c r="E260" t="s">
        <v>74</v>
      </c>
      <c r="F260" t="s">
        <v>3339</v>
      </c>
      <c r="G260" t="s">
        <v>74</v>
      </c>
      <c r="H260" t="s">
        <v>74</v>
      </c>
      <c r="I260" t="s">
        <v>3340</v>
      </c>
      <c r="J260" t="s">
        <v>3320</v>
      </c>
      <c r="K260" t="s">
        <v>74</v>
      </c>
      <c r="L260" t="s">
        <v>74</v>
      </c>
      <c r="M260" t="s">
        <v>77</v>
      </c>
      <c r="N260" t="s">
        <v>78</v>
      </c>
      <c r="O260" t="s">
        <v>74</v>
      </c>
      <c r="P260" t="s">
        <v>74</v>
      </c>
      <c r="Q260" t="s">
        <v>74</v>
      </c>
      <c r="R260" t="s">
        <v>74</v>
      </c>
      <c r="S260" t="s">
        <v>74</v>
      </c>
      <c r="T260" t="s">
        <v>3341</v>
      </c>
      <c r="U260" t="s">
        <v>3342</v>
      </c>
      <c r="V260" t="s">
        <v>3343</v>
      </c>
      <c r="W260" t="s">
        <v>74</v>
      </c>
      <c r="X260" t="s">
        <v>74</v>
      </c>
      <c r="Y260" t="s">
        <v>3344</v>
      </c>
      <c r="Z260" t="s">
        <v>74</v>
      </c>
      <c r="AA260" t="s">
        <v>3345</v>
      </c>
      <c r="AB260" t="s">
        <v>74</v>
      </c>
      <c r="AC260" t="s">
        <v>74</v>
      </c>
      <c r="AD260" t="s">
        <v>74</v>
      </c>
      <c r="AE260" t="s">
        <v>74</v>
      </c>
      <c r="AF260" t="s">
        <v>74</v>
      </c>
      <c r="AG260">
        <v>59</v>
      </c>
      <c r="AH260">
        <v>123</v>
      </c>
      <c r="AI260">
        <v>134</v>
      </c>
      <c r="AJ260">
        <v>0</v>
      </c>
      <c r="AK260">
        <v>20</v>
      </c>
      <c r="AL260" t="s">
        <v>3346</v>
      </c>
      <c r="AM260" t="s">
        <v>372</v>
      </c>
      <c r="AN260" t="s">
        <v>3347</v>
      </c>
      <c r="AO260" t="s">
        <v>3330</v>
      </c>
      <c r="AP260" t="s">
        <v>74</v>
      </c>
      <c r="AQ260" t="s">
        <v>74</v>
      </c>
      <c r="AR260" t="s">
        <v>3331</v>
      </c>
      <c r="AS260" t="s">
        <v>3332</v>
      </c>
      <c r="AT260" t="s">
        <v>3333</v>
      </c>
      <c r="AU260">
        <v>1995</v>
      </c>
      <c r="AV260">
        <v>52</v>
      </c>
      <c r="AW260" t="s">
        <v>3334</v>
      </c>
      <c r="AX260" t="s">
        <v>74</v>
      </c>
      <c r="AY260" t="s">
        <v>74</v>
      </c>
      <c r="AZ260" t="s">
        <v>74</v>
      </c>
      <c r="BA260" t="s">
        <v>74</v>
      </c>
      <c r="BB260">
        <v>385</v>
      </c>
      <c r="BC260">
        <v>396</v>
      </c>
      <c r="BD260" t="s">
        <v>74</v>
      </c>
      <c r="BE260" t="s">
        <v>3348</v>
      </c>
      <c r="BF260" t="str">
        <f>HYPERLINK("http://dx.doi.org/10.1016/1054-3139(95)80054-9","http://dx.doi.org/10.1016/1054-3139(95)80054-9")</f>
        <v>http://dx.doi.org/10.1016/1054-3139(95)80054-9</v>
      </c>
      <c r="BG260" t="s">
        <v>74</v>
      </c>
      <c r="BH260" t="s">
        <v>74</v>
      </c>
      <c r="BI260">
        <v>12</v>
      </c>
      <c r="BJ260" t="s">
        <v>3336</v>
      </c>
      <c r="BK260" t="s">
        <v>94</v>
      </c>
      <c r="BL260" t="s">
        <v>3336</v>
      </c>
      <c r="BM260" t="s">
        <v>3337</v>
      </c>
      <c r="BN260" t="s">
        <v>74</v>
      </c>
      <c r="BO260" t="s">
        <v>74</v>
      </c>
      <c r="BP260" t="s">
        <v>74</v>
      </c>
      <c r="BQ260" t="s">
        <v>74</v>
      </c>
      <c r="BR260" t="s">
        <v>97</v>
      </c>
      <c r="BS260" t="s">
        <v>3349</v>
      </c>
      <c r="BT260" t="str">
        <f>HYPERLINK("https%3A%2F%2Fwww.webofscience.com%2Fwos%2Fwoscc%2Ffull-record%2FWOS:A1995TE36800014","View Full Record in Web of Science")</f>
        <v>View Full Record in Web of Science</v>
      </c>
    </row>
    <row r="261" spans="1:72" x14ac:dyDescent="0.15">
      <c r="A261" t="s">
        <v>72</v>
      </c>
      <c r="B261" t="s">
        <v>3350</v>
      </c>
      <c r="C261" t="s">
        <v>74</v>
      </c>
      <c r="D261" t="s">
        <v>74</v>
      </c>
      <c r="E261" t="s">
        <v>74</v>
      </c>
      <c r="F261" t="s">
        <v>3350</v>
      </c>
      <c r="G261" t="s">
        <v>74</v>
      </c>
      <c r="H261" t="s">
        <v>74</v>
      </c>
      <c r="I261" t="s">
        <v>3351</v>
      </c>
      <c r="J261" t="s">
        <v>3320</v>
      </c>
      <c r="K261" t="s">
        <v>74</v>
      </c>
      <c r="L261" t="s">
        <v>74</v>
      </c>
      <c r="M261" t="s">
        <v>77</v>
      </c>
      <c r="N261" t="s">
        <v>78</v>
      </c>
      <c r="O261" t="s">
        <v>74</v>
      </c>
      <c r="P261" t="s">
        <v>74</v>
      </c>
      <c r="Q261" t="s">
        <v>74</v>
      </c>
      <c r="R261" t="s">
        <v>74</v>
      </c>
      <c r="S261" t="s">
        <v>74</v>
      </c>
      <c r="T261" t="s">
        <v>3352</v>
      </c>
      <c r="U261" t="s">
        <v>3353</v>
      </c>
      <c r="V261" t="s">
        <v>3354</v>
      </c>
      <c r="W261" t="s">
        <v>3355</v>
      </c>
      <c r="X261" t="s">
        <v>2285</v>
      </c>
      <c r="Y261" t="s">
        <v>3356</v>
      </c>
      <c r="Z261" t="s">
        <v>74</v>
      </c>
      <c r="AA261" t="s">
        <v>74</v>
      </c>
      <c r="AB261" t="s">
        <v>74</v>
      </c>
      <c r="AC261" t="s">
        <v>74</v>
      </c>
      <c r="AD261" t="s">
        <v>74</v>
      </c>
      <c r="AE261" t="s">
        <v>74</v>
      </c>
      <c r="AF261" t="s">
        <v>74</v>
      </c>
      <c r="AG261">
        <v>51</v>
      </c>
      <c r="AH261">
        <v>40</v>
      </c>
      <c r="AI261">
        <v>44</v>
      </c>
      <c r="AJ261">
        <v>1</v>
      </c>
      <c r="AK261">
        <v>13</v>
      </c>
      <c r="AL261" t="s">
        <v>3346</v>
      </c>
      <c r="AM261" t="s">
        <v>372</v>
      </c>
      <c r="AN261" t="s">
        <v>3347</v>
      </c>
      <c r="AO261" t="s">
        <v>3330</v>
      </c>
      <c r="AP261" t="s">
        <v>74</v>
      </c>
      <c r="AQ261" t="s">
        <v>74</v>
      </c>
      <c r="AR261" t="s">
        <v>3331</v>
      </c>
      <c r="AS261" t="s">
        <v>3332</v>
      </c>
      <c r="AT261" t="s">
        <v>3333</v>
      </c>
      <c r="AU261">
        <v>1995</v>
      </c>
      <c r="AV261">
        <v>52</v>
      </c>
      <c r="AW261" t="s">
        <v>3334</v>
      </c>
      <c r="AX261" t="s">
        <v>74</v>
      </c>
      <c r="AY261" t="s">
        <v>74</v>
      </c>
      <c r="AZ261" t="s">
        <v>74</v>
      </c>
      <c r="BA261" t="s">
        <v>74</v>
      </c>
      <c r="BB261">
        <v>457</v>
      </c>
      <c r="BC261">
        <v>468</v>
      </c>
      <c r="BD261" t="s">
        <v>74</v>
      </c>
      <c r="BE261" t="s">
        <v>3357</v>
      </c>
      <c r="BF261" t="str">
        <f>HYPERLINK("http://dx.doi.org/10.1016/1054-3139(95)80060-3","http://dx.doi.org/10.1016/1054-3139(95)80060-3")</f>
        <v>http://dx.doi.org/10.1016/1054-3139(95)80060-3</v>
      </c>
      <c r="BG261" t="s">
        <v>74</v>
      </c>
      <c r="BH261" t="s">
        <v>74</v>
      </c>
      <c r="BI261">
        <v>12</v>
      </c>
      <c r="BJ261" t="s">
        <v>3336</v>
      </c>
      <c r="BK261" t="s">
        <v>94</v>
      </c>
      <c r="BL261" t="s">
        <v>3336</v>
      </c>
      <c r="BM261" t="s">
        <v>3337</v>
      </c>
      <c r="BN261" t="s">
        <v>74</v>
      </c>
      <c r="BO261" t="s">
        <v>74</v>
      </c>
      <c r="BP261" t="s">
        <v>74</v>
      </c>
      <c r="BQ261" t="s">
        <v>74</v>
      </c>
      <c r="BR261" t="s">
        <v>97</v>
      </c>
      <c r="BS261" t="s">
        <v>3358</v>
      </c>
      <c r="BT261" t="str">
        <f>HYPERLINK("https%3A%2F%2Fwww.webofscience.com%2Fwos%2Fwoscc%2Ffull-record%2FWOS:A1995TE36800020","View Full Record in Web of Science")</f>
        <v>View Full Record in Web of Science</v>
      </c>
    </row>
    <row r="262" spans="1:72" x14ac:dyDescent="0.15">
      <c r="A262" t="s">
        <v>72</v>
      </c>
      <c r="B262" t="s">
        <v>3359</v>
      </c>
      <c r="C262" t="s">
        <v>74</v>
      </c>
      <c r="D262" t="s">
        <v>74</v>
      </c>
      <c r="E262" t="s">
        <v>74</v>
      </c>
      <c r="F262" t="s">
        <v>3359</v>
      </c>
      <c r="G262" t="s">
        <v>74</v>
      </c>
      <c r="H262" t="s">
        <v>74</v>
      </c>
      <c r="I262" t="s">
        <v>3360</v>
      </c>
      <c r="J262" t="s">
        <v>3320</v>
      </c>
      <c r="K262" t="s">
        <v>74</v>
      </c>
      <c r="L262" t="s">
        <v>74</v>
      </c>
      <c r="M262" t="s">
        <v>77</v>
      </c>
      <c r="N262" t="s">
        <v>1282</v>
      </c>
      <c r="O262" t="s">
        <v>3321</v>
      </c>
      <c r="P262" t="s">
        <v>3322</v>
      </c>
      <c r="Q262" t="s">
        <v>3323</v>
      </c>
      <c r="R262" t="s">
        <v>74</v>
      </c>
      <c r="S262" t="s">
        <v>74</v>
      </c>
      <c r="T262" t="s">
        <v>3361</v>
      </c>
      <c r="U262" t="s">
        <v>3362</v>
      </c>
      <c r="V262" t="s">
        <v>3363</v>
      </c>
      <c r="W262" t="s">
        <v>3327</v>
      </c>
      <c r="X262" t="s">
        <v>2082</v>
      </c>
      <c r="Y262" t="s">
        <v>3364</v>
      </c>
      <c r="Z262" t="s">
        <v>74</v>
      </c>
      <c r="AA262" t="s">
        <v>74</v>
      </c>
      <c r="AB262" t="s">
        <v>3329</v>
      </c>
      <c r="AC262" t="s">
        <v>74</v>
      </c>
      <c r="AD262" t="s">
        <v>74</v>
      </c>
      <c r="AE262" t="s">
        <v>74</v>
      </c>
      <c r="AF262" t="s">
        <v>74</v>
      </c>
      <c r="AG262">
        <v>37</v>
      </c>
      <c r="AH262">
        <v>56</v>
      </c>
      <c r="AI262">
        <v>59</v>
      </c>
      <c r="AJ262">
        <v>0</v>
      </c>
      <c r="AK262">
        <v>17</v>
      </c>
      <c r="AL262" t="s">
        <v>965</v>
      </c>
      <c r="AM262" t="s">
        <v>107</v>
      </c>
      <c r="AN262" t="s">
        <v>966</v>
      </c>
      <c r="AO262" t="s">
        <v>3330</v>
      </c>
      <c r="AP262" t="s">
        <v>74</v>
      </c>
      <c r="AQ262" t="s">
        <v>74</v>
      </c>
      <c r="AR262" t="s">
        <v>3331</v>
      </c>
      <c r="AS262" t="s">
        <v>3332</v>
      </c>
      <c r="AT262" t="s">
        <v>3333</v>
      </c>
      <c r="AU262">
        <v>1995</v>
      </c>
      <c r="AV262">
        <v>52</v>
      </c>
      <c r="AW262" t="s">
        <v>3334</v>
      </c>
      <c r="AX262" t="s">
        <v>74</v>
      </c>
      <c r="AY262" t="s">
        <v>74</v>
      </c>
      <c r="AZ262" t="s">
        <v>74</v>
      </c>
      <c r="BA262" t="s">
        <v>74</v>
      </c>
      <c r="BB262">
        <v>541</v>
      </c>
      <c r="BC262">
        <v>548</v>
      </c>
      <c r="BD262" t="s">
        <v>74</v>
      </c>
      <c r="BE262" t="s">
        <v>3365</v>
      </c>
      <c r="BF262" t="str">
        <f>HYPERLINK("http://dx.doi.org/10.1016/1054-3139(95)80068-9","http://dx.doi.org/10.1016/1054-3139(95)80068-9")</f>
        <v>http://dx.doi.org/10.1016/1054-3139(95)80068-9</v>
      </c>
      <c r="BG262" t="s">
        <v>74</v>
      </c>
      <c r="BH262" t="s">
        <v>74</v>
      </c>
      <c r="BI262">
        <v>8</v>
      </c>
      <c r="BJ262" t="s">
        <v>3336</v>
      </c>
      <c r="BK262" t="s">
        <v>1296</v>
      </c>
      <c r="BL262" t="s">
        <v>3336</v>
      </c>
      <c r="BM262" t="s">
        <v>3337</v>
      </c>
      <c r="BN262" t="s">
        <v>74</v>
      </c>
      <c r="BO262" t="s">
        <v>229</v>
      </c>
      <c r="BP262" t="s">
        <v>74</v>
      </c>
      <c r="BQ262" t="s">
        <v>74</v>
      </c>
      <c r="BR262" t="s">
        <v>97</v>
      </c>
      <c r="BS262" t="s">
        <v>3366</v>
      </c>
      <c r="BT262" t="str">
        <f>HYPERLINK("https%3A%2F%2Fwww.webofscience.com%2Fwos%2Fwoscc%2Ffull-record%2FWOS:A1995TE36800028","View Full Record in Web of Science")</f>
        <v>View Full Record in Web of Science</v>
      </c>
    </row>
    <row r="263" spans="1:72" x14ac:dyDescent="0.15">
      <c r="A263" t="s">
        <v>72</v>
      </c>
      <c r="B263" t="s">
        <v>3367</v>
      </c>
      <c r="C263" t="s">
        <v>74</v>
      </c>
      <c r="D263" t="s">
        <v>74</v>
      </c>
      <c r="E263" t="s">
        <v>74</v>
      </c>
      <c r="F263" t="s">
        <v>3367</v>
      </c>
      <c r="G263" t="s">
        <v>74</v>
      </c>
      <c r="H263" t="s">
        <v>74</v>
      </c>
      <c r="I263" t="s">
        <v>3368</v>
      </c>
      <c r="J263" t="s">
        <v>3320</v>
      </c>
      <c r="K263" t="s">
        <v>74</v>
      </c>
      <c r="L263" t="s">
        <v>74</v>
      </c>
      <c r="M263" t="s">
        <v>77</v>
      </c>
      <c r="N263" t="s">
        <v>1282</v>
      </c>
      <c r="O263" t="s">
        <v>3321</v>
      </c>
      <c r="P263" t="s">
        <v>3322</v>
      </c>
      <c r="Q263" t="s">
        <v>3323</v>
      </c>
      <c r="R263" t="s">
        <v>74</v>
      </c>
      <c r="S263" t="s">
        <v>74</v>
      </c>
      <c r="T263" t="s">
        <v>3369</v>
      </c>
      <c r="U263" t="s">
        <v>3370</v>
      </c>
      <c r="V263" t="s">
        <v>3371</v>
      </c>
      <c r="W263" t="s">
        <v>74</v>
      </c>
      <c r="X263" t="s">
        <v>74</v>
      </c>
      <c r="Y263" t="s">
        <v>3372</v>
      </c>
      <c r="Z263" t="s">
        <v>74</v>
      </c>
      <c r="AA263" t="s">
        <v>74</v>
      </c>
      <c r="AB263" t="s">
        <v>74</v>
      </c>
      <c r="AC263" t="s">
        <v>74</v>
      </c>
      <c r="AD263" t="s">
        <v>74</v>
      </c>
      <c r="AE263" t="s">
        <v>74</v>
      </c>
      <c r="AF263" t="s">
        <v>74</v>
      </c>
      <c r="AG263">
        <v>23</v>
      </c>
      <c r="AH263">
        <v>57</v>
      </c>
      <c r="AI263">
        <v>64</v>
      </c>
      <c r="AJ263">
        <v>0</v>
      </c>
      <c r="AK263">
        <v>14</v>
      </c>
      <c r="AL263" t="s">
        <v>965</v>
      </c>
      <c r="AM263" t="s">
        <v>107</v>
      </c>
      <c r="AN263" t="s">
        <v>966</v>
      </c>
      <c r="AO263" t="s">
        <v>3330</v>
      </c>
      <c r="AP263" t="s">
        <v>74</v>
      </c>
      <c r="AQ263" t="s">
        <v>74</v>
      </c>
      <c r="AR263" t="s">
        <v>3331</v>
      </c>
      <c r="AS263" t="s">
        <v>3332</v>
      </c>
      <c r="AT263" t="s">
        <v>3333</v>
      </c>
      <c r="AU263">
        <v>1995</v>
      </c>
      <c r="AV263">
        <v>52</v>
      </c>
      <c r="AW263" t="s">
        <v>3334</v>
      </c>
      <c r="AX263" t="s">
        <v>74</v>
      </c>
      <c r="AY263" t="s">
        <v>74</v>
      </c>
      <c r="AZ263" t="s">
        <v>74</v>
      </c>
      <c r="BA263" t="s">
        <v>74</v>
      </c>
      <c r="BB263">
        <v>549</v>
      </c>
      <c r="BC263">
        <v>555</v>
      </c>
      <c r="BD263" t="s">
        <v>74</v>
      </c>
      <c r="BE263" t="s">
        <v>3373</v>
      </c>
      <c r="BF263" t="str">
        <f>HYPERLINK("http://dx.doi.org/10.1016/1054-3139(95)80069-7","http://dx.doi.org/10.1016/1054-3139(95)80069-7")</f>
        <v>http://dx.doi.org/10.1016/1054-3139(95)80069-7</v>
      </c>
      <c r="BG263" t="s">
        <v>74</v>
      </c>
      <c r="BH263" t="s">
        <v>74</v>
      </c>
      <c r="BI263">
        <v>7</v>
      </c>
      <c r="BJ263" t="s">
        <v>3336</v>
      </c>
      <c r="BK263" t="s">
        <v>1296</v>
      </c>
      <c r="BL263" t="s">
        <v>3336</v>
      </c>
      <c r="BM263" t="s">
        <v>3337</v>
      </c>
      <c r="BN263" t="s">
        <v>74</v>
      </c>
      <c r="BO263" t="s">
        <v>229</v>
      </c>
      <c r="BP263" t="s">
        <v>74</v>
      </c>
      <c r="BQ263" t="s">
        <v>74</v>
      </c>
      <c r="BR263" t="s">
        <v>97</v>
      </c>
      <c r="BS263" t="s">
        <v>3374</v>
      </c>
      <c r="BT263" t="str">
        <f>HYPERLINK("https%3A%2F%2Fwww.webofscience.com%2Fwos%2Fwoscc%2Ffull-record%2FWOS:A1995TE36800029","View Full Record in Web of Science")</f>
        <v>View Full Record in Web of Science</v>
      </c>
    </row>
    <row r="264" spans="1:72" x14ac:dyDescent="0.15">
      <c r="A264" t="s">
        <v>72</v>
      </c>
      <c r="B264" t="s">
        <v>3375</v>
      </c>
      <c r="C264" t="s">
        <v>74</v>
      </c>
      <c r="D264" t="s">
        <v>74</v>
      </c>
      <c r="E264" t="s">
        <v>74</v>
      </c>
      <c r="F264" t="s">
        <v>3375</v>
      </c>
      <c r="G264" t="s">
        <v>74</v>
      </c>
      <c r="H264" t="s">
        <v>74</v>
      </c>
      <c r="I264" t="s">
        <v>3376</v>
      </c>
      <c r="J264" t="s">
        <v>3377</v>
      </c>
      <c r="K264" t="s">
        <v>74</v>
      </c>
      <c r="L264" t="s">
        <v>74</v>
      </c>
      <c r="M264" t="s">
        <v>77</v>
      </c>
      <c r="N264" t="s">
        <v>78</v>
      </c>
      <c r="O264" t="s">
        <v>74</v>
      </c>
      <c r="P264" t="s">
        <v>74</v>
      </c>
      <c r="Q264" t="s">
        <v>74</v>
      </c>
      <c r="R264" t="s">
        <v>74</v>
      </c>
      <c r="S264" t="s">
        <v>74</v>
      </c>
      <c r="T264" t="s">
        <v>74</v>
      </c>
      <c r="U264" t="s">
        <v>74</v>
      </c>
      <c r="V264" t="s">
        <v>3378</v>
      </c>
      <c r="W264" t="s">
        <v>74</v>
      </c>
      <c r="X264" t="s">
        <v>74</v>
      </c>
      <c r="Y264" t="s">
        <v>3379</v>
      </c>
      <c r="Z264" t="s">
        <v>74</v>
      </c>
      <c r="AA264" t="s">
        <v>3380</v>
      </c>
      <c r="AB264" t="s">
        <v>3381</v>
      </c>
      <c r="AC264" t="s">
        <v>74</v>
      </c>
      <c r="AD264" t="s">
        <v>74</v>
      </c>
      <c r="AE264" t="s">
        <v>74</v>
      </c>
      <c r="AF264" t="s">
        <v>74</v>
      </c>
      <c r="AG264">
        <v>0</v>
      </c>
      <c r="AH264">
        <v>3</v>
      </c>
      <c r="AI264">
        <v>3</v>
      </c>
      <c r="AJ264">
        <v>0</v>
      </c>
      <c r="AK264">
        <v>0</v>
      </c>
      <c r="AL264" t="s">
        <v>3382</v>
      </c>
      <c r="AM264" t="s">
        <v>3383</v>
      </c>
      <c r="AN264" t="s">
        <v>3384</v>
      </c>
      <c r="AO264" t="s">
        <v>3385</v>
      </c>
      <c r="AP264" t="s">
        <v>74</v>
      </c>
      <c r="AQ264" t="s">
        <v>74</v>
      </c>
      <c r="AR264" t="s">
        <v>3386</v>
      </c>
      <c r="AS264" t="s">
        <v>3387</v>
      </c>
      <c r="AT264" t="s">
        <v>3015</v>
      </c>
      <c r="AU264">
        <v>1995</v>
      </c>
      <c r="AV264">
        <v>24</v>
      </c>
      <c r="AW264">
        <v>2</v>
      </c>
      <c r="AX264" t="s">
        <v>74</v>
      </c>
      <c r="AY264" t="s">
        <v>74</v>
      </c>
      <c r="AZ264" t="s">
        <v>74</v>
      </c>
      <c r="BA264" t="s">
        <v>74</v>
      </c>
      <c r="BB264">
        <v>73</v>
      </c>
      <c r="BC264">
        <v>76</v>
      </c>
      <c r="BD264" t="s">
        <v>74</v>
      </c>
      <c r="BE264" t="s">
        <v>74</v>
      </c>
      <c r="BF264" t="s">
        <v>74</v>
      </c>
      <c r="BG264" t="s">
        <v>74</v>
      </c>
      <c r="BH264" t="s">
        <v>74</v>
      </c>
      <c r="BI264">
        <v>4</v>
      </c>
      <c r="BJ264" t="s">
        <v>246</v>
      </c>
      <c r="BK264" t="s">
        <v>94</v>
      </c>
      <c r="BL264" t="s">
        <v>246</v>
      </c>
      <c r="BM264" t="s">
        <v>3388</v>
      </c>
      <c r="BN264" t="s">
        <v>74</v>
      </c>
      <c r="BO264" t="s">
        <v>74</v>
      </c>
      <c r="BP264" t="s">
        <v>74</v>
      </c>
      <c r="BQ264" t="s">
        <v>74</v>
      </c>
      <c r="BR264" t="s">
        <v>97</v>
      </c>
      <c r="BS264" t="s">
        <v>3389</v>
      </c>
      <c r="BT264" t="str">
        <f>HYPERLINK("https%3A%2F%2Fwww.webofscience.com%2Fwos%2Fwoscc%2Ffull-record%2FWOS:A1995RC44700006","View Full Record in Web of Science")</f>
        <v>View Full Record in Web of Science</v>
      </c>
    </row>
    <row r="265" spans="1:72" x14ac:dyDescent="0.15">
      <c r="A265" t="s">
        <v>72</v>
      </c>
      <c r="B265" t="s">
        <v>3390</v>
      </c>
      <c r="C265" t="s">
        <v>74</v>
      </c>
      <c r="D265" t="s">
        <v>74</v>
      </c>
      <c r="E265" t="s">
        <v>74</v>
      </c>
      <c r="F265" t="s">
        <v>3390</v>
      </c>
      <c r="G265" t="s">
        <v>74</v>
      </c>
      <c r="H265" t="s">
        <v>74</v>
      </c>
      <c r="I265" t="s">
        <v>3391</v>
      </c>
      <c r="J265" t="s">
        <v>3392</v>
      </c>
      <c r="K265" t="s">
        <v>74</v>
      </c>
      <c r="L265" t="s">
        <v>74</v>
      </c>
      <c r="M265" t="s">
        <v>77</v>
      </c>
      <c r="N265" t="s">
        <v>519</v>
      </c>
      <c r="O265" t="s">
        <v>74</v>
      </c>
      <c r="P265" t="s">
        <v>74</v>
      </c>
      <c r="Q265" t="s">
        <v>74</v>
      </c>
      <c r="R265" t="s">
        <v>74</v>
      </c>
      <c r="S265" t="s">
        <v>74</v>
      </c>
      <c r="T265" t="s">
        <v>74</v>
      </c>
      <c r="U265" t="s">
        <v>74</v>
      </c>
      <c r="V265" t="s">
        <v>3393</v>
      </c>
      <c r="W265" t="s">
        <v>74</v>
      </c>
      <c r="X265" t="s">
        <v>74</v>
      </c>
      <c r="Y265" t="s">
        <v>3394</v>
      </c>
      <c r="Z265" t="s">
        <v>74</v>
      </c>
      <c r="AA265" t="s">
        <v>74</v>
      </c>
      <c r="AB265" t="s">
        <v>74</v>
      </c>
      <c r="AC265" t="s">
        <v>74</v>
      </c>
      <c r="AD265" t="s">
        <v>74</v>
      </c>
      <c r="AE265" t="s">
        <v>74</v>
      </c>
      <c r="AF265" t="s">
        <v>74</v>
      </c>
      <c r="AG265">
        <v>11</v>
      </c>
      <c r="AH265">
        <v>26</v>
      </c>
      <c r="AI265">
        <v>27</v>
      </c>
      <c r="AJ265">
        <v>0</v>
      </c>
      <c r="AK265">
        <v>1</v>
      </c>
      <c r="AL265" t="s">
        <v>604</v>
      </c>
      <c r="AM265" t="s">
        <v>605</v>
      </c>
      <c r="AN265" t="s">
        <v>606</v>
      </c>
      <c r="AO265" t="s">
        <v>3395</v>
      </c>
      <c r="AP265" t="s">
        <v>74</v>
      </c>
      <c r="AQ265" t="s">
        <v>74</v>
      </c>
      <c r="AR265" t="s">
        <v>3396</v>
      </c>
      <c r="AS265" t="s">
        <v>3397</v>
      </c>
      <c r="AT265" t="s">
        <v>3015</v>
      </c>
      <c r="AU265">
        <v>1995</v>
      </c>
      <c r="AV265">
        <v>12</v>
      </c>
      <c r="AW265">
        <v>3</v>
      </c>
      <c r="AX265" t="s">
        <v>74</v>
      </c>
      <c r="AY265" t="s">
        <v>74</v>
      </c>
      <c r="AZ265" t="s">
        <v>74</v>
      </c>
      <c r="BA265" t="s">
        <v>74</v>
      </c>
      <c r="BB265">
        <v>662</v>
      </c>
      <c r="BC265">
        <v>667</v>
      </c>
      <c r="BD265" t="s">
        <v>74</v>
      </c>
      <c r="BE265" t="s">
        <v>3398</v>
      </c>
      <c r="BF265" t="str">
        <f>HYPERLINK("http://dx.doi.org/10.1175/1520-0426(1995)012&lt;0662:MFTBOH&gt;2.0.CO;2","http://dx.doi.org/10.1175/1520-0426(1995)012&lt;0662:MFTBOH&gt;2.0.CO;2")</f>
        <v>http://dx.doi.org/10.1175/1520-0426(1995)012&lt;0662:MFTBOH&gt;2.0.CO;2</v>
      </c>
      <c r="BG265" t="s">
        <v>74</v>
      </c>
      <c r="BH265" t="s">
        <v>74</v>
      </c>
      <c r="BI265">
        <v>6</v>
      </c>
      <c r="BJ265" t="s">
        <v>3399</v>
      </c>
      <c r="BK265" t="s">
        <v>94</v>
      </c>
      <c r="BL265" t="s">
        <v>3400</v>
      </c>
      <c r="BM265" t="s">
        <v>3401</v>
      </c>
      <c r="BN265" t="s">
        <v>74</v>
      </c>
      <c r="BO265" t="s">
        <v>229</v>
      </c>
      <c r="BP265" t="s">
        <v>74</v>
      </c>
      <c r="BQ265" t="s">
        <v>74</v>
      </c>
      <c r="BR265" t="s">
        <v>97</v>
      </c>
      <c r="BS265" t="s">
        <v>3402</v>
      </c>
      <c r="BT265" t="str">
        <f>HYPERLINK("https%3A%2F%2Fwww.webofscience.com%2Fwos%2Fwoscc%2Ffull-record%2FWOS:A1995RD27900017","View Full Record in Web of Science")</f>
        <v>View Full Record in Web of Science</v>
      </c>
    </row>
    <row r="266" spans="1:72" x14ac:dyDescent="0.15">
      <c r="A266" t="s">
        <v>72</v>
      </c>
      <c r="B266" t="s">
        <v>3403</v>
      </c>
      <c r="C266" t="s">
        <v>74</v>
      </c>
      <c r="D266" t="s">
        <v>74</v>
      </c>
      <c r="E266" t="s">
        <v>74</v>
      </c>
      <c r="F266" t="s">
        <v>3403</v>
      </c>
      <c r="G266" t="s">
        <v>74</v>
      </c>
      <c r="H266" t="s">
        <v>74</v>
      </c>
      <c r="I266" t="s">
        <v>3404</v>
      </c>
      <c r="J266" t="s">
        <v>1787</v>
      </c>
      <c r="K266" t="s">
        <v>74</v>
      </c>
      <c r="L266" t="s">
        <v>74</v>
      </c>
      <c r="M266" t="s">
        <v>77</v>
      </c>
      <c r="N266" t="s">
        <v>78</v>
      </c>
      <c r="O266" t="s">
        <v>74</v>
      </c>
      <c r="P266" t="s">
        <v>74</v>
      </c>
      <c r="Q266" t="s">
        <v>74</v>
      </c>
      <c r="R266" t="s">
        <v>74</v>
      </c>
      <c r="S266" t="s">
        <v>74</v>
      </c>
      <c r="T266" t="s">
        <v>74</v>
      </c>
      <c r="U266" t="s">
        <v>3405</v>
      </c>
      <c r="V266" t="s">
        <v>3406</v>
      </c>
      <c r="W266" t="s">
        <v>74</v>
      </c>
      <c r="X266" t="s">
        <v>74</v>
      </c>
      <c r="Y266" t="s">
        <v>3407</v>
      </c>
      <c r="Z266" t="s">
        <v>74</v>
      </c>
      <c r="AA266" t="s">
        <v>74</v>
      </c>
      <c r="AB266" t="s">
        <v>74</v>
      </c>
      <c r="AC266" t="s">
        <v>74</v>
      </c>
      <c r="AD266" t="s">
        <v>74</v>
      </c>
      <c r="AE266" t="s">
        <v>74</v>
      </c>
      <c r="AF266" t="s">
        <v>74</v>
      </c>
      <c r="AG266">
        <v>34</v>
      </c>
      <c r="AH266">
        <v>2</v>
      </c>
      <c r="AI266">
        <v>2</v>
      </c>
      <c r="AJ266">
        <v>0</v>
      </c>
      <c r="AK266">
        <v>1</v>
      </c>
      <c r="AL266" t="s">
        <v>622</v>
      </c>
      <c r="AM266" t="s">
        <v>372</v>
      </c>
      <c r="AN266" t="s">
        <v>623</v>
      </c>
      <c r="AO266" t="s">
        <v>1791</v>
      </c>
      <c r="AP266" t="s">
        <v>74</v>
      </c>
      <c r="AQ266" t="s">
        <v>74</v>
      </c>
      <c r="AR266" t="s">
        <v>1792</v>
      </c>
      <c r="AS266" t="s">
        <v>1793</v>
      </c>
      <c r="AT266" t="s">
        <v>3015</v>
      </c>
      <c r="AU266">
        <v>1995</v>
      </c>
      <c r="AV266">
        <v>57</v>
      </c>
      <c r="AW266">
        <v>7</v>
      </c>
      <c r="AX266" t="s">
        <v>74</v>
      </c>
      <c r="AY266" t="s">
        <v>74</v>
      </c>
      <c r="AZ266" t="s">
        <v>74</v>
      </c>
      <c r="BA266" t="s">
        <v>74</v>
      </c>
      <c r="BB266">
        <v>759</v>
      </c>
      <c r="BC266">
        <v>773</v>
      </c>
      <c r="BD266" t="s">
        <v>74</v>
      </c>
      <c r="BE266" t="s">
        <v>3408</v>
      </c>
      <c r="BF266" t="str">
        <f>HYPERLINK("http://dx.doi.org/10.1016/0021-9169(94)00063-T","http://dx.doi.org/10.1016/0021-9169(94)00063-T")</f>
        <v>http://dx.doi.org/10.1016/0021-9169(94)00063-T</v>
      </c>
      <c r="BG266" t="s">
        <v>74</v>
      </c>
      <c r="BH266" t="s">
        <v>74</v>
      </c>
      <c r="BI266">
        <v>15</v>
      </c>
      <c r="BJ266" t="s">
        <v>169</v>
      </c>
      <c r="BK266" t="s">
        <v>94</v>
      </c>
      <c r="BL266" t="s">
        <v>169</v>
      </c>
      <c r="BM266" t="s">
        <v>3409</v>
      </c>
      <c r="BN266" t="s">
        <v>74</v>
      </c>
      <c r="BO266" t="s">
        <v>74</v>
      </c>
      <c r="BP266" t="s">
        <v>74</v>
      </c>
      <c r="BQ266" t="s">
        <v>74</v>
      </c>
      <c r="BR266" t="s">
        <v>97</v>
      </c>
      <c r="BS266" t="s">
        <v>3410</v>
      </c>
      <c r="BT266" t="str">
        <f>HYPERLINK("https%3A%2F%2Fwww.webofscience.com%2Fwos%2Fwoscc%2Ffull-record%2FWOS:A1995QQ62400006","View Full Record in Web of Science")</f>
        <v>View Full Record in Web of Science</v>
      </c>
    </row>
    <row r="267" spans="1:72" x14ac:dyDescent="0.15">
      <c r="A267" t="s">
        <v>72</v>
      </c>
      <c r="B267" t="s">
        <v>3411</v>
      </c>
      <c r="C267" t="s">
        <v>74</v>
      </c>
      <c r="D267" t="s">
        <v>74</v>
      </c>
      <c r="E267" t="s">
        <v>74</v>
      </c>
      <c r="F267" t="s">
        <v>3411</v>
      </c>
      <c r="G267" t="s">
        <v>74</v>
      </c>
      <c r="H267" t="s">
        <v>74</v>
      </c>
      <c r="I267" t="s">
        <v>3412</v>
      </c>
      <c r="J267" t="s">
        <v>3413</v>
      </c>
      <c r="K267" t="s">
        <v>74</v>
      </c>
      <c r="L267" t="s">
        <v>74</v>
      </c>
      <c r="M267" t="s">
        <v>77</v>
      </c>
      <c r="N267" t="s">
        <v>78</v>
      </c>
      <c r="O267" t="s">
        <v>74</v>
      </c>
      <c r="P267" t="s">
        <v>74</v>
      </c>
      <c r="Q267" t="s">
        <v>74</v>
      </c>
      <c r="R267" t="s">
        <v>74</v>
      </c>
      <c r="S267" t="s">
        <v>74</v>
      </c>
      <c r="T267" t="s">
        <v>3414</v>
      </c>
      <c r="U267" t="s">
        <v>3415</v>
      </c>
      <c r="V267" t="s">
        <v>3416</v>
      </c>
      <c r="W267" t="s">
        <v>74</v>
      </c>
      <c r="X267" t="s">
        <v>74</v>
      </c>
      <c r="Y267" t="s">
        <v>3417</v>
      </c>
      <c r="Z267" t="s">
        <v>74</v>
      </c>
      <c r="AA267" t="s">
        <v>3418</v>
      </c>
      <c r="AB267" t="s">
        <v>3419</v>
      </c>
      <c r="AC267" t="s">
        <v>74</v>
      </c>
      <c r="AD267" t="s">
        <v>74</v>
      </c>
      <c r="AE267" t="s">
        <v>74</v>
      </c>
      <c r="AF267" t="s">
        <v>74</v>
      </c>
      <c r="AG267">
        <v>53</v>
      </c>
      <c r="AH267">
        <v>37</v>
      </c>
      <c r="AI267">
        <v>39</v>
      </c>
      <c r="AJ267">
        <v>2</v>
      </c>
      <c r="AK267">
        <v>10</v>
      </c>
      <c r="AL267" t="s">
        <v>1504</v>
      </c>
      <c r="AM267" t="s">
        <v>1505</v>
      </c>
      <c r="AN267" t="s">
        <v>1506</v>
      </c>
      <c r="AO267" t="s">
        <v>3420</v>
      </c>
      <c r="AP267" t="s">
        <v>74</v>
      </c>
      <c r="AQ267" t="s">
        <v>74</v>
      </c>
      <c r="AR267" t="s">
        <v>3421</v>
      </c>
      <c r="AS267" t="s">
        <v>3422</v>
      </c>
      <c r="AT267" t="s">
        <v>3015</v>
      </c>
      <c r="AU267">
        <v>1995</v>
      </c>
      <c r="AV267">
        <v>21</v>
      </c>
      <c r="AW267">
        <v>2</v>
      </c>
      <c r="AX267" t="s">
        <v>74</v>
      </c>
      <c r="AY267" t="s">
        <v>74</v>
      </c>
      <c r="AZ267" t="s">
        <v>74</v>
      </c>
      <c r="BA267" t="s">
        <v>74</v>
      </c>
      <c r="BB267">
        <v>165</v>
      </c>
      <c r="BC267">
        <v>186</v>
      </c>
      <c r="BD267" t="s">
        <v>74</v>
      </c>
      <c r="BE267" t="s">
        <v>3423</v>
      </c>
      <c r="BF267" t="str">
        <f>HYPERLINK("http://dx.doi.org/10.1007/BF00696579","http://dx.doi.org/10.1007/BF00696579")</f>
        <v>http://dx.doi.org/10.1007/BF00696579</v>
      </c>
      <c r="BG267" t="s">
        <v>74</v>
      </c>
      <c r="BH267" t="s">
        <v>74</v>
      </c>
      <c r="BI267">
        <v>22</v>
      </c>
      <c r="BJ267" t="s">
        <v>1629</v>
      </c>
      <c r="BK267" t="s">
        <v>94</v>
      </c>
      <c r="BL267" t="s">
        <v>1630</v>
      </c>
      <c r="BM267" t="s">
        <v>3424</v>
      </c>
      <c r="BN267" t="s">
        <v>74</v>
      </c>
      <c r="BO267" t="s">
        <v>74</v>
      </c>
      <c r="BP267" t="s">
        <v>74</v>
      </c>
      <c r="BQ267" t="s">
        <v>74</v>
      </c>
      <c r="BR267" t="s">
        <v>97</v>
      </c>
      <c r="BS267" t="s">
        <v>3425</v>
      </c>
      <c r="BT267" t="str">
        <f>HYPERLINK("https%3A%2F%2Fwww.webofscience.com%2Fwos%2Fwoscc%2Ffull-record%2FWOS:A1995TA04400004","View Full Record in Web of Science")</f>
        <v>View Full Record in Web of Science</v>
      </c>
    </row>
    <row r="268" spans="1:72" x14ac:dyDescent="0.15">
      <c r="A268" t="s">
        <v>72</v>
      </c>
      <c r="B268" t="s">
        <v>3426</v>
      </c>
      <c r="C268" t="s">
        <v>74</v>
      </c>
      <c r="D268" t="s">
        <v>74</v>
      </c>
      <c r="E268" t="s">
        <v>74</v>
      </c>
      <c r="F268" t="s">
        <v>3426</v>
      </c>
      <c r="G268" t="s">
        <v>74</v>
      </c>
      <c r="H268" t="s">
        <v>74</v>
      </c>
      <c r="I268" t="s">
        <v>3427</v>
      </c>
      <c r="J268" t="s">
        <v>3428</v>
      </c>
      <c r="K268" t="s">
        <v>74</v>
      </c>
      <c r="L268" t="s">
        <v>74</v>
      </c>
      <c r="M268" t="s">
        <v>77</v>
      </c>
      <c r="N268" t="s">
        <v>78</v>
      </c>
      <c r="O268" t="s">
        <v>74</v>
      </c>
      <c r="P268" t="s">
        <v>74</v>
      </c>
      <c r="Q268" t="s">
        <v>74</v>
      </c>
      <c r="R268" t="s">
        <v>74</v>
      </c>
      <c r="S268" t="s">
        <v>74</v>
      </c>
      <c r="T268" t="s">
        <v>3429</v>
      </c>
      <c r="U268" t="s">
        <v>3430</v>
      </c>
      <c r="V268" t="s">
        <v>3431</v>
      </c>
      <c r="W268" t="s">
        <v>74</v>
      </c>
      <c r="X268" t="s">
        <v>74</v>
      </c>
      <c r="Y268" t="s">
        <v>3432</v>
      </c>
      <c r="Z268" t="s">
        <v>74</v>
      </c>
      <c r="AA268" t="s">
        <v>74</v>
      </c>
      <c r="AB268" t="s">
        <v>3433</v>
      </c>
      <c r="AC268" t="s">
        <v>74</v>
      </c>
      <c r="AD268" t="s">
        <v>74</v>
      </c>
      <c r="AE268" t="s">
        <v>74</v>
      </c>
      <c r="AF268" t="s">
        <v>74</v>
      </c>
      <c r="AG268">
        <v>30</v>
      </c>
      <c r="AH268">
        <v>106</v>
      </c>
      <c r="AI268">
        <v>114</v>
      </c>
      <c r="AJ268">
        <v>0</v>
      </c>
      <c r="AK268">
        <v>12</v>
      </c>
      <c r="AL268" t="s">
        <v>3434</v>
      </c>
      <c r="AM268" t="s">
        <v>139</v>
      </c>
      <c r="AN268" t="s">
        <v>3435</v>
      </c>
      <c r="AO268" t="s">
        <v>3436</v>
      </c>
      <c r="AP268" t="s">
        <v>74</v>
      </c>
      <c r="AQ268" t="s">
        <v>74</v>
      </c>
      <c r="AR268" t="s">
        <v>3437</v>
      </c>
      <c r="AS268" t="s">
        <v>3438</v>
      </c>
      <c r="AT268" t="s">
        <v>3015</v>
      </c>
      <c r="AU268">
        <v>1995</v>
      </c>
      <c r="AV268">
        <v>198</v>
      </c>
      <c r="AW268">
        <v>6</v>
      </c>
      <c r="AX268" t="s">
        <v>74</v>
      </c>
      <c r="AY268" t="s">
        <v>74</v>
      </c>
      <c r="AZ268" t="s">
        <v>74</v>
      </c>
      <c r="BA268" t="s">
        <v>74</v>
      </c>
      <c r="BB268">
        <v>1381</v>
      </c>
      <c r="BC268">
        <v>1387</v>
      </c>
      <c r="BD268" t="s">
        <v>74</v>
      </c>
      <c r="BE268" t="s">
        <v>74</v>
      </c>
      <c r="BF268" t="s">
        <v>74</v>
      </c>
      <c r="BG268" t="s">
        <v>74</v>
      </c>
      <c r="BH268" t="s">
        <v>74</v>
      </c>
      <c r="BI268">
        <v>7</v>
      </c>
      <c r="BJ268" t="s">
        <v>207</v>
      </c>
      <c r="BK268" t="s">
        <v>94</v>
      </c>
      <c r="BL268" t="s">
        <v>208</v>
      </c>
      <c r="BM268" t="s">
        <v>3439</v>
      </c>
      <c r="BN268">
        <v>9319273</v>
      </c>
      <c r="BO268" t="s">
        <v>74</v>
      </c>
      <c r="BP268" t="s">
        <v>74</v>
      </c>
      <c r="BQ268" t="s">
        <v>74</v>
      </c>
      <c r="BR268" t="s">
        <v>97</v>
      </c>
      <c r="BS268" t="s">
        <v>3440</v>
      </c>
      <c r="BT268" t="str">
        <f>HYPERLINK("https%3A%2F%2Fwww.webofscience.com%2Fwos%2Fwoscc%2Ffull-record%2FWOS:A1995RC73700015","View Full Record in Web of Science")</f>
        <v>View Full Record in Web of Science</v>
      </c>
    </row>
    <row r="269" spans="1:72" x14ac:dyDescent="0.15">
      <c r="A269" t="s">
        <v>72</v>
      </c>
      <c r="B269" t="s">
        <v>3441</v>
      </c>
      <c r="C269" t="s">
        <v>74</v>
      </c>
      <c r="D269" t="s">
        <v>74</v>
      </c>
      <c r="E269" t="s">
        <v>74</v>
      </c>
      <c r="F269" t="s">
        <v>3441</v>
      </c>
      <c r="G269" t="s">
        <v>74</v>
      </c>
      <c r="H269" t="s">
        <v>74</v>
      </c>
      <c r="I269" t="s">
        <v>3442</v>
      </c>
      <c r="J269" t="s">
        <v>3443</v>
      </c>
      <c r="K269" t="s">
        <v>74</v>
      </c>
      <c r="L269" t="s">
        <v>74</v>
      </c>
      <c r="M269" t="s">
        <v>77</v>
      </c>
      <c r="N269" t="s">
        <v>78</v>
      </c>
      <c r="O269" t="s">
        <v>74</v>
      </c>
      <c r="P269" t="s">
        <v>74</v>
      </c>
      <c r="Q269" t="s">
        <v>74</v>
      </c>
      <c r="R269" t="s">
        <v>74</v>
      </c>
      <c r="S269" t="s">
        <v>74</v>
      </c>
      <c r="T269" t="s">
        <v>74</v>
      </c>
      <c r="U269" t="s">
        <v>74</v>
      </c>
      <c r="V269" t="s">
        <v>3444</v>
      </c>
      <c r="W269" t="s">
        <v>74</v>
      </c>
      <c r="X269" t="s">
        <v>74</v>
      </c>
      <c r="Y269" t="s">
        <v>3445</v>
      </c>
      <c r="Z269" t="s">
        <v>74</v>
      </c>
      <c r="AA269" t="s">
        <v>3446</v>
      </c>
      <c r="AB269" t="s">
        <v>3447</v>
      </c>
      <c r="AC269" t="s">
        <v>74</v>
      </c>
      <c r="AD269" t="s">
        <v>74</v>
      </c>
      <c r="AE269" t="s">
        <v>74</v>
      </c>
      <c r="AF269" t="s">
        <v>74</v>
      </c>
      <c r="AG269">
        <v>0</v>
      </c>
      <c r="AH269">
        <v>15</v>
      </c>
      <c r="AI269">
        <v>15</v>
      </c>
      <c r="AJ269">
        <v>0</v>
      </c>
      <c r="AK269">
        <v>2</v>
      </c>
      <c r="AL269" t="s">
        <v>85</v>
      </c>
      <c r="AM269" t="s">
        <v>86</v>
      </c>
      <c r="AN269" t="s">
        <v>87</v>
      </c>
      <c r="AO269" t="s">
        <v>3448</v>
      </c>
      <c r="AP269" t="s">
        <v>74</v>
      </c>
      <c r="AQ269" t="s">
        <v>74</v>
      </c>
      <c r="AR269" t="s">
        <v>3449</v>
      </c>
      <c r="AS269" t="s">
        <v>3450</v>
      </c>
      <c r="AT269" t="s">
        <v>3015</v>
      </c>
      <c r="AU269">
        <v>1995</v>
      </c>
      <c r="AV269">
        <v>6</v>
      </c>
      <c r="AW269">
        <v>4</v>
      </c>
      <c r="AX269" t="s">
        <v>74</v>
      </c>
      <c r="AY269" t="s">
        <v>74</v>
      </c>
      <c r="AZ269" t="s">
        <v>74</v>
      </c>
      <c r="BA269" t="s">
        <v>74</v>
      </c>
      <c r="BB269">
        <v>331</v>
      </c>
      <c r="BC269">
        <v>344</v>
      </c>
      <c r="BD269" t="s">
        <v>74</v>
      </c>
      <c r="BE269" t="s">
        <v>3451</v>
      </c>
      <c r="BF269" t="str">
        <f>HYPERLINK("http://dx.doi.org/10.1016/0924-7963(94)00032-7","http://dx.doi.org/10.1016/0924-7963(94)00032-7")</f>
        <v>http://dx.doi.org/10.1016/0924-7963(94)00032-7</v>
      </c>
      <c r="BG269" t="s">
        <v>74</v>
      </c>
      <c r="BH269" t="s">
        <v>74</v>
      </c>
      <c r="BI269">
        <v>14</v>
      </c>
      <c r="BJ269" t="s">
        <v>3452</v>
      </c>
      <c r="BK269" t="s">
        <v>94</v>
      </c>
      <c r="BL269" t="s">
        <v>3453</v>
      </c>
      <c r="BM269" t="s">
        <v>3454</v>
      </c>
      <c r="BN269" t="s">
        <v>74</v>
      </c>
      <c r="BO269" t="s">
        <v>74</v>
      </c>
      <c r="BP269" t="s">
        <v>74</v>
      </c>
      <c r="BQ269" t="s">
        <v>74</v>
      </c>
      <c r="BR269" t="s">
        <v>97</v>
      </c>
      <c r="BS269" t="s">
        <v>3455</v>
      </c>
      <c r="BT269" t="str">
        <f>HYPERLINK("https%3A%2F%2Fwww.webofscience.com%2Fwos%2Fwoscc%2Ffull-record%2FWOS:A1995RE16500004","View Full Record in Web of Science")</f>
        <v>View Full Record in Web of Science</v>
      </c>
    </row>
    <row r="270" spans="1:72" x14ac:dyDescent="0.15">
      <c r="A270" t="s">
        <v>72</v>
      </c>
      <c r="B270" t="s">
        <v>3456</v>
      </c>
      <c r="C270" t="s">
        <v>74</v>
      </c>
      <c r="D270" t="s">
        <v>74</v>
      </c>
      <c r="E270" t="s">
        <v>74</v>
      </c>
      <c r="F270" t="s">
        <v>3456</v>
      </c>
      <c r="G270" t="s">
        <v>74</v>
      </c>
      <c r="H270" t="s">
        <v>74</v>
      </c>
      <c r="I270" t="s">
        <v>3457</v>
      </c>
      <c r="J270" t="s">
        <v>3443</v>
      </c>
      <c r="K270" t="s">
        <v>74</v>
      </c>
      <c r="L270" t="s">
        <v>74</v>
      </c>
      <c r="M270" t="s">
        <v>77</v>
      </c>
      <c r="N270" t="s">
        <v>78</v>
      </c>
      <c r="O270" t="s">
        <v>74</v>
      </c>
      <c r="P270" t="s">
        <v>74</v>
      </c>
      <c r="Q270" t="s">
        <v>74</v>
      </c>
      <c r="R270" t="s">
        <v>74</v>
      </c>
      <c r="S270" t="s">
        <v>74</v>
      </c>
      <c r="T270" t="s">
        <v>74</v>
      </c>
      <c r="U270" t="s">
        <v>74</v>
      </c>
      <c r="V270" t="s">
        <v>3458</v>
      </c>
      <c r="W270" t="s">
        <v>74</v>
      </c>
      <c r="X270" t="s">
        <v>74</v>
      </c>
      <c r="Y270" t="s">
        <v>3459</v>
      </c>
      <c r="Z270" t="s">
        <v>74</v>
      </c>
      <c r="AA270" t="s">
        <v>3460</v>
      </c>
      <c r="AB270" t="s">
        <v>3447</v>
      </c>
      <c r="AC270" t="s">
        <v>74</v>
      </c>
      <c r="AD270" t="s">
        <v>74</v>
      </c>
      <c r="AE270" t="s">
        <v>74</v>
      </c>
      <c r="AF270" t="s">
        <v>74</v>
      </c>
      <c r="AG270">
        <v>0</v>
      </c>
      <c r="AH270">
        <v>34</v>
      </c>
      <c r="AI270">
        <v>35</v>
      </c>
      <c r="AJ270">
        <v>0</v>
      </c>
      <c r="AK270">
        <v>13</v>
      </c>
      <c r="AL270" t="s">
        <v>85</v>
      </c>
      <c r="AM270" t="s">
        <v>86</v>
      </c>
      <c r="AN270" t="s">
        <v>87</v>
      </c>
      <c r="AO270" t="s">
        <v>3448</v>
      </c>
      <c r="AP270" t="s">
        <v>74</v>
      </c>
      <c r="AQ270" t="s">
        <v>74</v>
      </c>
      <c r="AR270" t="s">
        <v>3449</v>
      </c>
      <c r="AS270" t="s">
        <v>3450</v>
      </c>
      <c r="AT270" t="s">
        <v>3015</v>
      </c>
      <c r="AU270">
        <v>1995</v>
      </c>
      <c r="AV270">
        <v>6</v>
      </c>
      <c r="AW270">
        <v>4</v>
      </c>
      <c r="AX270" t="s">
        <v>74</v>
      </c>
      <c r="AY270" t="s">
        <v>74</v>
      </c>
      <c r="AZ270" t="s">
        <v>74</v>
      </c>
      <c r="BA270" t="s">
        <v>74</v>
      </c>
      <c r="BB270">
        <v>345</v>
      </c>
      <c r="BC270">
        <v>361</v>
      </c>
      <c r="BD270" t="s">
        <v>74</v>
      </c>
      <c r="BE270" t="s">
        <v>3461</v>
      </c>
      <c r="BF270" t="str">
        <f>HYPERLINK("http://dx.doi.org/10.1016/0924-7963(94)00033-8","http://dx.doi.org/10.1016/0924-7963(94)00033-8")</f>
        <v>http://dx.doi.org/10.1016/0924-7963(94)00033-8</v>
      </c>
      <c r="BG270" t="s">
        <v>74</v>
      </c>
      <c r="BH270" t="s">
        <v>74</v>
      </c>
      <c r="BI270">
        <v>17</v>
      </c>
      <c r="BJ270" t="s">
        <v>3452</v>
      </c>
      <c r="BK270" t="s">
        <v>94</v>
      </c>
      <c r="BL270" t="s">
        <v>3453</v>
      </c>
      <c r="BM270" t="s">
        <v>3454</v>
      </c>
      <c r="BN270" t="s">
        <v>74</v>
      </c>
      <c r="BO270" t="s">
        <v>74</v>
      </c>
      <c r="BP270" t="s">
        <v>74</v>
      </c>
      <c r="BQ270" t="s">
        <v>74</v>
      </c>
      <c r="BR270" t="s">
        <v>97</v>
      </c>
      <c r="BS270" t="s">
        <v>3462</v>
      </c>
      <c r="BT270" t="str">
        <f>HYPERLINK("https%3A%2F%2Fwww.webofscience.com%2Fwos%2Fwoscc%2Ffull-record%2FWOS:A1995RE16500005","View Full Record in Web of Science")</f>
        <v>View Full Record in Web of Science</v>
      </c>
    </row>
    <row r="271" spans="1:72" x14ac:dyDescent="0.15">
      <c r="A271" t="s">
        <v>72</v>
      </c>
      <c r="B271" t="s">
        <v>3463</v>
      </c>
      <c r="C271" t="s">
        <v>74</v>
      </c>
      <c r="D271" t="s">
        <v>74</v>
      </c>
      <c r="E271" t="s">
        <v>74</v>
      </c>
      <c r="F271" t="s">
        <v>3463</v>
      </c>
      <c r="G271" t="s">
        <v>74</v>
      </c>
      <c r="H271" t="s">
        <v>74</v>
      </c>
      <c r="I271" t="s">
        <v>3464</v>
      </c>
      <c r="J271" t="s">
        <v>1889</v>
      </c>
      <c r="K271" t="s">
        <v>74</v>
      </c>
      <c r="L271" t="s">
        <v>74</v>
      </c>
      <c r="M271" t="s">
        <v>77</v>
      </c>
      <c r="N271" t="s">
        <v>519</v>
      </c>
      <c r="O271" t="s">
        <v>74</v>
      </c>
      <c r="P271" t="s">
        <v>74</v>
      </c>
      <c r="Q271" t="s">
        <v>74</v>
      </c>
      <c r="R271" t="s">
        <v>74</v>
      </c>
      <c r="S271" t="s">
        <v>74</v>
      </c>
      <c r="T271" t="s">
        <v>3465</v>
      </c>
      <c r="U271" t="s">
        <v>3466</v>
      </c>
      <c r="V271" t="s">
        <v>3467</v>
      </c>
      <c r="W271" t="s">
        <v>3468</v>
      </c>
      <c r="X271" t="s">
        <v>3039</v>
      </c>
      <c r="Y271" t="s">
        <v>3469</v>
      </c>
      <c r="Z271" t="s">
        <v>74</v>
      </c>
      <c r="AA271" t="s">
        <v>3470</v>
      </c>
      <c r="AB271" t="s">
        <v>74</v>
      </c>
      <c r="AC271" t="s">
        <v>74</v>
      </c>
      <c r="AD271" t="s">
        <v>74</v>
      </c>
      <c r="AE271" t="s">
        <v>74</v>
      </c>
      <c r="AF271" t="s">
        <v>74</v>
      </c>
      <c r="AG271">
        <v>53</v>
      </c>
      <c r="AH271">
        <v>158</v>
      </c>
      <c r="AI271">
        <v>176</v>
      </c>
      <c r="AJ271">
        <v>0</v>
      </c>
      <c r="AK271">
        <v>42</v>
      </c>
      <c r="AL271" t="s">
        <v>1897</v>
      </c>
      <c r="AM271" t="s">
        <v>1168</v>
      </c>
      <c r="AN271" t="s">
        <v>1898</v>
      </c>
      <c r="AO271" t="s">
        <v>1899</v>
      </c>
      <c r="AP271" t="s">
        <v>74</v>
      </c>
      <c r="AQ271" t="s">
        <v>74</v>
      </c>
      <c r="AR271" t="s">
        <v>1900</v>
      </c>
      <c r="AS271" t="s">
        <v>1901</v>
      </c>
      <c r="AT271" t="s">
        <v>3015</v>
      </c>
      <c r="AU271">
        <v>1995</v>
      </c>
      <c r="AV271">
        <v>31</v>
      </c>
      <c r="AW271">
        <v>3</v>
      </c>
      <c r="AX271" t="s">
        <v>74</v>
      </c>
      <c r="AY271" t="s">
        <v>74</v>
      </c>
      <c r="AZ271" t="s">
        <v>74</v>
      </c>
      <c r="BA271" t="s">
        <v>74</v>
      </c>
      <c r="BB271">
        <v>360</v>
      </c>
      <c r="BC271">
        <v>369</v>
      </c>
      <c r="BD271" t="s">
        <v>74</v>
      </c>
      <c r="BE271" t="s">
        <v>3471</v>
      </c>
      <c r="BF271" t="str">
        <f>HYPERLINK("http://dx.doi.org/10.1111/j.0022-3646.1995.00360.x","http://dx.doi.org/10.1111/j.0022-3646.1995.00360.x")</f>
        <v>http://dx.doi.org/10.1111/j.0022-3646.1995.00360.x</v>
      </c>
      <c r="BG271" t="s">
        <v>74</v>
      </c>
      <c r="BH271" t="s">
        <v>74</v>
      </c>
      <c r="BI271">
        <v>10</v>
      </c>
      <c r="BJ271" t="s">
        <v>1173</v>
      </c>
      <c r="BK271" t="s">
        <v>94</v>
      </c>
      <c r="BL271" t="s">
        <v>1173</v>
      </c>
      <c r="BM271" t="s">
        <v>3472</v>
      </c>
      <c r="BN271" t="s">
        <v>74</v>
      </c>
      <c r="BO271" t="s">
        <v>74</v>
      </c>
      <c r="BP271" t="s">
        <v>74</v>
      </c>
      <c r="BQ271" t="s">
        <v>74</v>
      </c>
      <c r="BR271" t="s">
        <v>97</v>
      </c>
      <c r="BS271" t="s">
        <v>3473</v>
      </c>
      <c r="BT271" t="str">
        <f>HYPERLINK("https%3A%2F%2Fwww.webofscience.com%2Fwos%2Fwoscc%2Ffull-record%2FWOS:A1995RF34400005","View Full Record in Web of Science")</f>
        <v>View Full Record in Web of Science</v>
      </c>
    </row>
    <row r="272" spans="1:72" x14ac:dyDescent="0.15">
      <c r="A272" t="s">
        <v>72</v>
      </c>
      <c r="B272" t="s">
        <v>3474</v>
      </c>
      <c r="C272" t="s">
        <v>74</v>
      </c>
      <c r="D272" t="s">
        <v>74</v>
      </c>
      <c r="E272" t="s">
        <v>74</v>
      </c>
      <c r="F272" t="s">
        <v>3474</v>
      </c>
      <c r="G272" t="s">
        <v>74</v>
      </c>
      <c r="H272" t="s">
        <v>74</v>
      </c>
      <c r="I272" t="s">
        <v>3475</v>
      </c>
      <c r="J272" t="s">
        <v>799</v>
      </c>
      <c r="K272" t="s">
        <v>74</v>
      </c>
      <c r="L272" t="s">
        <v>74</v>
      </c>
      <c r="M272" t="s">
        <v>77</v>
      </c>
      <c r="N272" t="s">
        <v>78</v>
      </c>
      <c r="O272" t="s">
        <v>74</v>
      </c>
      <c r="P272" t="s">
        <v>74</v>
      </c>
      <c r="Q272" t="s">
        <v>74</v>
      </c>
      <c r="R272" t="s">
        <v>74</v>
      </c>
      <c r="S272" t="s">
        <v>74</v>
      </c>
      <c r="T272" t="s">
        <v>74</v>
      </c>
      <c r="U272" t="s">
        <v>3476</v>
      </c>
      <c r="V272" t="s">
        <v>3477</v>
      </c>
      <c r="W272" t="s">
        <v>74</v>
      </c>
      <c r="X272" t="s">
        <v>74</v>
      </c>
      <c r="Y272" t="s">
        <v>3478</v>
      </c>
      <c r="Z272" t="s">
        <v>74</v>
      </c>
      <c r="AA272" t="s">
        <v>3479</v>
      </c>
      <c r="AB272" t="s">
        <v>3480</v>
      </c>
      <c r="AC272" t="s">
        <v>74</v>
      </c>
      <c r="AD272" t="s">
        <v>74</v>
      </c>
      <c r="AE272" t="s">
        <v>74</v>
      </c>
      <c r="AF272" t="s">
        <v>74</v>
      </c>
      <c r="AG272">
        <v>54</v>
      </c>
      <c r="AH272">
        <v>24</v>
      </c>
      <c r="AI272">
        <v>24</v>
      </c>
      <c r="AJ272">
        <v>0</v>
      </c>
      <c r="AK272">
        <v>0</v>
      </c>
      <c r="AL272" t="s">
        <v>604</v>
      </c>
      <c r="AM272" t="s">
        <v>605</v>
      </c>
      <c r="AN272" t="s">
        <v>606</v>
      </c>
      <c r="AO272" t="s">
        <v>805</v>
      </c>
      <c r="AP272" t="s">
        <v>74</v>
      </c>
      <c r="AQ272" t="s">
        <v>74</v>
      </c>
      <c r="AR272" t="s">
        <v>806</v>
      </c>
      <c r="AS272" t="s">
        <v>807</v>
      </c>
      <c r="AT272" t="s">
        <v>3015</v>
      </c>
      <c r="AU272">
        <v>1995</v>
      </c>
      <c r="AV272">
        <v>25</v>
      </c>
      <c r="AW272">
        <v>6</v>
      </c>
      <c r="AX272">
        <v>1</v>
      </c>
      <c r="AY272" t="s">
        <v>74</v>
      </c>
      <c r="AZ272" t="s">
        <v>74</v>
      </c>
      <c r="BA272" t="s">
        <v>74</v>
      </c>
      <c r="BB272">
        <v>1025</v>
      </c>
      <c r="BC272">
        <v>1036</v>
      </c>
      <c r="BD272" t="s">
        <v>74</v>
      </c>
      <c r="BE272" t="s">
        <v>3481</v>
      </c>
      <c r="BF272" t="str">
        <f>HYPERLINK("http://dx.doi.org/10.1175/1520-0485(1995)025&lt;1025:CDIAGO&gt;2.0.CO;2","http://dx.doi.org/10.1175/1520-0485(1995)025&lt;1025:CDIAGO&gt;2.0.CO;2")</f>
        <v>http://dx.doi.org/10.1175/1520-0485(1995)025&lt;1025:CDIAGO&gt;2.0.CO;2</v>
      </c>
      <c r="BG272" t="s">
        <v>74</v>
      </c>
      <c r="BH272" t="s">
        <v>74</v>
      </c>
      <c r="BI272">
        <v>12</v>
      </c>
      <c r="BJ272" t="s">
        <v>246</v>
      </c>
      <c r="BK272" t="s">
        <v>94</v>
      </c>
      <c r="BL272" t="s">
        <v>246</v>
      </c>
      <c r="BM272" t="s">
        <v>3482</v>
      </c>
      <c r="BN272" t="s">
        <v>74</v>
      </c>
      <c r="BO272" t="s">
        <v>3483</v>
      </c>
      <c r="BP272" t="s">
        <v>74</v>
      </c>
      <c r="BQ272" t="s">
        <v>74</v>
      </c>
      <c r="BR272" t="s">
        <v>97</v>
      </c>
      <c r="BS272" t="s">
        <v>3484</v>
      </c>
      <c r="BT272" t="str">
        <f>HYPERLINK("https%3A%2F%2Fwww.webofscience.com%2Fwos%2Fwoscc%2Ffull-record%2FWOS:A1995RE58800001","View Full Record in Web of Science")</f>
        <v>View Full Record in Web of Science</v>
      </c>
    </row>
    <row r="273" spans="1:72" x14ac:dyDescent="0.15">
      <c r="A273" t="s">
        <v>72</v>
      </c>
      <c r="B273" t="s">
        <v>3485</v>
      </c>
      <c r="C273" t="s">
        <v>74</v>
      </c>
      <c r="D273" t="s">
        <v>74</v>
      </c>
      <c r="E273" t="s">
        <v>74</v>
      </c>
      <c r="F273" t="s">
        <v>3485</v>
      </c>
      <c r="G273" t="s">
        <v>74</v>
      </c>
      <c r="H273" t="s">
        <v>74</v>
      </c>
      <c r="I273" t="s">
        <v>3486</v>
      </c>
      <c r="J273" t="s">
        <v>993</v>
      </c>
      <c r="K273" t="s">
        <v>74</v>
      </c>
      <c r="L273" t="s">
        <v>74</v>
      </c>
      <c r="M273" t="s">
        <v>77</v>
      </c>
      <c r="N273" t="s">
        <v>78</v>
      </c>
      <c r="O273" t="s">
        <v>74</v>
      </c>
      <c r="P273" t="s">
        <v>74</v>
      </c>
      <c r="Q273" t="s">
        <v>74</v>
      </c>
      <c r="R273" t="s">
        <v>74</v>
      </c>
      <c r="S273" t="s">
        <v>74</v>
      </c>
      <c r="T273" t="s">
        <v>74</v>
      </c>
      <c r="U273" t="s">
        <v>3487</v>
      </c>
      <c r="V273" t="s">
        <v>3488</v>
      </c>
      <c r="W273" t="s">
        <v>74</v>
      </c>
      <c r="X273" t="s">
        <v>74</v>
      </c>
      <c r="Y273" t="s">
        <v>3489</v>
      </c>
      <c r="Z273" t="s">
        <v>74</v>
      </c>
      <c r="AA273" t="s">
        <v>74</v>
      </c>
      <c r="AB273" t="s">
        <v>74</v>
      </c>
      <c r="AC273" t="s">
        <v>74</v>
      </c>
      <c r="AD273" t="s">
        <v>74</v>
      </c>
      <c r="AE273" t="s">
        <v>74</v>
      </c>
      <c r="AF273" t="s">
        <v>74</v>
      </c>
      <c r="AG273">
        <v>43</v>
      </c>
      <c r="AH273">
        <v>13</v>
      </c>
      <c r="AI273">
        <v>14</v>
      </c>
      <c r="AJ273">
        <v>0</v>
      </c>
      <c r="AK273">
        <v>2</v>
      </c>
      <c r="AL273" t="s">
        <v>344</v>
      </c>
      <c r="AM273" t="s">
        <v>345</v>
      </c>
      <c r="AN273" t="s">
        <v>346</v>
      </c>
      <c r="AO273" t="s">
        <v>1000</v>
      </c>
      <c r="AP273" t="s">
        <v>74</v>
      </c>
      <c r="AQ273" t="s">
        <v>74</v>
      </c>
      <c r="AR273" t="s">
        <v>1001</v>
      </c>
      <c r="AS273" t="s">
        <v>1002</v>
      </c>
      <c r="AT273" t="s">
        <v>3015</v>
      </c>
      <c r="AU273">
        <v>1995</v>
      </c>
      <c r="AV273">
        <v>122</v>
      </c>
      <c r="AW273">
        <v>4</v>
      </c>
      <c r="AX273" t="s">
        <v>74</v>
      </c>
      <c r="AY273" t="s">
        <v>74</v>
      </c>
      <c r="AZ273" t="s">
        <v>74</v>
      </c>
      <c r="BA273" t="s">
        <v>74</v>
      </c>
      <c r="BB273">
        <v>681</v>
      </c>
      <c r="BC273">
        <v>688</v>
      </c>
      <c r="BD273" t="s">
        <v>74</v>
      </c>
      <c r="BE273" t="s">
        <v>3490</v>
      </c>
      <c r="BF273" t="str">
        <f>HYPERLINK("http://dx.doi.org/10.1007/BF00350690","http://dx.doi.org/10.1007/BF00350690")</f>
        <v>http://dx.doi.org/10.1007/BF00350690</v>
      </c>
      <c r="BG273" t="s">
        <v>74</v>
      </c>
      <c r="BH273" t="s">
        <v>74</v>
      </c>
      <c r="BI273">
        <v>8</v>
      </c>
      <c r="BJ273" t="s">
        <v>1004</v>
      </c>
      <c r="BK273" t="s">
        <v>94</v>
      </c>
      <c r="BL273" t="s">
        <v>1004</v>
      </c>
      <c r="BM273" t="s">
        <v>3491</v>
      </c>
      <c r="BN273" t="s">
        <v>74</v>
      </c>
      <c r="BO273" t="s">
        <v>74</v>
      </c>
      <c r="BP273" t="s">
        <v>74</v>
      </c>
      <c r="BQ273" t="s">
        <v>74</v>
      </c>
      <c r="BR273" t="s">
        <v>97</v>
      </c>
      <c r="BS273" t="s">
        <v>3492</v>
      </c>
      <c r="BT273" t="str">
        <f>HYPERLINK("https%3A%2F%2Fwww.webofscience.com%2Fwos%2Fwoscc%2Ffull-record%2FWOS:A1995RJ77600018","View Full Record in Web of Science")</f>
        <v>View Full Record in Web of Science</v>
      </c>
    </row>
    <row r="274" spans="1:72" x14ac:dyDescent="0.15">
      <c r="A274" t="s">
        <v>72</v>
      </c>
      <c r="B274" t="s">
        <v>3493</v>
      </c>
      <c r="C274" t="s">
        <v>74</v>
      </c>
      <c r="D274" t="s">
        <v>74</v>
      </c>
      <c r="E274" t="s">
        <v>74</v>
      </c>
      <c r="F274" t="s">
        <v>3493</v>
      </c>
      <c r="G274" t="s">
        <v>74</v>
      </c>
      <c r="H274" t="s">
        <v>74</v>
      </c>
      <c r="I274" t="s">
        <v>3494</v>
      </c>
      <c r="J274" t="s">
        <v>2632</v>
      </c>
      <c r="K274" t="s">
        <v>74</v>
      </c>
      <c r="L274" t="s">
        <v>74</v>
      </c>
      <c r="M274" t="s">
        <v>77</v>
      </c>
      <c r="N274" t="s">
        <v>78</v>
      </c>
      <c r="O274" t="s">
        <v>74</v>
      </c>
      <c r="P274" t="s">
        <v>74</v>
      </c>
      <c r="Q274" t="s">
        <v>74</v>
      </c>
      <c r="R274" t="s">
        <v>74</v>
      </c>
      <c r="S274" t="s">
        <v>74</v>
      </c>
      <c r="T274" t="s">
        <v>3495</v>
      </c>
      <c r="U274" t="s">
        <v>3496</v>
      </c>
      <c r="V274" t="s">
        <v>3497</v>
      </c>
      <c r="W274" t="s">
        <v>3498</v>
      </c>
      <c r="X274" t="s">
        <v>3499</v>
      </c>
      <c r="Y274" t="s">
        <v>74</v>
      </c>
      <c r="Z274" t="s">
        <v>74</v>
      </c>
      <c r="AA274" t="s">
        <v>3500</v>
      </c>
      <c r="AB274" t="s">
        <v>74</v>
      </c>
      <c r="AC274" t="s">
        <v>74</v>
      </c>
      <c r="AD274" t="s">
        <v>74</v>
      </c>
      <c r="AE274" t="s">
        <v>74</v>
      </c>
      <c r="AF274" t="s">
        <v>74</v>
      </c>
      <c r="AG274">
        <v>58</v>
      </c>
      <c r="AH274">
        <v>12</v>
      </c>
      <c r="AI274">
        <v>14</v>
      </c>
      <c r="AJ274">
        <v>1</v>
      </c>
      <c r="AK274">
        <v>10</v>
      </c>
      <c r="AL274" t="s">
        <v>2639</v>
      </c>
      <c r="AM274" t="s">
        <v>2640</v>
      </c>
      <c r="AN274" t="s">
        <v>2641</v>
      </c>
      <c r="AO274" t="s">
        <v>2642</v>
      </c>
      <c r="AP274" t="s">
        <v>74</v>
      </c>
      <c r="AQ274" t="s">
        <v>74</v>
      </c>
      <c r="AR274" t="s">
        <v>2643</v>
      </c>
      <c r="AS274" t="s">
        <v>2644</v>
      </c>
      <c r="AT274" t="s">
        <v>3015</v>
      </c>
      <c r="AU274">
        <v>1995</v>
      </c>
      <c r="AV274">
        <v>122</v>
      </c>
      <c r="AW274" t="s">
        <v>2645</v>
      </c>
      <c r="AX274" t="s">
        <v>74</v>
      </c>
      <c r="AY274" t="s">
        <v>74</v>
      </c>
      <c r="AZ274" t="s">
        <v>74</v>
      </c>
      <c r="BA274" t="s">
        <v>74</v>
      </c>
      <c r="BB274">
        <v>9</v>
      </c>
      <c r="BC274">
        <v>19</v>
      </c>
      <c r="BD274" t="s">
        <v>74</v>
      </c>
      <c r="BE274" t="s">
        <v>3501</v>
      </c>
      <c r="BF274" t="str">
        <f>HYPERLINK("http://dx.doi.org/10.3354/meps122009","http://dx.doi.org/10.3354/meps122009")</f>
        <v>http://dx.doi.org/10.3354/meps122009</v>
      </c>
      <c r="BG274" t="s">
        <v>74</v>
      </c>
      <c r="BH274" t="s">
        <v>74</v>
      </c>
      <c r="BI274">
        <v>11</v>
      </c>
      <c r="BJ274" t="s">
        <v>2647</v>
      </c>
      <c r="BK274" t="s">
        <v>94</v>
      </c>
      <c r="BL274" t="s">
        <v>2648</v>
      </c>
      <c r="BM274" t="s">
        <v>3502</v>
      </c>
      <c r="BN274" t="s">
        <v>74</v>
      </c>
      <c r="BO274" t="s">
        <v>229</v>
      </c>
      <c r="BP274" t="s">
        <v>74</v>
      </c>
      <c r="BQ274" t="s">
        <v>74</v>
      </c>
      <c r="BR274" t="s">
        <v>97</v>
      </c>
      <c r="BS274" t="s">
        <v>3503</v>
      </c>
      <c r="BT274" t="str">
        <f>HYPERLINK("https%3A%2F%2Fwww.webofscience.com%2Fwos%2Fwoscc%2Ffull-record%2FWOS:A1995RH67200002","View Full Record in Web of Science")</f>
        <v>View Full Record in Web of Science</v>
      </c>
    </row>
    <row r="275" spans="1:72" x14ac:dyDescent="0.15">
      <c r="A275" t="s">
        <v>72</v>
      </c>
      <c r="B275" t="s">
        <v>3504</v>
      </c>
      <c r="C275" t="s">
        <v>74</v>
      </c>
      <c r="D275" t="s">
        <v>74</v>
      </c>
      <c r="E275" t="s">
        <v>74</v>
      </c>
      <c r="F275" t="s">
        <v>3504</v>
      </c>
      <c r="G275" t="s">
        <v>74</v>
      </c>
      <c r="H275" t="s">
        <v>74</v>
      </c>
      <c r="I275" t="s">
        <v>3505</v>
      </c>
      <c r="J275" t="s">
        <v>3506</v>
      </c>
      <c r="K275" t="s">
        <v>74</v>
      </c>
      <c r="L275" t="s">
        <v>74</v>
      </c>
      <c r="M275" t="s">
        <v>77</v>
      </c>
      <c r="N275" t="s">
        <v>78</v>
      </c>
      <c r="O275" t="s">
        <v>74</v>
      </c>
      <c r="P275" t="s">
        <v>74</v>
      </c>
      <c r="Q275" t="s">
        <v>74</v>
      </c>
      <c r="R275" t="s">
        <v>74</v>
      </c>
      <c r="S275" t="s">
        <v>74</v>
      </c>
      <c r="T275" t="s">
        <v>74</v>
      </c>
      <c r="U275" t="s">
        <v>3507</v>
      </c>
      <c r="V275" t="s">
        <v>3508</v>
      </c>
      <c r="W275" t="s">
        <v>3509</v>
      </c>
      <c r="X275" t="s">
        <v>3510</v>
      </c>
      <c r="Y275" t="s">
        <v>74</v>
      </c>
      <c r="Z275" t="s">
        <v>74</v>
      </c>
      <c r="AA275" t="s">
        <v>74</v>
      </c>
      <c r="AB275" t="s">
        <v>74</v>
      </c>
      <c r="AC275" t="s">
        <v>74</v>
      </c>
      <c r="AD275" t="s">
        <v>74</v>
      </c>
      <c r="AE275" t="s">
        <v>74</v>
      </c>
      <c r="AF275" t="s">
        <v>74</v>
      </c>
      <c r="AG275">
        <v>28</v>
      </c>
      <c r="AH275">
        <v>15</v>
      </c>
      <c r="AI275">
        <v>26</v>
      </c>
      <c r="AJ275">
        <v>0</v>
      </c>
      <c r="AK275">
        <v>12</v>
      </c>
      <c r="AL275" t="s">
        <v>3511</v>
      </c>
      <c r="AM275" t="s">
        <v>139</v>
      </c>
      <c r="AN275" t="s">
        <v>3512</v>
      </c>
      <c r="AO275" t="s">
        <v>3513</v>
      </c>
      <c r="AP275" t="s">
        <v>74</v>
      </c>
      <c r="AQ275" t="s">
        <v>74</v>
      </c>
      <c r="AR275" t="s">
        <v>3514</v>
      </c>
      <c r="AS275" t="s">
        <v>3515</v>
      </c>
      <c r="AT275" t="s">
        <v>3015</v>
      </c>
      <c r="AU275">
        <v>1995</v>
      </c>
      <c r="AV275">
        <v>4</v>
      </c>
      <c r="AW275">
        <v>2</v>
      </c>
      <c r="AX275" t="s">
        <v>74</v>
      </c>
      <c r="AY275" t="s">
        <v>74</v>
      </c>
      <c r="AZ275" t="s">
        <v>74</v>
      </c>
      <c r="BA275" t="s">
        <v>74</v>
      </c>
      <c r="BB275">
        <v>135</v>
      </c>
      <c r="BC275">
        <v>147</v>
      </c>
      <c r="BD275" t="s">
        <v>74</v>
      </c>
      <c r="BE275" t="s">
        <v>74</v>
      </c>
      <c r="BF275" t="s">
        <v>74</v>
      </c>
      <c r="BG275" t="s">
        <v>74</v>
      </c>
      <c r="BH275" t="s">
        <v>74</v>
      </c>
      <c r="BI275">
        <v>13</v>
      </c>
      <c r="BJ275" t="s">
        <v>3516</v>
      </c>
      <c r="BK275" t="s">
        <v>94</v>
      </c>
      <c r="BL275" t="s">
        <v>3516</v>
      </c>
      <c r="BM275" t="s">
        <v>3517</v>
      </c>
      <c r="BN275">
        <v>7773331</v>
      </c>
      <c r="BO275" t="s">
        <v>74</v>
      </c>
      <c r="BP275" t="s">
        <v>74</v>
      </c>
      <c r="BQ275" t="s">
        <v>74</v>
      </c>
      <c r="BR275" t="s">
        <v>97</v>
      </c>
      <c r="BS275" t="s">
        <v>3518</v>
      </c>
      <c r="BT275" t="str">
        <f>HYPERLINK("https%3A%2F%2Fwww.webofscience.com%2Fwos%2Fwoscc%2Ffull-record%2FWOS:A1995RB03400006","View Full Record in Web of Science")</f>
        <v>View Full Record in Web of Science</v>
      </c>
    </row>
    <row r="276" spans="1:72" x14ac:dyDescent="0.15">
      <c r="A276" t="s">
        <v>72</v>
      </c>
      <c r="B276" t="s">
        <v>3519</v>
      </c>
      <c r="C276" t="s">
        <v>74</v>
      </c>
      <c r="D276" t="s">
        <v>74</v>
      </c>
      <c r="E276" t="s">
        <v>74</v>
      </c>
      <c r="F276" t="s">
        <v>3519</v>
      </c>
      <c r="G276" t="s">
        <v>74</v>
      </c>
      <c r="H276" t="s">
        <v>74</v>
      </c>
      <c r="I276" t="s">
        <v>3520</v>
      </c>
      <c r="J276" t="s">
        <v>3521</v>
      </c>
      <c r="K276" t="s">
        <v>74</v>
      </c>
      <c r="L276" t="s">
        <v>74</v>
      </c>
      <c r="M276" t="s">
        <v>77</v>
      </c>
      <c r="N276" t="s">
        <v>78</v>
      </c>
      <c r="O276" t="s">
        <v>74</v>
      </c>
      <c r="P276" t="s">
        <v>74</v>
      </c>
      <c r="Q276" t="s">
        <v>74</v>
      </c>
      <c r="R276" t="s">
        <v>74</v>
      </c>
      <c r="S276" t="s">
        <v>74</v>
      </c>
      <c r="T276" t="s">
        <v>74</v>
      </c>
      <c r="U276" t="s">
        <v>3522</v>
      </c>
      <c r="V276" t="s">
        <v>3523</v>
      </c>
      <c r="W276" t="s">
        <v>3524</v>
      </c>
      <c r="X276" t="s">
        <v>3525</v>
      </c>
      <c r="Y276" t="s">
        <v>3526</v>
      </c>
      <c r="Z276" t="s">
        <v>74</v>
      </c>
      <c r="AA276" t="s">
        <v>74</v>
      </c>
      <c r="AB276" t="s">
        <v>74</v>
      </c>
      <c r="AC276" t="s">
        <v>74</v>
      </c>
      <c r="AD276" t="s">
        <v>74</v>
      </c>
      <c r="AE276" t="s">
        <v>74</v>
      </c>
      <c r="AF276" t="s">
        <v>74</v>
      </c>
      <c r="AG276">
        <v>28</v>
      </c>
      <c r="AH276">
        <v>4</v>
      </c>
      <c r="AI276">
        <v>8</v>
      </c>
      <c r="AJ276">
        <v>0</v>
      </c>
      <c r="AK276">
        <v>1</v>
      </c>
      <c r="AL276" t="s">
        <v>1967</v>
      </c>
      <c r="AM276" t="s">
        <v>345</v>
      </c>
      <c r="AN276" t="s">
        <v>1968</v>
      </c>
      <c r="AO276" t="s">
        <v>3527</v>
      </c>
      <c r="AP276" t="s">
        <v>74</v>
      </c>
      <c r="AQ276" t="s">
        <v>74</v>
      </c>
      <c r="AR276" t="s">
        <v>3528</v>
      </c>
      <c r="AS276" t="s">
        <v>3529</v>
      </c>
      <c r="AT276" t="s">
        <v>3015</v>
      </c>
      <c r="AU276">
        <v>1995</v>
      </c>
      <c r="AV276">
        <v>99</v>
      </c>
      <c r="AW276" t="s">
        <v>74</v>
      </c>
      <c r="AX276">
        <v>6</v>
      </c>
      <c r="AY276" t="s">
        <v>74</v>
      </c>
      <c r="AZ276" t="s">
        <v>74</v>
      </c>
      <c r="BA276" t="s">
        <v>74</v>
      </c>
      <c r="BB276">
        <v>681</v>
      </c>
      <c r="BC276">
        <v>688</v>
      </c>
      <c r="BD276" t="s">
        <v>74</v>
      </c>
      <c r="BE276" t="s">
        <v>3530</v>
      </c>
      <c r="BF276" t="str">
        <f>HYPERLINK("http://dx.doi.org/10.1016/S0953-7562(09)80528-5","http://dx.doi.org/10.1016/S0953-7562(09)80528-5")</f>
        <v>http://dx.doi.org/10.1016/S0953-7562(09)80528-5</v>
      </c>
      <c r="BG276" t="s">
        <v>74</v>
      </c>
      <c r="BH276" t="s">
        <v>74</v>
      </c>
      <c r="BI276">
        <v>8</v>
      </c>
      <c r="BJ276" t="s">
        <v>2725</v>
      </c>
      <c r="BK276" t="s">
        <v>94</v>
      </c>
      <c r="BL276" t="s">
        <v>2725</v>
      </c>
      <c r="BM276" t="s">
        <v>3531</v>
      </c>
      <c r="BN276" t="s">
        <v>74</v>
      </c>
      <c r="BO276" t="s">
        <v>74</v>
      </c>
      <c r="BP276" t="s">
        <v>74</v>
      </c>
      <c r="BQ276" t="s">
        <v>74</v>
      </c>
      <c r="BR276" t="s">
        <v>97</v>
      </c>
      <c r="BS276" t="s">
        <v>3532</v>
      </c>
      <c r="BT276" t="str">
        <f>HYPERLINK("https%3A%2F%2Fwww.webofscience.com%2Fwos%2Fwoscc%2Ffull-record%2FWOS:A1995RG63700009","View Full Record in Web of Science")</f>
        <v>View Full Record in Web of Science</v>
      </c>
    </row>
    <row r="277" spans="1:72" x14ac:dyDescent="0.15">
      <c r="A277" t="s">
        <v>72</v>
      </c>
      <c r="B277" t="s">
        <v>3533</v>
      </c>
      <c r="C277" t="s">
        <v>74</v>
      </c>
      <c r="D277" t="s">
        <v>74</v>
      </c>
      <c r="E277" t="s">
        <v>74</v>
      </c>
      <c r="F277" t="s">
        <v>3533</v>
      </c>
      <c r="G277" t="s">
        <v>74</v>
      </c>
      <c r="H277" t="s">
        <v>74</v>
      </c>
      <c r="I277" t="s">
        <v>3534</v>
      </c>
      <c r="J277" t="s">
        <v>3535</v>
      </c>
      <c r="K277" t="s">
        <v>74</v>
      </c>
      <c r="L277" t="s">
        <v>74</v>
      </c>
      <c r="M277" t="s">
        <v>77</v>
      </c>
      <c r="N277" t="s">
        <v>78</v>
      </c>
      <c r="O277" t="s">
        <v>74</v>
      </c>
      <c r="P277" t="s">
        <v>74</v>
      </c>
      <c r="Q277" t="s">
        <v>74</v>
      </c>
      <c r="R277" t="s">
        <v>74</v>
      </c>
      <c r="S277" t="s">
        <v>74</v>
      </c>
      <c r="T277" t="s">
        <v>3536</v>
      </c>
      <c r="U277" t="s">
        <v>3537</v>
      </c>
      <c r="V277" t="s">
        <v>3538</v>
      </c>
      <c r="W277" t="s">
        <v>3539</v>
      </c>
      <c r="X277" t="s">
        <v>3540</v>
      </c>
      <c r="Y277" t="s">
        <v>3541</v>
      </c>
      <c r="Z277" t="s">
        <v>74</v>
      </c>
      <c r="AA277" t="s">
        <v>74</v>
      </c>
      <c r="AB277" t="s">
        <v>74</v>
      </c>
      <c r="AC277" t="s">
        <v>74</v>
      </c>
      <c r="AD277" t="s">
        <v>74</v>
      </c>
      <c r="AE277" t="s">
        <v>74</v>
      </c>
      <c r="AF277" t="s">
        <v>74</v>
      </c>
      <c r="AG277">
        <v>63</v>
      </c>
      <c r="AH277">
        <v>33</v>
      </c>
      <c r="AI277">
        <v>35</v>
      </c>
      <c r="AJ277">
        <v>0</v>
      </c>
      <c r="AK277">
        <v>5</v>
      </c>
      <c r="AL277" t="s">
        <v>3542</v>
      </c>
      <c r="AM277" t="s">
        <v>3543</v>
      </c>
      <c r="AN277" t="s">
        <v>3544</v>
      </c>
      <c r="AO277" t="s">
        <v>3545</v>
      </c>
      <c r="AP277" t="s">
        <v>74</v>
      </c>
      <c r="AQ277" t="s">
        <v>74</v>
      </c>
      <c r="AR277" t="s">
        <v>3546</v>
      </c>
      <c r="AS277" t="s">
        <v>3547</v>
      </c>
      <c r="AT277" t="s">
        <v>3015</v>
      </c>
      <c r="AU277">
        <v>1995</v>
      </c>
      <c r="AV277">
        <v>33</v>
      </c>
      <c r="AW277">
        <v>2</v>
      </c>
      <c r="AX277" t="s">
        <v>74</v>
      </c>
      <c r="AY277" t="s">
        <v>74</v>
      </c>
      <c r="AZ277" t="s">
        <v>74</v>
      </c>
      <c r="BA277" t="s">
        <v>74</v>
      </c>
      <c r="BB277">
        <v>203</v>
      </c>
      <c r="BC277">
        <v>220</v>
      </c>
      <c r="BD277" t="s">
        <v>74</v>
      </c>
      <c r="BE277" t="s">
        <v>74</v>
      </c>
      <c r="BF277" t="s">
        <v>74</v>
      </c>
      <c r="BG277" t="s">
        <v>74</v>
      </c>
      <c r="BH277" t="s">
        <v>74</v>
      </c>
      <c r="BI277">
        <v>18</v>
      </c>
      <c r="BJ277" t="s">
        <v>594</v>
      </c>
      <c r="BK277" t="s">
        <v>94</v>
      </c>
      <c r="BL277" t="s">
        <v>594</v>
      </c>
      <c r="BM277" t="s">
        <v>3548</v>
      </c>
      <c r="BN277" t="s">
        <v>74</v>
      </c>
      <c r="BO277" t="s">
        <v>74</v>
      </c>
      <c r="BP277" t="s">
        <v>74</v>
      </c>
      <c r="BQ277" t="s">
        <v>74</v>
      </c>
      <c r="BR277" t="s">
        <v>97</v>
      </c>
      <c r="BS277" t="s">
        <v>3549</v>
      </c>
      <c r="BT277" t="str">
        <f>HYPERLINK("https%3A%2F%2Fwww.webofscience.com%2Fwos%2Fwoscc%2Ffull-record%2FWOS:A1995RQ48300003","View Full Record in Web of Science")</f>
        <v>View Full Record in Web of Science</v>
      </c>
    </row>
    <row r="278" spans="1:72" x14ac:dyDescent="0.15">
      <c r="A278" t="s">
        <v>72</v>
      </c>
      <c r="B278" t="s">
        <v>3550</v>
      </c>
      <c r="C278" t="s">
        <v>74</v>
      </c>
      <c r="D278" t="s">
        <v>74</v>
      </c>
      <c r="E278" t="s">
        <v>74</v>
      </c>
      <c r="F278" t="s">
        <v>3550</v>
      </c>
      <c r="G278" t="s">
        <v>74</v>
      </c>
      <c r="H278" t="s">
        <v>74</v>
      </c>
      <c r="I278" t="s">
        <v>3551</v>
      </c>
      <c r="J278" t="s">
        <v>2066</v>
      </c>
      <c r="K278" t="s">
        <v>74</v>
      </c>
      <c r="L278" t="s">
        <v>74</v>
      </c>
      <c r="M278" t="s">
        <v>77</v>
      </c>
      <c r="N278" t="s">
        <v>78</v>
      </c>
      <c r="O278" t="s">
        <v>74</v>
      </c>
      <c r="P278" t="s">
        <v>74</v>
      </c>
      <c r="Q278" t="s">
        <v>74</v>
      </c>
      <c r="R278" t="s">
        <v>74</v>
      </c>
      <c r="S278" t="s">
        <v>74</v>
      </c>
      <c r="T278" t="s">
        <v>74</v>
      </c>
      <c r="U278" t="s">
        <v>3552</v>
      </c>
      <c r="V278" t="s">
        <v>3553</v>
      </c>
      <c r="W278" t="s">
        <v>3554</v>
      </c>
      <c r="X278" t="s">
        <v>3555</v>
      </c>
      <c r="Y278" t="s">
        <v>74</v>
      </c>
      <c r="Z278" t="s">
        <v>74</v>
      </c>
      <c r="AA278" t="s">
        <v>3556</v>
      </c>
      <c r="AB278" t="s">
        <v>3557</v>
      </c>
      <c r="AC278" t="s">
        <v>74</v>
      </c>
      <c r="AD278" t="s">
        <v>74</v>
      </c>
      <c r="AE278" t="s">
        <v>74</v>
      </c>
      <c r="AF278" t="s">
        <v>74</v>
      </c>
      <c r="AG278">
        <v>73</v>
      </c>
      <c r="AH278">
        <v>114</v>
      </c>
      <c r="AI278">
        <v>128</v>
      </c>
      <c r="AJ278">
        <v>0</v>
      </c>
      <c r="AK278">
        <v>18</v>
      </c>
      <c r="AL278" t="s">
        <v>160</v>
      </c>
      <c r="AM278" t="s">
        <v>161</v>
      </c>
      <c r="AN278" t="s">
        <v>162</v>
      </c>
      <c r="AO278" t="s">
        <v>2070</v>
      </c>
      <c r="AP278" t="s">
        <v>3558</v>
      </c>
      <c r="AQ278" t="s">
        <v>74</v>
      </c>
      <c r="AR278" t="s">
        <v>2066</v>
      </c>
      <c r="AS278" t="s">
        <v>2071</v>
      </c>
      <c r="AT278" t="s">
        <v>3015</v>
      </c>
      <c r="AU278">
        <v>1995</v>
      </c>
      <c r="AV278">
        <v>10</v>
      </c>
      <c r="AW278">
        <v>3</v>
      </c>
      <c r="AX278" t="s">
        <v>74</v>
      </c>
      <c r="AY278" t="s">
        <v>74</v>
      </c>
      <c r="AZ278" t="s">
        <v>74</v>
      </c>
      <c r="BA278" t="s">
        <v>74</v>
      </c>
      <c r="BB278">
        <v>395</v>
      </c>
      <c r="BC278">
        <v>413</v>
      </c>
      <c r="BD278" t="s">
        <v>74</v>
      </c>
      <c r="BE278" t="s">
        <v>3559</v>
      </c>
      <c r="BF278" t="str">
        <f>HYPERLINK("http://dx.doi.org/10.1029/95PA00310","http://dx.doi.org/10.1029/95PA00310")</f>
        <v>http://dx.doi.org/10.1029/95PA00310</v>
      </c>
      <c r="BG278" t="s">
        <v>74</v>
      </c>
      <c r="BH278" t="s">
        <v>74</v>
      </c>
      <c r="BI278">
        <v>19</v>
      </c>
      <c r="BJ278" t="s">
        <v>2073</v>
      </c>
      <c r="BK278" t="s">
        <v>94</v>
      </c>
      <c r="BL278" t="s">
        <v>2074</v>
      </c>
      <c r="BM278" t="s">
        <v>3560</v>
      </c>
      <c r="BN278" t="s">
        <v>74</v>
      </c>
      <c r="BO278" t="s">
        <v>1371</v>
      </c>
      <c r="BP278" t="s">
        <v>74</v>
      </c>
      <c r="BQ278" t="s">
        <v>74</v>
      </c>
      <c r="BR278" t="s">
        <v>97</v>
      </c>
      <c r="BS278" t="s">
        <v>3561</v>
      </c>
      <c r="BT278" t="str">
        <f>HYPERLINK("https%3A%2F%2Fwww.webofscience.com%2Fwos%2Fwoscc%2Ffull-record%2FWOS:A1995RG33700004","View Full Record in Web of Science")</f>
        <v>View Full Record in Web of Science</v>
      </c>
    </row>
    <row r="279" spans="1:72" x14ac:dyDescent="0.15">
      <c r="A279" t="s">
        <v>72</v>
      </c>
      <c r="B279" t="s">
        <v>3562</v>
      </c>
      <c r="C279" t="s">
        <v>74</v>
      </c>
      <c r="D279" t="s">
        <v>74</v>
      </c>
      <c r="E279" t="s">
        <v>74</v>
      </c>
      <c r="F279" t="s">
        <v>3562</v>
      </c>
      <c r="G279" t="s">
        <v>74</v>
      </c>
      <c r="H279" t="s">
        <v>74</v>
      </c>
      <c r="I279" t="s">
        <v>3563</v>
      </c>
      <c r="J279" t="s">
        <v>2066</v>
      </c>
      <c r="K279" t="s">
        <v>74</v>
      </c>
      <c r="L279" t="s">
        <v>74</v>
      </c>
      <c r="M279" t="s">
        <v>77</v>
      </c>
      <c r="N279" t="s">
        <v>78</v>
      </c>
      <c r="O279" t="s">
        <v>74</v>
      </c>
      <c r="P279" t="s">
        <v>74</v>
      </c>
      <c r="Q279" t="s">
        <v>74</v>
      </c>
      <c r="R279" t="s">
        <v>74</v>
      </c>
      <c r="S279" t="s">
        <v>74</v>
      </c>
      <c r="T279" t="s">
        <v>74</v>
      </c>
      <c r="U279" t="s">
        <v>3564</v>
      </c>
      <c r="V279" t="s">
        <v>3565</v>
      </c>
      <c r="W279" t="s">
        <v>3566</v>
      </c>
      <c r="X279" t="s">
        <v>3567</v>
      </c>
      <c r="Y279" t="s">
        <v>3568</v>
      </c>
      <c r="Z279" t="s">
        <v>74</v>
      </c>
      <c r="AA279" t="s">
        <v>3569</v>
      </c>
      <c r="AB279" t="s">
        <v>3570</v>
      </c>
      <c r="AC279" t="s">
        <v>74</v>
      </c>
      <c r="AD279" t="s">
        <v>74</v>
      </c>
      <c r="AE279" t="s">
        <v>74</v>
      </c>
      <c r="AF279" t="s">
        <v>74</v>
      </c>
      <c r="AG279">
        <v>38</v>
      </c>
      <c r="AH279">
        <v>23</v>
      </c>
      <c r="AI279">
        <v>24</v>
      </c>
      <c r="AJ279">
        <v>0</v>
      </c>
      <c r="AK279">
        <v>2</v>
      </c>
      <c r="AL279" t="s">
        <v>160</v>
      </c>
      <c r="AM279" t="s">
        <v>161</v>
      </c>
      <c r="AN279" t="s">
        <v>220</v>
      </c>
      <c r="AO279" t="s">
        <v>2070</v>
      </c>
      <c r="AP279" t="s">
        <v>74</v>
      </c>
      <c r="AQ279" t="s">
        <v>74</v>
      </c>
      <c r="AR279" t="s">
        <v>2066</v>
      </c>
      <c r="AS279" t="s">
        <v>2071</v>
      </c>
      <c r="AT279" t="s">
        <v>3015</v>
      </c>
      <c r="AU279">
        <v>1995</v>
      </c>
      <c r="AV279">
        <v>10</v>
      </c>
      <c r="AW279">
        <v>3</v>
      </c>
      <c r="AX279" t="s">
        <v>74</v>
      </c>
      <c r="AY279" t="s">
        <v>74</v>
      </c>
      <c r="AZ279" t="s">
        <v>74</v>
      </c>
      <c r="BA279" t="s">
        <v>74</v>
      </c>
      <c r="BB279">
        <v>459</v>
      </c>
      <c r="BC279">
        <v>472</v>
      </c>
      <c r="BD279" t="s">
        <v>74</v>
      </c>
      <c r="BE279" t="s">
        <v>3571</v>
      </c>
      <c r="BF279" t="str">
        <f>HYPERLINK("http://dx.doi.org/10.1029/94PA03151","http://dx.doi.org/10.1029/94PA03151")</f>
        <v>http://dx.doi.org/10.1029/94PA03151</v>
      </c>
      <c r="BG279" t="s">
        <v>74</v>
      </c>
      <c r="BH279" t="s">
        <v>74</v>
      </c>
      <c r="BI279">
        <v>14</v>
      </c>
      <c r="BJ279" t="s">
        <v>2073</v>
      </c>
      <c r="BK279" t="s">
        <v>94</v>
      </c>
      <c r="BL279" t="s">
        <v>2074</v>
      </c>
      <c r="BM279" t="s">
        <v>3560</v>
      </c>
      <c r="BN279" t="s">
        <v>74</v>
      </c>
      <c r="BO279" t="s">
        <v>74</v>
      </c>
      <c r="BP279" t="s">
        <v>74</v>
      </c>
      <c r="BQ279" t="s">
        <v>74</v>
      </c>
      <c r="BR279" t="s">
        <v>97</v>
      </c>
      <c r="BS279" t="s">
        <v>3572</v>
      </c>
      <c r="BT279" t="str">
        <f>HYPERLINK("https%3A%2F%2Fwww.webofscience.com%2Fwos%2Fwoscc%2Ffull-record%2FWOS:A1995RG33700008","View Full Record in Web of Science")</f>
        <v>View Full Record in Web of Science</v>
      </c>
    </row>
    <row r="280" spans="1:72" x14ac:dyDescent="0.15">
      <c r="A280" t="s">
        <v>72</v>
      </c>
      <c r="B280" t="s">
        <v>3573</v>
      </c>
      <c r="C280" t="s">
        <v>74</v>
      </c>
      <c r="D280" t="s">
        <v>74</v>
      </c>
      <c r="E280" t="s">
        <v>74</v>
      </c>
      <c r="F280" t="s">
        <v>3573</v>
      </c>
      <c r="G280" t="s">
        <v>74</v>
      </c>
      <c r="H280" t="s">
        <v>74</v>
      </c>
      <c r="I280" t="s">
        <v>3574</v>
      </c>
      <c r="J280" t="s">
        <v>2066</v>
      </c>
      <c r="K280" t="s">
        <v>74</v>
      </c>
      <c r="L280" t="s">
        <v>74</v>
      </c>
      <c r="M280" t="s">
        <v>77</v>
      </c>
      <c r="N280" t="s">
        <v>78</v>
      </c>
      <c r="O280" t="s">
        <v>74</v>
      </c>
      <c r="P280" t="s">
        <v>74</v>
      </c>
      <c r="Q280" t="s">
        <v>74</v>
      </c>
      <c r="R280" t="s">
        <v>74</v>
      </c>
      <c r="S280" t="s">
        <v>74</v>
      </c>
      <c r="T280" t="s">
        <v>74</v>
      </c>
      <c r="U280" t="s">
        <v>3575</v>
      </c>
      <c r="V280" t="s">
        <v>3576</v>
      </c>
      <c r="W280" t="s">
        <v>74</v>
      </c>
      <c r="X280" t="s">
        <v>74</v>
      </c>
      <c r="Y280" t="s">
        <v>3577</v>
      </c>
      <c r="Z280" t="s">
        <v>74</v>
      </c>
      <c r="AA280" t="s">
        <v>74</v>
      </c>
      <c r="AB280" t="s">
        <v>74</v>
      </c>
      <c r="AC280" t="s">
        <v>74</v>
      </c>
      <c r="AD280" t="s">
        <v>74</v>
      </c>
      <c r="AE280" t="s">
        <v>74</v>
      </c>
      <c r="AF280" t="s">
        <v>74</v>
      </c>
      <c r="AG280">
        <v>35</v>
      </c>
      <c r="AH280">
        <v>68</v>
      </c>
      <c r="AI280">
        <v>69</v>
      </c>
      <c r="AJ280">
        <v>1</v>
      </c>
      <c r="AK280">
        <v>10</v>
      </c>
      <c r="AL280" t="s">
        <v>160</v>
      </c>
      <c r="AM280" t="s">
        <v>161</v>
      </c>
      <c r="AN280" t="s">
        <v>220</v>
      </c>
      <c r="AO280" t="s">
        <v>2070</v>
      </c>
      <c r="AP280" t="s">
        <v>74</v>
      </c>
      <c r="AQ280" t="s">
        <v>74</v>
      </c>
      <c r="AR280" t="s">
        <v>2066</v>
      </c>
      <c r="AS280" t="s">
        <v>2071</v>
      </c>
      <c r="AT280" t="s">
        <v>3015</v>
      </c>
      <c r="AU280">
        <v>1995</v>
      </c>
      <c r="AV280">
        <v>10</v>
      </c>
      <c r="AW280">
        <v>3</v>
      </c>
      <c r="AX280" t="s">
        <v>74</v>
      </c>
      <c r="AY280" t="s">
        <v>74</v>
      </c>
      <c r="AZ280" t="s">
        <v>74</v>
      </c>
      <c r="BA280" t="s">
        <v>74</v>
      </c>
      <c r="BB280">
        <v>563</v>
      </c>
      <c r="BC280">
        <v>578</v>
      </c>
      <c r="BD280" t="s">
        <v>74</v>
      </c>
      <c r="BE280" t="s">
        <v>3578</v>
      </c>
      <c r="BF280" t="str">
        <f>HYPERLINK("http://dx.doi.org/10.1029/94PA03058","http://dx.doi.org/10.1029/94PA03058")</f>
        <v>http://dx.doi.org/10.1029/94PA03058</v>
      </c>
      <c r="BG280" t="s">
        <v>74</v>
      </c>
      <c r="BH280" t="s">
        <v>74</v>
      </c>
      <c r="BI280">
        <v>16</v>
      </c>
      <c r="BJ280" t="s">
        <v>2073</v>
      </c>
      <c r="BK280" t="s">
        <v>94</v>
      </c>
      <c r="BL280" t="s">
        <v>2074</v>
      </c>
      <c r="BM280" t="s">
        <v>3560</v>
      </c>
      <c r="BN280" t="s">
        <v>74</v>
      </c>
      <c r="BO280" t="s">
        <v>74</v>
      </c>
      <c r="BP280" t="s">
        <v>74</v>
      </c>
      <c r="BQ280" t="s">
        <v>74</v>
      </c>
      <c r="BR280" t="s">
        <v>97</v>
      </c>
      <c r="BS280" t="s">
        <v>3579</v>
      </c>
      <c r="BT280" t="str">
        <f>HYPERLINK("https%3A%2F%2Fwww.webofscience.com%2Fwos%2Fwoscc%2Ffull-record%2FWOS:A1995RG33700015","View Full Record in Web of Science")</f>
        <v>View Full Record in Web of Science</v>
      </c>
    </row>
    <row r="281" spans="1:72" x14ac:dyDescent="0.15">
      <c r="A281" t="s">
        <v>72</v>
      </c>
      <c r="B281" t="s">
        <v>3580</v>
      </c>
      <c r="C281" t="s">
        <v>74</v>
      </c>
      <c r="D281" t="s">
        <v>74</v>
      </c>
      <c r="E281" t="s">
        <v>74</v>
      </c>
      <c r="F281" t="s">
        <v>3580</v>
      </c>
      <c r="G281" t="s">
        <v>74</v>
      </c>
      <c r="H281" t="s">
        <v>74</v>
      </c>
      <c r="I281" t="s">
        <v>3581</v>
      </c>
      <c r="J281" t="s">
        <v>2066</v>
      </c>
      <c r="K281" t="s">
        <v>74</v>
      </c>
      <c r="L281" t="s">
        <v>74</v>
      </c>
      <c r="M281" t="s">
        <v>77</v>
      </c>
      <c r="N281" t="s">
        <v>102</v>
      </c>
      <c r="O281" t="s">
        <v>74</v>
      </c>
      <c r="P281" t="s">
        <v>74</v>
      </c>
      <c r="Q281" t="s">
        <v>74</v>
      </c>
      <c r="R281" t="s">
        <v>74</v>
      </c>
      <c r="S281" t="s">
        <v>74</v>
      </c>
      <c r="T281" t="s">
        <v>74</v>
      </c>
      <c r="U281" t="s">
        <v>3582</v>
      </c>
      <c r="V281" t="s">
        <v>3583</v>
      </c>
      <c r="W281" t="s">
        <v>74</v>
      </c>
      <c r="X281" t="s">
        <v>74</v>
      </c>
      <c r="Y281" t="s">
        <v>3584</v>
      </c>
      <c r="Z281" t="s">
        <v>74</v>
      </c>
      <c r="AA281" t="s">
        <v>3585</v>
      </c>
      <c r="AB281" t="s">
        <v>3586</v>
      </c>
      <c r="AC281" t="s">
        <v>74</v>
      </c>
      <c r="AD281" t="s">
        <v>74</v>
      </c>
      <c r="AE281" t="s">
        <v>74</v>
      </c>
      <c r="AF281" t="s">
        <v>74</v>
      </c>
      <c r="AG281">
        <v>101</v>
      </c>
      <c r="AH281">
        <v>477</v>
      </c>
      <c r="AI281">
        <v>520</v>
      </c>
      <c r="AJ281">
        <v>1</v>
      </c>
      <c r="AK281">
        <v>80</v>
      </c>
      <c r="AL281" t="s">
        <v>160</v>
      </c>
      <c r="AM281" t="s">
        <v>161</v>
      </c>
      <c r="AN281" t="s">
        <v>162</v>
      </c>
      <c r="AO281" t="s">
        <v>2070</v>
      </c>
      <c r="AP281" t="s">
        <v>3558</v>
      </c>
      <c r="AQ281" t="s">
        <v>74</v>
      </c>
      <c r="AR281" t="s">
        <v>2066</v>
      </c>
      <c r="AS281" t="s">
        <v>2071</v>
      </c>
      <c r="AT281" t="s">
        <v>3015</v>
      </c>
      <c r="AU281">
        <v>1995</v>
      </c>
      <c r="AV281">
        <v>10</v>
      </c>
      <c r="AW281">
        <v>3</v>
      </c>
      <c r="AX281" t="s">
        <v>74</v>
      </c>
      <c r="AY281" t="s">
        <v>74</v>
      </c>
      <c r="AZ281" t="s">
        <v>74</v>
      </c>
      <c r="BA281" t="s">
        <v>74</v>
      </c>
      <c r="BB281">
        <v>593</v>
      </c>
      <c r="BC281">
        <v>610</v>
      </c>
      <c r="BD281" t="s">
        <v>74</v>
      </c>
      <c r="BE281" t="s">
        <v>3587</v>
      </c>
      <c r="BF281" t="str">
        <f>HYPERLINK("http://dx.doi.org/10.1029/94PA03039","http://dx.doi.org/10.1029/94PA03039")</f>
        <v>http://dx.doi.org/10.1029/94PA03039</v>
      </c>
      <c r="BG281" t="s">
        <v>74</v>
      </c>
      <c r="BH281" t="s">
        <v>74</v>
      </c>
      <c r="BI281">
        <v>18</v>
      </c>
      <c r="BJ281" t="s">
        <v>2073</v>
      </c>
      <c r="BK281" t="s">
        <v>94</v>
      </c>
      <c r="BL281" t="s">
        <v>2074</v>
      </c>
      <c r="BM281" t="s">
        <v>3560</v>
      </c>
      <c r="BN281" t="s">
        <v>74</v>
      </c>
      <c r="BO281" t="s">
        <v>74</v>
      </c>
      <c r="BP281" t="s">
        <v>74</v>
      </c>
      <c r="BQ281" t="s">
        <v>74</v>
      </c>
      <c r="BR281" t="s">
        <v>97</v>
      </c>
      <c r="BS281" t="s">
        <v>3588</v>
      </c>
      <c r="BT281" t="str">
        <f>HYPERLINK("https%3A%2F%2Fwww.webofscience.com%2Fwos%2Fwoscc%2Ffull-record%2FWOS:A1995RG33700017","View Full Record in Web of Science")</f>
        <v>View Full Record in Web of Science</v>
      </c>
    </row>
    <row r="282" spans="1:72" x14ac:dyDescent="0.15">
      <c r="A282" t="s">
        <v>72</v>
      </c>
      <c r="B282" t="s">
        <v>3589</v>
      </c>
      <c r="C282" t="s">
        <v>74</v>
      </c>
      <c r="D282" t="s">
        <v>74</v>
      </c>
      <c r="E282" t="s">
        <v>74</v>
      </c>
      <c r="F282" t="s">
        <v>3589</v>
      </c>
      <c r="G282" t="s">
        <v>74</v>
      </c>
      <c r="H282" t="s">
        <v>74</v>
      </c>
      <c r="I282" t="s">
        <v>3590</v>
      </c>
      <c r="J282" t="s">
        <v>2066</v>
      </c>
      <c r="K282" t="s">
        <v>74</v>
      </c>
      <c r="L282" t="s">
        <v>74</v>
      </c>
      <c r="M282" t="s">
        <v>77</v>
      </c>
      <c r="N282" t="s">
        <v>78</v>
      </c>
      <c r="O282" t="s">
        <v>74</v>
      </c>
      <c r="P282" t="s">
        <v>74</v>
      </c>
      <c r="Q282" t="s">
        <v>74</v>
      </c>
      <c r="R282" t="s">
        <v>74</v>
      </c>
      <c r="S282" t="s">
        <v>74</v>
      </c>
      <c r="T282" t="s">
        <v>74</v>
      </c>
      <c r="U282" t="s">
        <v>3591</v>
      </c>
      <c r="V282" t="s">
        <v>3592</v>
      </c>
      <c r="W282" t="s">
        <v>3593</v>
      </c>
      <c r="X282" t="s">
        <v>369</v>
      </c>
      <c r="Y282" t="s">
        <v>3594</v>
      </c>
      <c r="Z282" t="s">
        <v>74</v>
      </c>
      <c r="AA282" t="s">
        <v>74</v>
      </c>
      <c r="AB282" t="s">
        <v>74</v>
      </c>
      <c r="AC282" t="s">
        <v>74</v>
      </c>
      <c r="AD282" t="s">
        <v>74</v>
      </c>
      <c r="AE282" t="s">
        <v>74</v>
      </c>
      <c r="AF282" t="s">
        <v>74</v>
      </c>
      <c r="AG282">
        <v>49</v>
      </c>
      <c r="AH282">
        <v>28</v>
      </c>
      <c r="AI282">
        <v>28</v>
      </c>
      <c r="AJ282">
        <v>0</v>
      </c>
      <c r="AK282">
        <v>4</v>
      </c>
      <c r="AL282" t="s">
        <v>160</v>
      </c>
      <c r="AM282" t="s">
        <v>161</v>
      </c>
      <c r="AN282" t="s">
        <v>220</v>
      </c>
      <c r="AO282" t="s">
        <v>2070</v>
      </c>
      <c r="AP282" t="s">
        <v>74</v>
      </c>
      <c r="AQ282" t="s">
        <v>74</v>
      </c>
      <c r="AR282" t="s">
        <v>2066</v>
      </c>
      <c r="AS282" t="s">
        <v>2071</v>
      </c>
      <c r="AT282" t="s">
        <v>3015</v>
      </c>
      <c r="AU282">
        <v>1995</v>
      </c>
      <c r="AV282">
        <v>10</v>
      </c>
      <c r="AW282">
        <v>3</v>
      </c>
      <c r="AX282" t="s">
        <v>74</v>
      </c>
      <c r="AY282" t="s">
        <v>74</v>
      </c>
      <c r="AZ282" t="s">
        <v>74</v>
      </c>
      <c r="BA282" t="s">
        <v>74</v>
      </c>
      <c r="BB282">
        <v>643</v>
      </c>
      <c r="BC282">
        <v>660</v>
      </c>
      <c r="BD282" t="s">
        <v>74</v>
      </c>
      <c r="BE282" t="s">
        <v>3595</v>
      </c>
      <c r="BF282" t="str">
        <f>HYPERLINK("http://dx.doi.org/10.1029/94PA03353","http://dx.doi.org/10.1029/94PA03353")</f>
        <v>http://dx.doi.org/10.1029/94PA03353</v>
      </c>
      <c r="BG282" t="s">
        <v>74</v>
      </c>
      <c r="BH282" t="s">
        <v>74</v>
      </c>
      <c r="BI282">
        <v>18</v>
      </c>
      <c r="BJ282" t="s">
        <v>2073</v>
      </c>
      <c r="BK282" t="s">
        <v>94</v>
      </c>
      <c r="BL282" t="s">
        <v>2074</v>
      </c>
      <c r="BM282" t="s">
        <v>3560</v>
      </c>
      <c r="BN282" t="s">
        <v>74</v>
      </c>
      <c r="BO282" t="s">
        <v>74</v>
      </c>
      <c r="BP282" t="s">
        <v>74</v>
      </c>
      <c r="BQ282" t="s">
        <v>74</v>
      </c>
      <c r="BR282" t="s">
        <v>97</v>
      </c>
      <c r="BS282" t="s">
        <v>3596</v>
      </c>
      <c r="BT282" t="str">
        <f>HYPERLINK("https%3A%2F%2Fwww.webofscience.com%2Fwos%2Fwoscc%2Ffull-record%2FWOS:A1995RG33700020","View Full Record in Web of Science")</f>
        <v>View Full Record in Web of Science</v>
      </c>
    </row>
    <row r="283" spans="1:72" x14ac:dyDescent="0.15">
      <c r="A283" t="s">
        <v>72</v>
      </c>
      <c r="B283" t="s">
        <v>3597</v>
      </c>
      <c r="C283" t="s">
        <v>74</v>
      </c>
      <c r="D283" t="s">
        <v>74</v>
      </c>
      <c r="E283" t="s">
        <v>74</v>
      </c>
      <c r="F283" t="s">
        <v>3597</v>
      </c>
      <c r="G283" t="s">
        <v>74</v>
      </c>
      <c r="H283" t="s">
        <v>74</v>
      </c>
      <c r="I283" t="s">
        <v>3598</v>
      </c>
      <c r="J283" t="s">
        <v>3599</v>
      </c>
      <c r="K283" t="s">
        <v>74</v>
      </c>
      <c r="L283" t="s">
        <v>74</v>
      </c>
      <c r="M283" t="s">
        <v>77</v>
      </c>
      <c r="N283" t="s">
        <v>78</v>
      </c>
      <c r="O283" t="s">
        <v>74</v>
      </c>
      <c r="P283" t="s">
        <v>74</v>
      </c>
      <c r="Q283" t="s">
        <v>74</v>
      </c>
      <c r="R283" t="s">
        <v>74</v>
      </c>
      <c r="S283" t="s">
        <v>74</v>
      </c>
      <c r="T283" t="s">
        <v>3600</v>
      </c>
      <c r="U283" t="s">
        <v>3601</v>
      </c>
      <c r="V283" t="s">
        <v>3602</v>
      </c>
      <c r="W283" t="s">
        <v>3603</v>
      </c>
      <c r="X283" t="s">
        <v>3604</v>
      </c>
      <c r="Y283" t="s">
        <v>74</v>
      </c>
      <c r="Z283" t="s">
        <v>74</v>
      </c>
      <c r="AA283" t="s">
        <v>74</v>
      </c>
      <c r="AB283" t="s">
        <v>74</v>
      </c>
      <c r="AC283" t="s">
        <v>74</v>
      </c>
      <c r="AD283" t="s">
        <v>74</v>
      </c>
      <c r="AE283" t="s">
        <v>74</v>
      </c>
      <c r="AF283" t="s">
        <v>74</v>
      </c>
      <c r="AG283">
        <v>19</v>
      </c>
      <c r="AH283">
        <v>59</v>
      </c>
      <c r="AI283">
        <v>62</v>
      </c>
      <c r="AJ283">
        <v>0</v>
      </c>
      <c r="AK283">
        <v>7</v>
      </c>
      <c r="AL283" t="s">
        <v>622</v>
      </c>
      <c r="AM283" t="s">
        <v>372</v>
      </c>
      <c r="AN283" t="s">
        <v>623</v>
      </c>
      <c r="AO283" t="s">
        <v>3605</v>
      </c>
      <c r="AP283" t="s">
        <v>74</v>
      </c>
      <c r="AQ283" t="s">
        <v>74</v>
      </c>
      <c r="AR283" t="s">
        <v>3606</v>
      </c>
      <c r="AS283" t="s">
        <v>3607</v>
      </c>
      <c r="AT283" t="s">
        <v>3015</v>
      </c>
      <c r="AU283">
        <v>1995</v>
      </c>
      <c r="AV283">
        <v>57</v>
      </c>
      <c r="AW283">
        <v>6</v>
      </c>
      <c r="AX283" t="s">
        <v>74</v>
      </c>
      <c r="AY283" t="s">
        <v>74</v>
      </c>
      <c r="AZ283" t="s">
        <v>74</v>
      </c>
      <c r="BA283" t="s">
        <v>74</v>
      </c>
      <c r="BB283">
        <v>1169</v>
      </c>
      <c r="BC283">
        <v>1174</v>
      </c>
      <c r="BD283" t="s">
        <v>74</v>
      </c>
      <c r="BE283" t="s">
        <v>3608</v>
      </c>
      <c r="BF283" t="str">
        <f>HYPERLINK("http://dx.doi.org/10.1016/0031-9384(95)00018-E","http://dx.doi.org/10.1016/0031-9384(95)00018-E")</f>
        <v>http://dx.doi.org/10.1016/0031-9384(95)00018-E</v>
      </c>
      <c r="BG283" t="s">
        <v>74</v>
      </c>
      <c r="BH283" t="s">
        <v>74</v>
      </c>
      <c r="BI283">
        <v>6</v>
      </c>
      <c r="BJ283" t="s">
        <v>3609</v>
      </c>
      <c r="BK283" t="s">
        <v>331</v>
      </c>
      <c r="BL283" t="s">
        <v>3610</v>
      </c>
      <c r="BM283" t="s">
        <v>3611</v>
      </c>
      <c r="BN283">
        <v>7652039</v>
      </c>
      <c r="BO283" t="s">
        <v>74</v>
      </c>
      <c r="BP283" t="s">
        <v>74</v>
      </c>
      <c r="BQ283" t="s">
        <v>74</v>
      </c>
      <c r="BR283" t="s">
        <v>97</v>
      </c>
      <c r="BS283" t="s">
        <v>3612</v>
      </c>
      <c r="BT283" t="str">
        <f>HYPERLINK("https%3A%2F%2Fwww.webofscience.com%2Fwos%2Fwoscc%2Ffull-record%2FWOS:A1995QY76400023","View Full Record in Web of Science")</f>
        <v>View Full Record in Web of Science</v>
      </c>
    </row>
    <row r="284" spans="1:72" x14ac:dyDescent="0.15">
      <c r="A284" t="s">
        <v>72</v>
      </c>
      <c r="B284" t="s">
        <v>3613</v>
      </c>
      <c r="C284" t="s">
        <v>74</v>
      </c>
      <c r="D284" t="s">
        <v>74</v>
      </c>
      <c r="E284" t="s">
        <v>74</v>
      </c>
      <c r="F284" t="s">
        <v>3613</v>
      </c>
      <c r="G284" t="s">
        <v>74</v>
      </c>
      <c r="H284" t="s">
        <v>74</v>
      </c>
      <c r="I284" t="s">
        <v>3614</v>
      </c>
      <c r="J284" t="s">
        <v>3615</v>
      </c>
      <c r="K284" t="s">
        <v>74</v>
      </c>
      <c r="L284" t="s">
        <v>74</v>
      </c>
      <c r="M284" t="s">
        <v>77</v>
      </c>
      <c r="N284" t="s">
        <v>52</v>
      </c>
      <c r="O284" t="s">
        <v>74</v>
      </c>
      <c r="P284" t="s">
        <v>74</v>
      </c>
      <c r="Q284" t="s">
        <v>74</v>
      </c>
      <c r="R284" t="s">
        <v>74</v>
      </c>
      <c r="S284" t="s">
        <v>74</v>
      </c>
      <c r="T284" t="s">
        <v>74</v>
      </c>
      <c r="U284" t="s">
        <v>74</v>
      </c>
      <c r="V284" t="s">
        <v>74</v>
      </c>
      <c r="W284" t="s">
        <v>3616</v>
      </c>
      <c r="X284" t="s">
        <v>3617</v>
      </c>
      <c r="Y284" t="s">
        <v>74</v>
      </c>
      <c r="Z284" t="s">
        <v>74</v>
      </c>
      <c r="AA284" t="s">
        <v>74</v>
      </c>
      <c r="AB284" t="s">
        <v>74</v>
      </c>
      <c r="AC284" t="s">
        <v>74</v>
      </c>
      <c r="AD284" t="s">
        <v>74</v>
      </c>
      <c r="AE284" t="s">
        <v>74</v>
      </c>
      <c r="AF284" t="s">
        <v>74</v>
      </c>
      <c r="AG284">
        <v>0</v>
      </c>
      <c r="AH284">
        <v>0</v>
      </c>
      <c r="AI284">
        <v>0</v>
      </c>
      <c r="AJ284">
        <v>0</v>
      </c>
      <c r="AK284">
        <v>1</v>
      </c>
      <c r="AL284" t="s">
        <v>3618</v>
      </c>
      <c r="AM284" t="s">
        <v>3619</v>
      </c>
      <c r="AN284" t="s">
        <v>3620</v>
      </c>
      <c r="AO284" t="s">
        <v>3621</v>
      </c>
      <c r="AP284" t="s">
        <v>74</v>
      </c>
      <c r="AQ284" t="s">
        <v>74</v>
      </c>
      <c r="AR284" t="s">
        <v>3622</v>
      </c>
      <c r="AS284" t="s">
        <v>3623</v>
      </c>
      <c r="AT284" t="s">
        <v>3015</v>
      </c>
      <c r="AU284">
        <v>1995</v>
      </c>
      <c r="AV284">
        <v>108</v>
      </c>
      <c r="AW284">
        <v>2</v>
      </c>
      <c r="AX284" t="s">
        <v>74</v>
      </c>
      <c r="AY284" t="s">
        <v>3624</v>
      </c>
      <c r="AZ284" t="s">
        <v>74</v>
      </c>
      <c r="BA284" t="s">
        <v>74</v>
      </c>
      <c r="BB284">
        <v>24</v>
      </c>
      <c r="BC284">
        <v>24</v>
      </c>
      <c r="BD284" t="s">
        <v>74</v>
      </c>
      <c r="BE284" t="s">
        <v>74</v>
      </c>
      <c r="BF284" t="s">
        <v>74</v>
      </c>
      <c r="BG284" t="s">
        <v>74</v>
      </c>
      <c r="BH284" t="s">
        <v>74</v>
      </c>
      <c r="BI284">
        <v>1</v>
      </c>
      <c r="BJ284" t="s">
        <v>594</v>
      </c>
      <c r="BK284" t="s">
        <v>94</v>
      </c>
      <c r="BL284" t="s">
        <v>594</v>
      </c>
      <c r="BM284" t="s">
        <v>3625</v>
      </c>
      <c r="BN284" t="s">
        <v>74</v>
      </c>
      <c r="BO284" t="s">
        <v>74</v>
      </c>
      <c r="BP284" t="s">
        <v>74</v>
      </c>
      <c r="BQ284" t="s">
        <v>74</v>
      </c>
      <c r="BR284" t="s">
        <v>97</v>
      </c>
      <c r="BS284" t="s">
        <v>3626</v>
      </c>
      <c r="BT284" t="str">
        <f>HYPERLINK("https%3A%2F%2Fwww.webofscience.com%2Fwos%2Fwoscc%2Ffull-record%2FWOS:A1995RE28900076","View Full Record in Web of Science")</f>
        <v>View Full Record in Web of Science</v>
      </c>
    </row>
    <row r="285" spans="1:72" x14ac:dyDescent="0.15">
      <c r="A285" t="s">
        <v>72</v>
      </c>
      <c r="B285" t="s">
        <v>3627</v>
      </c>
      <c r="C285" t="s">
        <v>74</v>
      </c>
      <c r="D285" t="s">
        <v>74</v>
      </c>
      <c r="E285" t="s">
        <v>74</v>
      </c>
      <c r="F285" t="s">
        <v>3627</v>
      </c>
      <c r="G285" t="s">
        <v>74</v>
      </c>
      <c r="H285" t="s">
        <v>74</v>
      </c>
      <c r="I285" t="s">
        <v>3628</v>
      </c>
      <c r="J285" t="s">
        <v>3629</v>
      </c>
      <c r="K285" t="s">
        <v>74</v>
      </c>
      <c r="L285" t="s">
        <v>74</v>
      </c>
      <c r="M285" t="s">
        <v>77</v>
      </c>
      <c r="N285" t="s">
        <v>78</v>
      </c>
      <c r="O285" t="s">
        <v>74</v>
      </c>
      <c r="P285" t="s">
        <v>74</v>
      </c>
      <c r="Q285" t="s">
        <v>74</v>
      </c>
      <c r="R285" t="s">
        <v>74</v>
      </c>
      <c r="S285" t="s">
        <v>74</v>
      </c>
      <c r="T285" t="s">
        <v>74</v>
      </c>
      <c r="U285" t="s">
        <v>3630</v>
      </c>
      <c r="V285" t="s">
        <v>3631</v>
      </c>
      <c r="W285" t="s">
        <v>3632</v>
      </c>
      <c r="X285" t="s">
        <v>3633</v>
      </c>
      <c r="Y285" t="s">
        <v>3634</v>
      </c>
      <c r="Z285" t="s">
        <v>74</v>
      </c>
      <c r="AA285" t="s">
        <v>74</v>
      </c>
      <c r="AB285" t="s">
        <v>3635</v>
      </c>
      <c r="AC285" t="s">
        <v>74</v>
      </c>
      <c r="AD285" t="s">
        <v>74</v>
      </c>
      <c r="AE285" t="s">
        <v>74</v>
      </c>
      <c r="AF285" t="s">
        <v>74</v>
      </c>
      <c r="AG285">
        <v>54</v>
      </c>
      <c r="AH285">
        <v>9</v>
      </c>
      <c r="AI285">
        <v>11</v>
      </c>
      <c r="AJ285">
        <v>1</v>
      </c>
      <c r="AK285">
        <v>2</v>
      </c>
      <c r="AL285" t="s">
        <v>3636</v>
      </c>
      <c r="AM285" t="s">
        <v>3637</v>
      </c>
      <c r="AN285" t="s">
        <v>3638</v>
      </c>
      <c r="AO285" t="s">
        <v>3639</v>
      </c>
      <c r="AP285" t="s">
        <v>74</v>
      </c>
      <c r="AQ285" t="s">
        <v>74</v>
      </c>
      <c r="AR285" t="s">
        <v>3640</v>
      </c>
      <c r="AS285" t="s">
        <v>3641</v>
      </c>
      <c r="AT285" t="s">
        <v>3015</v>
      </c>
      <c r="AU285">
        <v>1995</v>
      </c>
      <c r="AV285">
        <v>14</v>
      </c>
      <c r="AW285">
        <v>1</v>
      </c>
      <c r="AX285" t="s">
        <v>74</v>
      </c>
      <c r="AY285" t="s">
        <v>74</v>
      </c>
      <c r="AZ285" t="s">
        <v>74</v>
      </c>
      <c r="BA285" t="s">
        <v>74</v>
      </c>
      <c r="BB285">
        <v>69</v>
      </c>
      <c r="BC285">
        <v>82</v>
      </c>
      <c r="BD285" t="s">
        <v>74</v>
      </c>
      <c r="BE285" t="s">
        <v>3642</v>
      </c>
      <c r="BF285" t="str">
        <f>HYPERLINK("http://dx.doi.org/10.3402/polar.v14i1.6652","http://dx.doi.org/10.3402/polar.v14i1.6652")</f>
        <v>http://dx.doi.org/10.3402/polar.v14i1.6652</v>
      </c>
      <c r="BG285" t="s">
        <v>74</v>
      </c>
      <c r="BH285" t="s">
        <v>74</v>
      </c>
      <c r="BI285">
        <v>14</v>
      </c>
      <c r="BJ285" t="s">
        <v>3643</v>
      </c>
      <c r="BK285" t="s">
        <v>94</v>
      </c>
      <c r="BL285" t="s">
        <v>3644</v>
      </c>
      <c r="BM285" t="s">
        <v>3645</v>
      </c>
      <c r="BN285" t="s">
        <v>74</v>
      </c>
      <c r="BO285" t="s">
        <v>229</v>
      </c>
      <c r="BP285" t="s">
        <v>74</v>
      </c>
      <c r="BQ285" t="s">
        <v>74</v>
      </c>
      <c r="BR285" t="s">
        <v>97</v>
      </c>
      <c r="BS285" t="s">
        <v>3646</v>
      </c>
      <c r="BT285" t="str">
        <f>HYPERLINK("https%3A%2F%2Fwww.webofscience.com%2Fwos%2Fwoscc%2Ffull-record%2FWOS:A1995RX23300006","View Full Record in Web of Science")</f>
        <v>View Full Record in Web of Science</v>
      </c>
    </row>
    <row r="286" spans="1:72" x14ac:dyDescent="0.15">
      <c r="A286" t="s">
        <v>72</v>
      </c>
      <c r="B286" t="s">
        <v>3647</v>
      </c>
      <c r="C286" t="s">
        <v>74</v>
      </c>
      <c r="D286" t="s">
        <v>74</v>
      </c>
      <c r="E286" t="s">
        <v>74</v>
      </c>
      <c r="F286" t="s">
        <v>3647</v>
      </c>
      <c r="G286" t="s">
        <v>74</v>
      </c>
      <c r="H286" t="s">
        <v>74</v>
      </c>
      <c r="I286" t="s">
        <v>2442</v>
      </c>
      <c r="J286" t="s">
        <v>3648</v>
      </c>
      <c r="K286" t="s">
        <v>74</v>
      </c>
      <c r="L286" t="s">
        <v>74</v>
      </c>
      <c r="M286" t="s">
        <v>77</v>
      </c>
      <c r="N286" t="s">
        <v>2007</v>
      </c>
      <c r="O286" t="s">
        <v>74</v>
      </c>
      <c r="P286" t="s">
        <v>74</v>
      </c>
      <c r="Q286" t="s">
        <v>74</v>
      </c>
      <c r="R286" t="s">
        <v>74</v>
      </c>
      <c r="S286" t="s">
        <v>74</v>
      </c>
      <c r="T286" t="s">
        <v>74</v>
      </c>
      <c r="U286" t="s">
        <v>74</v>
      </c>
      <c r="V286" t="s">
        <v>74</v>
      </c>
      <c r="W286" t="s">
        <v>74</v>
      </c>
      <c r="X286" t="s">
        <v>74</v>
      </c>
      <c r="Y286" t="s">
        <v>3649</v>
      </c>
      <c r="Z286" t="s">
        <v>74</v>
      </c>
      <c r="AA286" t="s">
        <v>74</v>
      </c>
      <c r="AB286" t="s">
        <v>74</v>
      </c>
      <c r="AC286" t="s">
        <v>74</v>
      </c>
      <c r="AD286" t="s">
        <v>74</v>
      </c>
      <c r="AE286" t="s">
        <v>74</v>
      </c>
      <c r="AF286" t="s">
        <v>74</v>
      </c>
      <c r="AG286">
        <v>1</v>
      </c>
      <c r="AH286">
        <v>0</v>
      </c>
      <c r="AI286">
        <v>0</v>
      </c>
      <c r="AJ286">
        <v>0</v>
      </c>
      <c r="AK286">
        <v>0</v>
      </c>
      <c r="AL286" t="s">
        <v>3650</v>
      </c>
      <c r="AM286" t="s">
        <v>345</v>
      </c>
      <c r="AN286" t="s">
        <v>3651</v>
      </c>
      <c r="AO286" t="s">
        <v>3652</v>
      </c>
      <c r="AP286" t="s">
        <v>74</v>
      </c>
      <c r="AQ286" t="s">
        <v>74</v>
      </c>
      <c r="AR286" t="s">
        <v>3653</v>
      </c>
      <c r="AS286" t="s">
        <v>3654</v>
      </c>
      <c r="AT286" t="s">
        <v>3154</v>
      </c>
      <c r="AU286">
        <v>1995</v>
      </c>
      <c r="AV286">
        <v>110</v>
      </c>
      <c r="AW286">
        <v>2</v>
      </c>
      <c r="AX286" t="s">
        <v>74</v>
      </c>
      <c r="AY286" t="s">
        <v>74</v>
      </c>
      <c r="AZ286" t="s">
        <v>74</v>
      </c>
      <c r="BA286" t="s">
        <v>74</v>
      </c>
      <c r="BB286">
        <v>330</v>
      </c>
      <c r="BC286">
        <v>331</v>
      </c>
      <c r="BD286" t="s">
        <v>74</v>
      </c>
      <c r="BE286" t="s">
        <v>3655</v>
      </c>
      <c r="BF286" t="str">
        <f>HYPERLINK("http://dx.doi.org/10.2307/2152382","http://dx.doi.org/10.2307/2152382")</f>
        <v>http://dx.doi.org/10.2307/2152382</v>
      </c>
      <c r="BG286" t="s">
        <v>74</v>
      </c>
      <c r="BH286" t="s">
        <v>74</v>
      </c>
      <c r="BI286">
        <v>2</v>
      </c>
      <c r="BJ286" t="s">
        <v>3656</v>
      </c>
      <c r="BK286" t="s">
        <v>1040</v>
      </c>
      <c r="BL286" t="s">
        <v>3657</v>
      </c>
      <c r="BM286" t="s">
        <v>3658</v>
      </c>
      <c r="BN286" t="s">
        <v>74</v>
      </c>
      <c r="BO286" t="s">
        <v>74</v>
      </c>
      <c r="BP286" t="s">
        <v>74</v>
      </c>
      <c r="BQ286" t="s">
        <v>74</v>
      </c>
      <c r="BR286" t="s">
        <v>97</v>
      </c>
      <c r="BS286" t="s">
        <v>3659</v>
      </c>
      <c r="BT286" t="str">
        <f>HYPERLINK("https%3A%2F%2Fwww.webofscience.com%2Fwos%2Fwoscc%2Ffull-record%2FWOS:A1995RM93000027","View Full Record in Web of Science")</f>
        <v>View Full Record in Web of Science</v>
      </c>
    </row>
    <row r="287" spans="1:72" x14ac:dyDescent="0.15">
      <c r="A287" t="s">
        <v>72</v>
      </c>
      <c r="B287" t="s">
        <v>3660</v>
      </c>
      <c r="C287" t="s">
        <v>74</v>
      </c>
      <c r="D287" t="s">
        <v>74</v>
      </c>
      <c r="E287" t="s">
        <v>74</v>
      </c>
      <c r="F287" t="s">
        <v>3660</v>
      </c>
      <c r="G287" t="s">
        <v>74</v>
      </c>
      <c r="H287" t="s">
        <v>74</v>
      </c>
      <c r="I287" t="s">
        <v>3661</v>
      </c>
      <c r="J287" t="s">
        <v>3662</v>
      </c>
      <c r="K287" t="s">
        <v>74</v>
      </c>
      <c r="L287" t="s">
        <v>74</v>
      </c>
      <c r="M287" t="s">
        <v>77</v>
      </c>
      <c r="N287" t="s">
        <v>78</v>
      </c>
      <c r="O287" t="s">
        <v>74</v>
      </c>
      <c r="P287" t="s">
        <v>74</v>
      </c>
      <c r="Q287" t="s">
        <v>74</v>
      </c>
      <c r="R287" t="s">
        <v>74</v>
      </c>
      <c r="S287" t="s">
        <v>74</v>
      </c>
      <c r="T287" t="s">
        <v>74</v>
      </c>
      <c r="U287" t="s">
        <v>3663</v>
      </c>
      <c r="V287" t="s">
        <v>3664</v>
      </c>
      <c r="W287" t="s">
        <v>74</v>
      </c>
      <c r="X287" t="s">
        <v>74</v>
      </c>
      <c r="Y287" t="s">
        <v>3665</v>
      </c>
      <c r="Z287" t="s">
        <v>74</v>
      </c>
      <c r="AA287" t="s">
        <v>3666</v>
      </c>
      <c r="AB287" t="s">
        <v>3667</v>
      </c>
      <c r="AC287" t="s">
        <v>74</v>
      </c>
      <c r="AD287" t="s">
        <v>74</v>
      </c>
      <c r="AE287" t="s">
        <v>74</v>
      </c>
      <c r="AF287" t="s">
        <v>74</v>
      </c>
      <c r="AG287">
        <v>88</v>
      </c>
      <c r="AH287">
        <v>63</v>
      </c>
      <c r="AI287">
        <v>67</v>
      </c>
      <c r="AJ287">
        <v>2</v>
      </c>
      <c r="AK287">
        <v>16</v>
      </c>
      <c r="AL287" t="s">
        <v>85</v>
      </c>
      <c r="AM287" t="s">
        <v>86</v>
      </c>
      <c r="AN287" t="s">
        <v>87</v>
      </c>
      <c r="AO287" t="s">
        <v>3668</v>
      </c>
      <c r="AP287" t="s">
        <v>74</v>
      </c>
      <c r="AQ287" t="s">
        <v>74</v>
      </c>
      <c r="AR287" t="s">
        <v>3669</v>
      </c>
      <c r="AS287" t="s">
        <v>3670</v>
      </c>
      <c r="AT287" t="s">
        <v>3015</v>
      </c>
      <c r="AU287">
        <v>1995</v>
      </c>
      <c r="AV287">
        <v>86</v>
      </c>
      <c r="AW287" t="s">
        <v>3334</v>
      </c>
      <c r="AX287" t="s">
        <v>74</v>
      </c>
      <c r="AY287" t="s">
        <v>74</v>
      </c>
      <c r="AZ287" t="s">
        <v>74</v>
      </c>
      <c r="BA287" t="s">
        <v>74</v>
      </c>
      <c r="BB287">
        <v>175</v>
      </c>
      <c r="BC287">
        <v>198</v>
      </c>
      <c r="BD287" t="s">
        <v>74</v>
      </c>
      <c r="BE287" t="s">
        <v>3671</v>
      </c>
      <c r="BF287" t="str">
        <f>HYPERLINK("http://dx.doi.org/10.1016/0034-6667(94)00149-E","http://dx.doi.org/10.1016/0034-6667(94)00149-E")</f>
        <v>http://dx.doi.org/10.1016/0034-6667(94)00149-E</v>
      </c>
      <c r="BG287" t="s">
        <v>74</v>
      </c>
      <c r="BH287" t="s">
        <v>74</v>
      </c>
      <c r="BI287">
        <v>24</v>
      </c>
      <c r="BJ287" t="s">
        <v>3672</v>
      </c>
      <c r="BK287" t="s">
        <v>94</v>
      </c>
      <c r="BL287" t="s">
        <v>3672</v>
      </c>
      <c r="BM287" t="s">
        <v>3673</v>
      </c>
      <c r="BN287" t="s">
        <v>74</v>
      </c>
      <c r="BO287" t="s">
        <v>74</v>
      </c>
      <c r="BP287" t="s">
        <v>74</v>
      </c>
      <c r="BQ287" t="s">
        <v>74</v>
      </c>
      <c r="BR287" t="s">
        <v>97</v>
      </c>
      <c r="BS287" t="s">
        <v>3674</v>
      </c>
      <c r="BT287" t="str">
        <f>HYPERLINK("https%3A%2F%2Fwww.webofscience.com%2Fwos%2Fwoscc%2Ffull-record%2FWOS:A1995RE47000001","View Full Record in Web of Science")</f>
        <v>View Full Record in Web of Science</v>
      </c>
    </row>
    <row r="288" spans="1:72" x14ac:dyDescent="0.15">
      <c r="A288" t="s">
        <v>72</v>
      </c>
      <c r="B288" t="s">
        <v>3675</v>
      </c>
      <c r="C288" t="s">
        <v>74</v>
      </c>
      <c r="D288" t="s">
        <v>74</v>
      </c>
      <c r="E288" t="s">
        <v>74</v>
      </c>
      <c r="F288" t="s">
        <v>3675</v>
      </c>
      <c r="G288" t="s">
        <v>74</v>
      </c>
      <c r="H288" t="s">
        <v>74</v>
      </c>
      <c r="I288" t="s">
        <v>3676</v>
      </c>
      <c r="J288" t="s">
        <v>3677</v>
      </c>
      <c r="K288" t="s">
        <v>74</v>
      </c>
      <c r="L288" t="s">
        <v>74</v>
      </c>
      <c r="M288" t="s">
        <v>77</v>
      </c>
      <c r="N288" t="s">
        <v>78</v>
      </c>
      <c r="O288" t="s">
        <v>74</v>
      </c>
      <c r="P288" t="s">
        <v>74</v>
      </c>
      <c r="Q288" t="s">
        <v>74</v>
      </c>
      <c r="R288" t="s">
        <v>74</v>
      </c>
      <c r="S288" t="s">
        <v>74</v>
      </c>
      <c r="T288" t="s">
        <v>74</v>
      </c>
      <c r="U288" t="s">
        <v>3678</v>
      </c>
      <c r="V288" t="s">
        <v>3679</v>
      </c>
      <c r="W288" t="s">
        <v>3680</v>
      </c>
      <c r="X288" t="s">
        <v>3681</v>
      </c>
      <c r="Y288" t="s">
        <v>3682</v>
      </c>
      <c r="Z288" t="s">
        <v>74</v>
      </c>
      <c r="AA288" t="s">
        <v>3683</v>
      </c>
      <c r="AB288" t="s">
        <v>3684</v>
      </c>
      <c r="AC288" t="s">
        <v>74</v>
      </c>
      <c r="AD288" t="s">
        <v>74</v>
      </c>
      <c r="AE288" t="s">
        <v>74</v>
      </c>
      <c r="AF288" t="s">
        <v>74</v>
      </c>
      <c r="AG288">
        <v>13</v>
      </c>
      <c r="AH288">
        <v>2</v>
      </c>
      <c r="AI288">
        <v>2</v>
      </c>
      <c r="AJ288">
        <v>0</v>
      </c>
      <c r="AK288">
        <v>1</v>
      </c>
      <c r="AL288" t="s">
        <v>3685</v>
      </c>
      <c r="AM288" t="s">
        <v>107</v>
      </c>
      <c r="AN288" t="s">
        <v>3686</v>
      </c>
      <c r="AO288" t="s">
        <v>3687</v>
      </c>
      <c r="AP288" t="s">
        <v>74</v>
      </c>
      <c r="AQ288" t="s">
        <v>74</v>
      </c>
      <c r="AR288" t="s">
        <v>3688</v>
      </c>
      <c r="AS288" t="s">
        <v>3689</v>
      </c>
      <c r="AT288" t="s">
        <v>3154</v>
      </c>
      <c r="AU288">
        <v>1995</v>
      </c>
      <c r="AV288">
        <v>21</v>
      </c>
      <c r="AW288">
        <v>1</v>
      </c>
      <c r="AX288" t="s">
        <v>74</v>
      </c>
      <c r="AY288" t="s">
        <v>74</v>
      </c>
      <c r="AZ288" t="s">
        <v>74</v>
      </c>
      <c r="BA288" t="s">
        <v>74</v>
      </c>
      <c r="BB288">
        <v>21</v>
      </c>
      <c r="BC288">
        <v>27</v>
      </c>
      <c r="BD288" t="s">
        <v>74</v>
      </c>
      <c r="BE288" t="s">
        <v>3690</v>
      </c>
      <c r="BF288" t="str">
        <f>HYPERLINK("http://dx.doi.org/10.3723/175605495783328845","http://dx.doi.org/10.3723/175605495783328845")</f>
        <v>http://dx.doi.org/10.3723/175605495783328845</v>
      </c>
      <c r="BG288" t="s">
        <v>74</v>
      </c>
      <c r="BH288" t="s">
        <v>74</v>
      </c>
      <c r="BI288">
        <v>7</v>
      </c>
      <c r="BJ288" t="s">
        <v>3691</v>
      </c>
      <c r="BK288" t="s">
        <v>94</v>
      </c>
      <c r="BL288" t="s">
        <v>3692</v>
      </c>
      <c r="BM288" t="s">
        <v>3693</v>
      </c>
      <c r="BN288" t="s">
        <v>74</v>
      </c>
      <c r="BO288" t="s">
        <v>74</v>
      </c>
      <c r="BP288" t="s">
        <v>74</v>
      </c>
      <c r="BQ288" t="s">
        <v>74</v>
      </c>
      <c r="BR288" t="s">
        <v>97</v>
      </c>
      <c r="BS288" t="s">
        <v>3694</v>
      </c>
      <c r="BT288" t="str">
        <f>HYPERLINK("https%3A%2F%2Fwww.webofscience.com%2Fwos%2Fwoscc%2Ffull-record%2FWOS:A1995RM78100005","View Full Record in Web of Science")</f>
        <v>View Full Record in Web of Science</v>
      </c>
    </row>
    <row r="289" spans="1:72" x14ac:dyDescent="0.15">
      <c r="A289" t="s">
        <v>72</v>
      </c>
      <c r="B289" t="s">
        <v>3695</v>
      </c>
      <c r="C289" t="s">
        <v>74</v>
      </c>
      <c r="D289" t="s">
        <v>74</v>
      </c>
      <c r="E289" t="s">
        <v>74</v>
      </c>
      <c r="F289" t="s">
        <v>3695</v>
      </c>
      <c r="G289" t="s">
        <v>74</v>
      </c>
      <c r="H289" t="s">
        <v>74</v>
      </c>
      <c r="I289" t="s">
        <v>3696</v>
      </c>
      <c r="J289" t="s">
        <v>3697</v>
      </c>
      <c r="K289" t="s">
        <v>74</v>
      </c>
      <c r="L289" t="s">
        <v>74</v>
      </c>
      <c r="M289" t="s">
        <v>77</v>
      </c>
      <c r="N289" t="s">
        <v>78</v>
      </c>
      <c r="O289" t="s">
        <v>74</v>
      </c>
      <c r="P289" t="s">
        <v>74</v>
      </c>
      <c r="Q289" t="s">
        <v>74</v>
      </c>
      <c r="R289" t="s">
        <v>74</v>
      </c>
      <c r="S289" t="s">
        <v>74</v>
      </c>
      <c r="T289" t="s">
        <v>74</v>
      </c>
      <c r="U289" t="s">
        <v>74</v>
      </c>
      <c r="V289" t="s">
        <v>3698</v>
      </c>
      <c r="W289" t="s">
        <v>3699</v>
      </c>
      <c r="X289" t="s">
        <v>3700</v>
      </c>
      <c r="Y289" t="s">
        <v>3701</v>
      </c>
      <c r="Z289" t="s">
        <v>74</v>
      </c>
      <c r="AA289" t="s">
        <v>74</v>
      </c>
      <c r="AB289" t="s">
        <v>74</v>
      </c>
      <c r="AC289" t="s">
        <v>74</v>
      </c>
      <c r="AD289" t="s">
        <v>74</v>
      </c>
      <c r="AE289" t="s">
        <v>74</v>
      </c>
      <c r="AF289" t="s">
        <v>74</v>
      </c>
      <c r="AG289">
        <v>15</v>
      </c>
      <c r="AH289">
        <v>49</v>
      </c>
      <c r="AI289">
        <v>60</v>
      </c>
      <c r="AJ289">
        <v>0</v>
      </c>
      <c r="AK289">
        <v>20</v>
      </c>
      <c r="AL289" t="s">
        <v>3702</v>
      </c>
      <c r="AM289" t="s">
        <v>3703</v>
      </c>
      <c r="AN289" t="s">
        <v>3704</v>
      </c>
      <c r="AO289" t="s">
        <v>3705</v>
      </c>
      <c r="AP289" t="s">
        <v>74</v>
      </c>
      <c r="AQ289" t="s">
        <v>74</v>
      </c>
      <c r="AR289" t="s">
        <v>3706</v>
      </c>
      <c r="AS289" t="s">
        <v>3707</v>
      </c>
      <c r="AT289" t="s">
        <v>3015</v>
      </c>
      <c r="AU289">
        <v>1995</v>
      </c>
      <c r="AV289">
        <v>107</v>
      </c>
      <c r="AW289">
        <v>2</v>
      </c>
      <c r="AX289" t="s">
        <v>74</v>
      </c>
      <c r="AY289" t="s">
        <v>74</v>
      </c>
      <c r="AZ289" t="s">
        <v>74</v>
      </c>
      <c r="BA289" t="s">
        <v>74</v>
      </c>
      <c r="BB289">
        <v>317</v>
      </c>
      <c r="BC289">
        <v>327</v>
      </c>
      <c r="BD289" t="s">
        <v>74</v>
      </c>
      <c r="BE289" t="s">
        <v>74</v>
      </c>
      <c r="BF289" t="s">
        <v>74</v>
      </c>
      <c r="BG289" t="s">
        <v>74</v>
      </c>
      <c r="BH289" t="s">
        <v>74</v>
      </c>
      <c r="BI289">
        <v>11</v>
      </c>
      <c r="BJ289" t="s">
        <v>690</v>
      </c>
      <c r="BK289" t="s">
        <v>94</v>
      </c>
      <c r="BL289" t="s">
        <v>691</v>
      </c>
      <c r="BM289" t="s">
        <v>3708</v>
      </c>
      <c r="BN289" t="s">
        <v>74</v>
      </c>
      <c r="BO289" t="s">
        <v>74</v>
      </c>
      <c r="BP289" t="s">
        <v>74</v>
      </c>
      <c r="BQ289" t="s">
        <v>74</v>
      </c>
      <c r="BR289" t="s">
        <v>97</v>
      </c>
      <c r="BS289" t="s">
        <v>3709</v>
      </c>
      <c r="BT289" t="str">
        <f>HYPERLINK("https%3A%2F%2Fwww.webofscience.com%2Fwos%2Fwoscc%2Ffull-record%2FWOS:A1995RC27200010","View Full Record in Web of Science")</f>
        <v>View Full Record in Web of Science</v>
      </c>
    </row>
    <row r="290" spans="1:72" x14ac:dyDescent="0.15">
      <c r="A290" t="s">
        <v>72</v>
      </c>
      <c r="B290" t="s">
        <v>3710</v>
      </c>
      <c r="C290" t="s">
        <v>74</v>
      </c>
      <c r="D290" t="s">
        <v>74</v>
      </c>
      <c r="E290" t="s">
        <v>74</v>
      </c>
      <c r="F290" t="s">
        <v>3710</v>
      </c>
      <c r="G290" t="s">
        <v>74</v>
      </c>
      <c r="H290" t="s">
        <v>74</v>
      </c>
      <c r="I290" t="s">
        <v>3711</v>
      </c>
      <c r="J290" t="s">
        <v>3712</v>
      </c>
      <c r="K290" t="s">
        <v>74</v>
      </c>
      <c r="L290" t="s">
        <v>74</v>
      </c>
      <c r="M290" t="s">
        <v>77</v>
      </c>
      <c r="N290" t="s">
        <v>78</v>
      </c>
      <c r="O290" t="s">
        <v>74</v>
      </c>
      <c r="P290" t="s">
        <v>74</v>
      </c>
      <c r="Q290" t="s">
        <v>74</v>
      </c>
      <c r="R290" t="s">
        <v>74</v>
      </c>
      <c r="S290" t="s">
        <v>74</v>
      </c>
      <c r="T290" t="s">
        <v>74</v>
      </c>
      <c r="U290" t="s">
        <v>3713</v>
      </c>
      <c r="V290" t="s">
        <v>3714</v>
      </c>
      <c r="W290" t="s">
        <v>3715</v>
      </c>
      <c r="X290" t="s">
        <v>3716</v>
      </c>
      <c r="Y290" t="s">
        <v>3717</v>
      </c>
      <c r="Z290" t="s">
        <v>74</v>
      </c>
      <c r="AA290" t="s">
        <v>3718</v>
      </c>
      <c r="AB290" t="s">
        <v>3719</v>
      </c>
      <c r="AC290" t="s">
        <v>74</v>
      </c>
      <c r="AD290" t="s">
        <v>74</v>
      </c>
      <c r="AE290" t="s">
        <v>74</v>
      </c>
      <c r="AF290" t="s">
        <v>74</v>
      </c>
      <c r="AG290">
        <v>75</v>
      </c>
      <c r="AH290">
        <v>90</v>
      </c>
      <c r="AI290">
        <v>99</v>
      </c>
      <c r="AJ290">
        <v>0</v>
      </c>
      <c r="AK290">
        <v>6</v>
      </c>
      <c r="AL290" t="s">
        <v>85</v>
      </c>
      <c r="AM290" t="s">
        <v>86</v>
      </c>
      <c r="AN290" t="s">
        <v>87</v>
      </c>
      <c r="AO290" t="s">
        <v>3720</v>
      </c>
      <c r="AP290" t="s">
        <v>74</v>
      </c>
      <c r="AQ290" t="s">
        <v>74</v>
      </c>
      <c r="AR290" t="s">
        <v>3721</v>
      </c>
      <c r="AS290" t="s">
        <v>3722</v>
      </c>
      <c r="AT290" t="s">
        <v>3723</v>
      </c>
      <c r="AU290">
        <v>1995</v>
      </c>
      <c r="AV290">
        <v>122</v>
      </c>
      <c r="AW290" t="s">
        <v>1020</v>
      </c>
      <c r="AX290" t="s">
        <v>74</v>
      </c>
      <c r="AY290" t="s">
        <v>74</v>
      </c>
      <c r="AZ290" t="s">
        <v>74</v>
      </c>
      <c r="BA290" t="s">
        <v>74</v>
      </c>
      <c r="BB290">
        <v>59</v>
      </c>
      <c r="BC290">
        <v>76</v>
      </c>
      <c r="BD290" t="s">
        <v>74</v>
      </c>
      <c r="BE290" t="s">
        <v>3724</v>
      </c>
      <c r="BF290" t="str">
        <f>HYPERLINK("http://dx.doi.org/10.1016/0009-2541(95)00046-O","http://dx.doi.org/10.1016/0009-2541(95)00046-O")</f>
        <v>http://dx.doi.org/10.1016/0009-2541(95)00046-O</v>
      </c>
      <c r="BG290" t="s">
        <v>74</v>
      </c>
      <c r="BH290" t="s">
        <v>74</v>
      </c>
      <c r="BI290">
        <v>18</v>
      </c>
      <c r="BJ290" t="s">
        <v>270</v>
      </c>
      <c r="BK290" t="s">
        <v>94</v>
      </c>
      <c r="BL290" t="s">
        <v>270</v>
      </c>
      <c r="BM290" t="s">
        <v>3725</v>
      </c>
      <c r="BN290" t="s">
        <v>74</v>
      </c>
      <c r="BO290" t="s">
        <v>74</v>
      </c>
      <c r="BP290" t="s">
        <v>74</v>
      </c>
      <c r="BQ290" t="s">
        <v>74</v>
      </c>
      <c r="BR290" t="s">
        <v>97</v>
      </c>
      <c r="BS290" t="s">
        <v>3726</v>
      </c>
      <c r="BT290" t="str">
        <f>HYPERLINK("https%3A%2F%2Fwww.webofscience.com%2Fwos%2Fwoscc%2Ffull-record%2FWOS:A1995RE44400004","View Full Record in Web of Science")</f>
        <v>View Full Record in Web of Science</v>
      </c>
    </row>
    <row r="291" spans="1:72" x14ac:dyDescent="0.15">
      <c r="A291" t="s">
        <v>72</v>
      </c>
      <c r="B291" t="s">
        <v>3727</v>
      </c>
      <c r="C291" t="s">
        <v>74</v>
      </c>
      <c r="D291" t="s">
        <v>74</v>
      </c>
      <c r="E291" t="s">
        <v>74</v>
      </c>
      <c r="F291" t="s">
        <v>3727</v>
      </c>
      <c r="G291" t="s">
        <v>74</v>
      </c>
      <c r="H291" t="s">
        <v>74</v>
      </c>
      <c r="I291" t="s">
        <v>3728</v>
      </c>
      <c r="J291" t="s">
        <v>3729</v>
      </c>
      <c r="K291" t="s">
        <v>74</v>
      </c>
      <c r="L291" t="s">
        <v>74</v>
      </c>
      <c r="M291" t="s">
        <v>77</v>
      </c>
      <c r="N291" t="s">
        <v>78</v>
      </c>
      <c r="O291" t="s">
        <v>74</v>
      </c>
      <c r="P291" t="s">
        <v>74</v>
      </c>
      <c r="Q291" t="s">
        <v>74</v>
      </c>
      <c r="R291" t="s">
        <v>74</v>
      </c>
      <c r="S291" t="s">
        <v>74</v>
      </c>
      <c r="T291" t="s">
        <v>74</v>
      </c>
      <c r="U291" t="s">
        <v>3730</v>
      </c>
      <c r="V291" t="s">
        <v>3731</v>
      </c>
      <c r="W291" t="s">
        <v>3732</v>
      </c>
      <c r="X291" t="s">
        <v>3733</v>
      </c>
      <c r="Y291" t="s">
        <v>3734</v>
      </c>
      <c r="Z291" t="s">
        <v>74</v>
      </c>
      <c r="AA291" t="s">
        <v>74</v>
      </c>
      <c r="AB291" t="s">
        <v>74</v>
      </c>
      <c r="AC291" t="s">
        <v>74</v>
      </c>
      <c r="AD291" t="s">
        <v>74</v>
      </c>
      <c r="AE291" t="s">
        <v>74</v>
      </c>
      <c r="AF291" t="s">
        <v>74</v>
      </c>
      <c r="AG291">
        <v>32</v>
      </c>
      <c r="AH291">
        <v>43</v>
      </c>
      <c r="AI291">
        <v>43</v>
      </c>
      <c r="AJ291">
        <v>0</v>
      </c>
      <c r="AK291">
        <v>8</v>
      </c>
      <c r="AL291" t="s">
        <v>1487</v>
      </c>
      <c r="AM291" t="s">
        <v>107</v>
      </c>
      <c r="AN291" t="s">
        <v>1488</v>
      </c>
      <c r="AO291" t="s">
        <v>3735</v>
      </c>
      <c r="AP291" t="s">
        <v>3736</v>
      </c>
      <c r="AQ291" t="s">
        <v>74</v>
      </c>
      <c r="AR291" t="s">
        <v>3737</v>
      </c>
      <c r="AS291" t="s">
        <v>3738</v>
      </c>
      <c r="AT291" t="s">
        <v>3723</v>
      </c>
      <c r="AU291">
        <v>1995</v>
      </c>
      <c r="AV291">
        <v>348</v>
      </c>
      <c r="AW291">
        <v>1324</v>
      </c>
      <c r="AX291" t="s">
        <v>74</v>
      </c>
      <c r="AY291" t="s">
        <v>74</v>
      </c>
      <c r="AZ291" t="s">
        <v>74</v>
      </c>
      <c r="BA291" t="s">
        <v>74</v>
      </c>
      <c r="BB291">
        <v>133</v>
      </c>
      <c r="BC291">
        <v>142</v>
      </c>
      <c r="BD291" t="s">
        <v>74</v>
      </c>
      <c r="BE291" t="s">
        <v>3739</v>
      </c>
      <c r="BF291" t="str">
        <f>HYPERLINK("http://dx.doi.org/10.1098/rstb.1995.0055","http://dx.doi.org/10.1098/rstb.1995.0055")</f>
        <v>http://dx.doi.org/10.1098/rstb.1995.0055</v>
      </c>
      <c r="BG291" t="s">
        <v>74</v>
      </c>
      <c r="BH291" t="s">
        <v>74</v>
      </c>
      <c r="BI291">
        <v>10</v>
      </c>
      <c r="BJ291" t="s">
        <v>207</v>
      </c>
      <c r="BK291" t="s">
        <v>94</v>
      </c>
      <c r="BL291" t="s">
        <v>208</v>
      </c>
      <c r="BM291" t="s">
        <v>3740</v>
      </c>
      <c r="BN291" t="s">
        <v>74</v>
      </c>
      <c r="BO291" t="s">
        <v>74</v>
      </c>
      <c r="BP291" t="s">
        <v>74</v>
      </c>
      <c r="BQ291" t="s">
        <v>74</v>
      </c>
      <c r="BR291" t="s">
        <v>97</v>
      </c>
      <c r="BS291" t="s">
        <v>3741</v>
      </c>
      <c r="BT291" t="str">
        <f>HYPERLINK("https%3A%2F%2Fwww.webofscience.com%2Fwos%2Fwoscc%2Ffull-record%2FWOS:A1995RC87500004","View Full Record in Web of Science")</f>
        <v>View Full Record in Web of Science</v>
      </c>
    </row>
    <row r="292" spans="1:72" x14ac:dyDescent="0.15">
      <c r="A292" t="s">
        <v>72</v>
      </c>
      <c r="B292" t="s">
        <v>3742</v>
      </c>
      <c r="C292" t="s">
        <v>74</v>
      </c>
      <c r="D292" t="s">
        <v>74</v>
      </c>
      <c r="E292" t="s">
        <v>74</v>
      </c>
      <c r="F292" t="s">
        <v>3742</v>
      </c>
      <c r="G292" t="s">
        <v>74</v>
      </c>
      <c r="H292" t="s">
        <v>74</v>
      </c>
      <c r="I292" t="s">
        <v>3743</v>
      </c>
      <c r="J292" t="s">
        <v>3744</v>
      </c>
      <c r="K292" t="s">
        <v>74</v>
      </c>
      <c r="L292" t="s">
        <v>74</v>
      </c>
      <c r="M292" t="s">
        <v>77</v>
      </c>
      <c r="N292" t="s">
        <v>78</v>
      </c>
      <c r="O292" t="s">
        <v>74</v>
      </c>
      <c r="P292" t="s">
        <v>74</v>
      </c>
      <c r="Q292" t="s">
        <v>74</v>
      </c>
      <c r="R292" t="s">
        <v>74</v>
      </c>
      <c r="S292" t="s">
        <v>74</v>
      </c>
      <c r="T292" t="s">
        <v>3745</v>
      </c>
      <c r="U292" t="s">
        <v>3746</v>
      </c>
      <c r="V292" t="s">
        <v>3747</v>
      </c>
      <c r="W292" t="s">
        <v>3748</v>
      </c>
      <c r="X292" t="s">
        <v>3749</v>
      </c>
      <c r="Y292" t="s">
        <v>74</v>
      </c>
      <c r="Z292" t="s">
        <v>74</v>
      </c>
      <c r="AA292" t="s">
        <v>74</v>
      </c>
      <c r="AB292" t="s">
        <v>74</v>
      </c>
      <c r="AC292" t="s">
        <v>74</v>
      </c>
      <c r="AD292" t="s">
        <v>74</v>
      </c>
      <c r="AE292" t="s">
        <v>74</v>
      </c>
      <c r="AF292" t="s">
        <v>74</v>
      </c>
      <c r="AG292">
        <v>24</v>
      </c>
      <c r="AH292">
        <v>30</v>
      </c>
      <c r="AI292">
        <v>30</v>
      </c>
      <c r="AJ292">
        <v>0</v>
      </c>
      <c r="AK292">
        <v>0</v>
      </c>
      <c r="AL292" t="s">
        <v>3750</v>
      </c>
      <c r="AM292" t="s">
        <v>3751</v>
      </c>
      <c r="AN292" t="s">
        <v>3752</v>
      </c>
      <c r="AO292" t="s">
        <v>3753</v>
      </c>
      <c r="AP292" t="s">
        <v>3754</v>
      </c>
      <c r="AQ292" t="s">
        <v>74</v>
      </c>
      <c r="AR292" t="s">
        <v>3755</v>
      </c>
      <c r="AS292" t="s">
        <v>3756</v>
      </c>
      <c r="AT292" t="s">
        <v>3757</v>
      </c>
      <c r="AU292">
        <v>1995</v>
      </c>
      <c r="AV292">
        <v>31</v>
      </c>
      <c r="AW292">
        <v>2</v>
      </c>
      <c r="AX292" t="s">
        <v>74</v>
      </c>
      <c r="AY292" t="s">
        <v>74</v>
      </c>
      <c r="AZ292" t="s">
        <v>74</v>
      </c>
      <c r="BA292" t="s">
        <v>74</v>
      </c>
      <c r="BB292">
        <v>137</v>
      </c>
      <c r="BC292">
        <v>147</v>
      </c>
      <c r="BD292" t="s">
        <v>74</v>
      </c>
      <c r="BE292" t="s">
        <v>3758</v>
      </c>
      <c r="BF292" t="str">
        <f>HYPERLINK("http://dx.doi.org/10.1016/S0932-4739(11)80437-2","http://dx.doi.org/10.1016/S0932-4739(11)80437-2")</f>
        <v>http://dx.doi.org/10.1016/S0932-4739(11)80437-2</v>
      </c>
      <c r="BG292" t="s">
        <v>74</v>
      </c>
      <c r="BH292" t="s">
        <v>74</v>
      </c>
      <c r="BI292">
        <v>11</v>
      </c>
      <c r="BJ292" t="s">
        <v>3759</v>
      </c>
      <c r="BK292" t="s">
        <v>94</v>
      </c>
      <c r="BL292" t="s">
        <v>3759</v>
      </c>
      <c r="BM292" t="s">
        <v>3760</v>
      </c>
      <c r="BN292" t="s">
        <v>74</v>
      </c>
      <c r="BO292" t="s">
        <v>74</v>
      </c>
      <c r="BP292" t="s">
        <v>74</v>
      </c>
      <c r="BQ292" t="s">
        <v>74</v>
      </c>
      <c r="BR292" t="s">
        <v>97</v>
      </c>
      <c r="BS292" t="s">
        <v>3761</v>
      </c>
      <c r="BT292" t="str">
        <f>HYPERLINK("https%3A%2F%2Fwww.webofscience.com%2Fwos%2Fwoscc%2Ffull-record%2FWOS:A1995RC40900002","View Full Record in Web of Science")</f>
        <v>View Full Record in Web of Science</v>
      </c>
    </row>
    <row r="293" spans="1:72" x14ac:dyDescent="0.15">
      <c r="A293" t="s">
        <v>72</v>
      </c>
      <c r="B293" t="s">
        <v>3762</v>
      </c>
      <c r="C293" t="s">
        <v>74</v>
      </c>
      <c r="D293" t="s">
        <v>74</v>
      </c>
      <c r="E293" t="s">
        <v>74</v>
      </c>
      <c r="F293" t="s">
        <v>3762</v>
      </c>
      <c r="G293" t="s">
        <v>74</v>
      </c>
      <c r="H293" t="s">
        <v>74</v>
      </c>
      <c r="I293" t="s">
        <v>3763</v>
      </c>
      <c r="J293" t="s">
        <v>3744</v>
      </c>
      <c r="K293" t="s">
        <v>74</v>
      </c>
      <c r="L293" t="s">
        <v>74</v>
      </c>
      <c r="M293" t="s">
        <v>77</v>
      </c>
      <c r="N293" t="s">
        <v>78</v>
      </c>
      <c r="O293" t="s">
        <v>74</v>
      </c>
      <c r="P293" t="s">
        <v>74</v>
      </c>
      <c r="Q293" t="s">
        <v>74</v>
      </c>
      <c r="R293" t="s">
        <v>74</v>
      </c>
      <c r="S293" t="s">
        <v>74</v>
      </c>
      <c r="T293" t="s">
        <v>3764</v>
      </c>
      <c r="U293" t="s">
        <v>3765</v>
      </c>
      <c r="V293" t="s">
        <v>3766</v>
      </c>
      <c r="W293" t="s">
        <v>3767</v>
      </c>
      <c r="X293" t="s">
        <v>3768</v>
      </c>
      <c r="Y293" t="s">
        <v>3769</v>
      </c>
      <c r="Z293" t="s">
        <v>74</v>
      </c>
      <c r="AA293" t="s">
        <v>74</v>
      </c>
      <c r="AB293" t="s">
        <v>3770</v>
      </c>
      <c r="AC293" t="s">
        <v>74</v>
      </c>
      <c r="AD293" t="s">
        <v>74</v>
      </c>
      <c r="AE293" t="s">
        <v>74</v>
      </c>
      <c r="AF293" t="s">
        <v>74</v>
      </c>
      <c r="AG293">
        <v>16</v>
      </c>
      <c r="AH293">
        <v>10</v>
      </c>
      <c r="AI293">
        <v>10</v>
      </c>
      <c r="AJ293">
        <v>0</v>
      </c>
      <c r="AK293">
        <v>0</v>
      </c>
      <c r="AL293" t="s">
        <v>3771</v>
      </c>
      <c r="AM293" t="s">
        <v>3772</v>
      </c>
      <c r="AN293" t="s">
        <v>3773</v>
      </c>
      <c r="AO293" t="s">
        <v>3753</v>
      </c>
      <c r="AP293" t="s">
        <v>3754</v>
      </c>
      <c r="AQ293" t="s">
        <v>74</v>
      </c>
      <c r="AR293" t="s">
        <v>3755</v>
      </c>
      <c r="AS293" t="s">
        <v>3756</v>
      </c>
      <c r="AT293" t="s">
        <v>3757</v>
      </c>
      <c r="AU293">
        <v>1995</v>
      </c>
      <c r="AV293">
        <v>31</v>
      </c>
      <c r="AW293">
        <v>2</v>
      </c>
      <c r="AX293" t="s">
        <v>74</v>
      </c>
      <c r="AY293" t="s">
        <v>74</v>
      </c>
      <c r="AZ293" t="s">
        <v>74</v>
      </c>
      <c r="BA293" t="s">
        <v>74</v>
      </c>
      <c r="BB293">
        <v>174</v>
      </c>
      <c r="BC293">
        <v>181</v>
      </c>
      <c r="BD293" t="s">
        <v>74</v>
      </c>
      <c r="BE293" t="s">
        <v>3774</v>
      </c>
      <c r="BF293" t="str">
        <f>HYPERLINK("http://dx.doi.org/10.1016/S0932-4739(11)80441-4","http://dx.doi.org/10.1016/S0932-4739(11)80441-4")</f>
        <v>http://dx.doi.org/10.1016/S0932-4739(11)80441-4</v>
      </c>
      <c r="BG293" t="s">
        <v>74</v>
      </c>
      <c r="BH293" t="s">
        <v>74</v>
      </c>
      <c r="BI293">
        <v>8</v>
      </c>
      <c r="BJ293" t="s">
        <v>3759</v>
      </c>
      <c r="BK293" t="s">
        <v>94</v>
      </c>
      <c r="BL293" t="s">
        <v>3759</v>
      </c>
      <c r="BM293" t="s">
        <v>3760</v>
      </c>
      <c r="BN293" t="s">
        <v>74</v>
      </c>
      <c r="BO293" t="s">
        <v>74</v>
      </c>
      <c r="BP293" t="s">
        <v>74</v>
      </c>
      <c r="BQ293" t="s">
        <v>74</v>
      </c>
      <c r="BR293" t="s">
        <v>97</v>
      </c>
      <c r="BS293" t="s">
        <v>3775</v>
      </c>
      <c r="BT293" t="str">
        <f>HYPERLINK("https%3A%2F%2Fwww.webofscience.com%2Fwos%2Fwoscc%2Ffull-record%2FWOS:A1995RC40900006","View Full Record in Web of Science")</f>
        <v>View Full Record in Web of Science</v>
      </c>
    </row>
    <row r="294" spans="1:72" x14ac:dyDescent="0.15">
      <c r="A294" t="s">
        <v>72</v>
      </c>
      <c r="B294" t="s">
        <v>3776</v>
      </c>
      <c r="C294" t="s">
        <v>74</v>
      </c>
      <c r="D294" t="s">
        <v>74</v>
      </c>
      <c r="E294" t="s">
        <v>74</v>
      </c>
      <c r="F294" t="s">
        <v>3776</v>
      </c>
      <c r="G294" t="s">
        <v>74</v>
      </c>
      <c r="H294" t="s">
        <v>74</v>
      </c>
      <c r="I294" t="s">
        <v>3777</v>
      </c>
      <c r="J294" t="s">
        <v>2155</v>
      </c>
      <c r="K294" t="s">
        <v>74</v>
      </c>
      <c r="L294" t="s">
        <v>74</v>
      </c>
      <c r="M294" t="s">
        <v>77</v>
      </c>
      <c r="N294" t="s">
        <v>78</v>
      </c>
      <c r="O294" t="s">
        <v>74</v>
      </c>
      <c r="P294" t="s">
        <v>74</v>
      </c>
      <c r="Q294" t="s">
        <v>74</v>
      </c>
      <c r="R294" t="s">
        <v>74</v>
      </c>
      <c r="S294" t="s">
        <v>74</v>
      </c>
      <c r="T294" t="s">
        <v>3778</v>
      </c>
      <c r="U294" t="s">
        <v>3779</v>
      </c>
      <c r="V294" t="s">
        <v>3780</v>
      </c>
      <c r="W294" t="s">
        <v>3781</v>
      </c>
      <c r="X294" t="s">
        <v>3782</v>
      </c>
      <c r="Y294" t="s">
        <v>3783</v>
      </c>
      <c r="Z294" t="s">
        <v>74</v>
      </c>
      <c r="AA294" t="s">
        <v>3784</v>
      </c>
      <c r="AB294" t="s">
        <v>3785</v>
      </c>
      <c r="AC294" t="s">
        <v>74</v>
      </c>
      <c r="AD294" t="s">
        <v>74</v>
      </c>
      <c r="AE294" t="s">
        <v>74</v>
      </c>
      <c r="AF294" t="s">
        <v>74</v>
      </c>
      <c r="AG294">
        <v>27</v>
      </c>
      <c r="AH294">
        <v>26</v>
      </c>
      <c r="AI294">
        <v>28</v>
      </c>
      <c r="AJ294">
        <v>0</v>
      </c>
      <c r="AK294">
        <v>7</v>
      </c>
      <c r="AL294" t="s">
        <v>85</v>
      </c>
      <c r="AM294" t="s">
        <v>86</v>
      </c>
      <c r="AN294" t="s">
        <v>87</v>
      </c>
      <c r="AO294" t="s">
        <v>2161</v>
      </c>
      <c r="AP294" t="s">
        <v>74</v>
      </c>
      <c r="AQ294" t="s">
        <v>74</v>
      </c>
      <c r="AR294" t="s">
        <v>2162</v>
      </c>
      <c r="AS294" t="s">
        <v>2163</v>
      </c>
      <c r="AT294" t="s">
        <v>3757</v>
      </c>
      <c r="AU294">
        <v>1995</v>
      </c>
      <c r="AV294">
        <v>188</v>
      </c>
      <c r="AW294">
        <v>2</v>
      </c>
      <c r="AX294" t="s">
        <v>74</v>
      </c>
      <c r="AY294" t="s">
        <v>74</v>
      </c>
      <c r="AZ294" t="s">
        <v>74</v>
      </c>
      <c r="BA294" t="s">
        <v>74</v>
      </c>
      <c r="BB294">
        <v>151</v>
      </c>
      <c r="BC294">
        <v>165</v>
      </c>
      <c r="BD294" t="s">
        <v>74</v>
      </c>
      <c r="BE294" t="s">
        <v>3786</v>
      </c>
      <c r="BF294" t="str">
        <f>HYPERLINK("http://dx.doi.org/10.1016/0022-0981(94)00193-H","http://dx.doi.org/10.1016/0022-0981(94)00193-H")</f>
        <v>http://dx.doi.org/10.1016/0022-0981(94)00193-H</v>
      </c>
      <c r="BG294" t="s">
        <v>74</v>
      </c>
      <c r="BH294" t="s">
        <v>74</v>
      </c>
      <c r="BI294">
        <v>15</v>
      </c>
      <c r="BJ294" t="s">
        <v>2166</v>
      </c>
      <c r="BK294" t="s">
        <v>94</v>
      </c>
      <c r="BL294" t="s">
        <v>2167</v>
      </c>
      <c r="BM294" t="s">
        <v>3787</v>
      </c>
      <c r="BN294" t="s">
        <v>74</v>
      </c>
      <c r="BO294" t="s">
        <v>1371</v>
      </c>
      <c r="BP294" t="s">
        <v>74</v>
      </c>
      <c r="BQ294" t="s">
        <v>74</v>
      </c>
      <c r="BR294" t="s">
        <v>97</v>
      </c>
      <c r="BS294" t="s">
        <v>3788</v>
      </c>
      <c r="BT294" t="str">
        <f>HYPERLINK("https%3A%2F%2Fwww.webofscience.com%2Fwos%2Fwoscc%2Ffull-record%2FWOS:A1995RD55400001","View Full Record in Web of Science")</f>
        <v>View Full Record in Web of Science</v>
      </c>
    </row>
    <row r="295" spans="1:72" x14ac:dyDescent="0.15">
      <c r="A295" t="s">
        <v>72</v>
      </c>
      <c r="B295" t="s">
        <v>3789</v>
      </c>
      <c r="C295" t="s">
        <v>74</v>
      </c>
      <c r="D295" t="s">
        <v>74</v>
      </c>
      <c r="E295" t="s">
        <v>74</v>
      </c>
      <c r="F295" t="s">
        <v>3789</v>
      </c>
      <c r="G295" t="s">
        <v>74</v>
      </c>
      <c r="H295" t="s">
        <v>74</v>
      </c>
      <c r="I295" t="s">
        <v>3790</v>
      </c>
      <c r="J295" t="s">
        <v>2155</v>
      </c>
      <c r="K295" t="s">
        <v>74</v>
      </c>
      <c r="L295" t="s">
        <v>74</v>
      </c>
      <c r="M295" t="s">
        <v>77</v>
      </c>
      <c r="N295" t="s">
        <v>78</v>
      </c>
      <c r="O295" t="s">
        <v>74</v>
      </c>
      <c r="P295" t="s">
        <v>74</v>
      </c>
      <c r="Q295" t="s">
        <v>74</v>
      </c>
      <c r="R295" t="s">
        <v>74</v>
      </c>
      <c r="S295" t="s">
        <v>74</v>
      </c>
      <c r="T295" t="s">
        <v>3791</v>
      </c>
      <c r="U295" t="s">
        <v>3792</v>
      </c>
      <c r="V295" t="s">
        <v>3793</v>
      </c>
      <c r="W295" t="s">
        <v>74</v>
      </c>
      <c r="X295" t="s">
        <v>74</v>
      </c>
      <c r="Y295" t="s">
        <v>3794</v>
      </c>
      <c r="Z295" t="s">
        <v>74</v>
      </c>
      <c r="AA295" t="s">
        <v>74</v>
      </c>
      <c r="AB295" t="s">
        <v>74</v>
      </c>
      <c r="AC295" t="s">
        <v>74</v>
      </c>
      <c r="AD295" t="s">
        <v>74</v>
      </c>
      <c r="AE295" t="s">
        <v>74</v>
      </c>
      <c r="AF295" t="s">
        <v>74</v>
      </c>
      <c r="AG295">
        <v>65</v>
      </c>
      <c r="AH295">
        <v>83</v>
      </c>
      <c r="AI295">
        <v>88</v>
      </c>
      <c r="AJ295">
        <v>0</v>
      </c>
      <c r="AK295">
        <v>11</v>
      </c>
      <c r="AL295" t="s">
        <v>85</v>
      </c>
      <c r="AM295" t="s">
        <v>86</v>
      </c>
      <c r="AN295" t="s">
        <v>87</v>
      </c>
      <c r="AO295" t="s">
        <v>2161</v>
      </c>
      <c r="AP295" t="s">
        <v>74</v>
      </c>
      <c r="AQ295" t="s">
        <v>74</v>
      </c>
      <c r="AR295" t="s">
        <v>2162</v>
      </c>
      <c r="AS295" t="s">
        <v>2163</v>
      </c>
      <c r="AT295" t="s">
        <v>3757</v>
      </c>
      <c r="AU295">
        <v>1995</v>
      </c>
      <c r="AV295">
        <v>188</v>
      </c>
      <c r="AW295">
        <v>2</v>
      </c>
      <c r="AX295" t="s">
        <v>74</v>
      </c>
      <c r="AY295" t="s">
        <v>74</v>
      </c>
      <c r="AZ295" t="s">
        <v>74</v>
      </c>
      <c r="BA295" t="s">
        <v>74</v>
      </c>
      <c r="BB295">
        <v>181</v>
      </c>
      <c r="BC295">
        <v>198</v>
      </c>
      <c r="BD295" t="s">
        <v>74</v>
      </c>
      <c r="BE295" t="s">
        <v>3795</v>
      </c>
      <c r="BF295" t="str">
        <f>HYPERLINK("http://dx.doi.org/10.1016/0022-0981(95)00003-A","http://dx.doi.org/10.1016/0022-0981(95)00003-A")</f>
        <v>http://dx.doi.org/10.1016/0022-0981(95)00003-A</v>
      </c>
      <c r="BG295" t="s">
        <v>74</v>
      </c>
      <c r="BH295" t="s">
        <v>74</v>
      </c>
      <c r="BI295">
        <v>18</v>
      </c>
      <c r="BJ295" t="s">
        <v>2166</v>
      </c>
      <c r="BK295" t="s">
        <v>94</v>
      </c>
      <c r="BL295" t="s">
        <v>2167</v>
      </c>
      <c r="BM295" t="s">
        <v>3787</v>
      </c>
      <c r="BN295" t="s">
        <v>74</v>
      </c>
      <c r="BO295" t="s">
        <v>74</v>
      </c>
      <c r="BP295" t="s">
        <v>74</v>
      </c>
      <c r="BQ295" t="s">
        <v>74</v>
      </c>
      <c r="BR295" t="s">
        <v>97</v>
      </c>
      <c r="BS295" t="s">
        <v>3796</v>
      </c>
      <c r="BT295" t="str">
        <f>HYPERLINK("https%3A%2F%2Fwww.webofscience.com%2Fwos%2Fwoscc%2Ffull-record%2FWOS:A1995RD55400003","View Full Record in Web of Science")</f>
        <v>View Full Record in Web of Science</v>
      </c>
    </row>
    <row r="296" spans="1:72" x14ac:dyDescent="0.15">
      <c r="A296" t="s">
        <v>72</v>
      </c>
      <c r="B296" t="s">
        <v>3797</v>
      </c>
      <c r="C296" t="s">
        <v>74</v>
      </c>
      <c r="D296" t="s">
        <v>74</v>
      </c>
      <c r="E296" t="s">
        <v>74</v>
      </c>
      <c r="F296" t="s">
        <v>3797</v>
      </c>
      <c r="G296" t="s">
        <v>74</v>
      </c>
      <c r="H296" t="s">
        <v>74</v>
      </c>
      <c r="I296" t="s">
        <v>3798</v>
      </c>
      <c r="J296" t="s">
        <v>152</v>
      </c>
      <c r="K296" t="s">
        <v>74</v>
      </c>
      <c r="L296" t="s">
        <v>74</v>
      </c>
      <c r="M296" t="s">
        <v>77</v>
      </c>
      <c r="N296" t="s">
        <v>78</v>
      </c>
      <c r="O296" t="s">
        <v>74</v>
      </c>
      <c r="P296" t="s">
        <v>74</v>
      </c>
      <c r="Q296" t="s">
        <v>74</v>
      </c>
      <c r="R296" t="s">
        <v>74</v>
      </c>
      <c r="S296" t="s">
        <v>74</v>
      </c>
      <c r="T296" t="s">
        <v>74</v>
      </c>
      <c r="U296" t="s">
        <v>3799</v>
      </c>
      <c r="V296" t="s">
        <v>3800</v>
      </c>
      <c r="W296" t="s">
        <v>74</v>
      </c>
      <c r="X296" t="s">
        <v>74</v>
      </c>
      <c r="Y296" t="s">
        <v>3801</v>
      </c>
      <c r="Z296" t="s">
        <v>74</v>
      </c>
      <c r="AA296" t="s">
        <v>74</v>
      </c>
      <c r="AB296" t="s">
        <v>74</v>
      </c>
      <c r="AC296" t="s">
        <v>74</v>
      </c>
      <c r="AD296" t="s">
        <v>74</v>
      </c>
      <c r="AE296" t="s">
        <v>74</v>
      </c>
      <c r="AF296" t="s">
        <v>74</v>
      </c>
      <c r="AG296">
        <v>44</v>
      </c>
      <c r="AH296">
        <v>97</v>
      </c>
      <c r="AI296">
        <v>97</v>
      </c>
      <c r="AJ296">
        <v>0</v>
      </c>
      <c r="AK296">
        <v>6</v>
      </c>
      <c r="AL296" t="s">
        <v>160</v>
      </c>
      <c r="AM296" t="s">
        <v>161</v>
      </c>
      <c r="AN296" t="s">
        <v>162</v>
      </c>
      <c r="AO296" t="s">
        <v>163</v>
      </c>
      <c r="AP296" t="s">
        <v>74</v>
      </c>
      <c r="AQ296" t="s">
        <v>74</v>
      </c>
      <c r="AR296" t="s">
        <v>164</v>
      </c>
      <c r="AS296" t="s">
        <v>165</v>
      </c>
      <c r="AT296" t="s">
        <v>3802</v>
      </c>
      <c r="AU296">
        <v>1995</v>
      </c>
      <c r="AV296">
        <v>100</v>
      </c>
      <c r="AW296" t="s">
        <v>3803</v>
      </c>
      <c r="AX296" t="s">
        <v>74</v>
      </c>
      <c r="AY296" t="s">
        <v>74</v>
      </c>
      <c r="AZ296" t="s">
        <v>74</v>
      </c>
      <c r="BA296" t="s">
        <v>74</v>
      </c>
      <c r="BB296">
        <v>9017</v>
      </c>
      <c r="BC296">
        <v>9039</v>
      </c>
      <c r="BD296" t="s">
        <v>74</v>
      </c>
      <c r="BE296" t="s">
        <v>3804</v>
      </c>
      <c r="BF296" t="str">
        <f>HYPERLINK("http://dx.doi.org/10.1029/95JD00095","http://dx.doi.org/10.1029/95JD00095")</f>
        <v>http://dx.doi.org/10.1029/95JD00095</v>
      </c>
      <c r="BG296" t="s">
        <v>74</v>
      </c>
      <c r="BH296" t="s">
        <v>74</v>
      </c>
      <c r="BI296">
        <v>23</v>
      </c>
      <c r="BJ296" t="s">
        <v>169</v>
      </c>
      <c r="BK296" t="s">
        <v>94</v>
      </c>
      <c r="BL296" t="s">
        <v>169</v>
      </c>
      <c r="BM296" t="s">
        <v>3805</v>
      </c>
      <c r="BN296" t="s">
        <v>74</v>
      </c>
      <c r="BO296" t="s">
        <v>74</v>
      </c>
      <c r="BP296" t="s">
        <v>74</v>
      </c>
      <c r="BQ296" t="s">
        <v>74</v>
      </c>
      <c r="BR296" t="s">
        <v>97</v>
      </c>
      <c r="BS296" t="s">
        <v>3806</v>
      </c>
      <c r="BT296" t="str">
        <f>HYPERLINK("https%3A%2F%2Fwww.webofscience.com%2Fwos%2Fwoscc%2Ffull-record%2FWOS:A1995QZ72400013","View Full Record in Web of Science")</f>
        <v>View Full Record in Web of Science</v>
      </c>
    </row>
    <row r="297" spans="1:72" x14ac:dyDescent="0.15">
      <c r="A297" t="s">
        <v>72</v>
      </c>
      <c r="B297" t="s">
        <v>3807</v>
      </c>
      <c r="C297" t="s">
        <v>74</v>
      </c>
      <c r="D297" t="s">
        <v>74</v>
      </c>
      <c r="E297" t="s">
        <v>74</v>
      </c>
      <c r="F297" t="s">
        <v>3807</v>
      </c>
      <c r="G297" t="s">
        <v>74</v>
      </c>
      <c r="H297" t="s">
        <v>74</v>
      </c>
      <c r="I297" t="s">
        <v>3808</v>
      </c>
      <c r="J297" t="s">
        <v>101</v>
      </c>
      <c r="K297" t="s">
        <v>74</v>
      </c>
      <c r="L297" t="s">
        <v>74</v>
      </c>
      <c r="M297" t="s">
        <v>77</v>
      </c>
      <c r="N297" t="s">
        <v>78</v>
      </c>
      <c r="O297" t="s">
        <v>74</v>
      </c>
      <c r="P297" t="s">
        <v>74</v>
      </c>
      <c r="Q297" t="s">
        <v>74</v>
      </c>
      <c r="R297" t="s">
        <v>74</v>
      </c>
      <c r="S297" t="s">
        <v>74</v>
      </c>
      <c r="T297" t="s">
        <v>74</v>
      </c>
      <c r="U297" t="s">
        <v>3809</v>
      </c>
      <c r="V297" t="s">
        <v>3810</v>
      </c>
      <c r="W297" t="s">
        <v>3811</v>
      </c>
      <c r="X297" t="s">
        <v>217</v>
      </c>
      <c r="Y297" t="s">
        <v>3812</v>
      </c>
      <c r="Z297" t="s">
        <v>74</v>
      </c>
      <c r="AA297" t="s">
        <v>74</v>
      </c>
      <c r="AB297" t="s">
        <v>74</v>
      </c>
      <c r="AC297" t="s">
        <v>74</v>
      </c>
      <c r="AD297" t="s">
        <v>74</v>
      </c>
      <c r="AE297" t="s">
        <v>74</v>
      </c>
      <c r="AF297" t="s">
        <v>74</v>
      </c>
      <c r="AG297">
        <v>30</v>
      </c>
      <c r="AH297">
        <v>76</v>
      </c>
      <c r="AI297">
        <v>78</v>
      </c>
      <c r="AJ297">
        <v>0</v>
      </c>
      <c r="AK297">
        <v>4</v>
      </c>
      <c r="AL297" t="s">
        <v>106</v>
      </c>
      <c r="AM297" t="s">
        <v>107</v>
      </c>
      <c r="AN297" t="s">
        <v>108</v>
      </c>
      <c r="AO297" t="s">
        <v>109</v>
      </c>
      <c r="AP297" t="s">
        <v>74</v>
      </c>
      <c r="AQ297" t="s">
        <v>74</v>
      </c>
      <c r="AR297" t="s">
        <v>101</v>
      </c>
      <c r="AS297" t="s">
        <v>110</v>
      </c>
      <c r="AT297" t="s">
        <v>3813</v>
      </c>
      <c r="AU297">
        <v>1995</v>
      </c>
      <c r="AV297">
        <v>375</v>
      </c>
      <c r="AW297">
        <v>6528</v>
      </c>
      <c r="AX297" t="s">
        <v>74</v>
      </c>
      <c r="AY297" t="s">
        <v>74</v>
      </c>
      <c r="AZ297" t="s">
        <v>74</v>
      </c>
      <c r="BA297" t="s">
        <v>74</v>
      </c>
      <c r="BB297">
        <v>218</v>
      </c>
      <c r="BC297">
        <v>221</v>
      </c>
      <c r="BD297" t="s">
        <v>74</v>
      </c>
      <c r="BE297" t="s">
        <v>3814</v>
      </c>
      <c r="BF297" t="str">
        <f>HYPERLINK("http://dx.doi.org/10.1038/375218a0","http://dx.doi.org/10.1038/375218a0")</f>
        <v>http://dx.doi.org/10.1038/375218a0</v>
      </c>
      <c r="BG297" t="s">
        <v>74</v>
      </c>
      <c r="BH297" t="s">
        <v>74</v>
      </c>
      <c r="BI297">
        <v>4</v>
      </c>
      <c r="BJ297" t="s">
        <v>113</v>
      </c>
      <c r="BK297" t="s">
        <v>94</v>
      </c>
      <c r="BL297" t="s">
        <v>114</v>
      </c>
      <c r="BM297" t="s">
        <v>3815</v>
      </c>
      <c r="BN297" t="s">
        <v>74</v>
      </c>
      <c r="BO297" t="s">
        <v>1371</v>
      </c>
      <c r="BP297" t="s">
        <v>74</v>
      </c>
      <c r="BQ297" t="s">
        <v>74</v>
      </c>
      <c r="BR297" t="s">
        <v>97</v>
      </c>
      <c r="BS297" t="s">
        <v>3816</v>
      </c>
      <c r="BT297" t="str">
        <f>HYPERLINK("https%3A%2F%2Fwww.webofscience.com%2Fwos%2Fwoscc%2Ffull-record%2FWOS:A1995QY88100057","View Full Record in Web of Science")</f>
        <v>View Full Record in Web of Science</v>
      </c>
    </row>
    <row r="298" spans="1:72" x14ac:dyDescent="0.15">
      <c r="A298" t="s">
        <v>72</v>
      </c>
      <c r="B298" t="s">
        <v>3817</v>
      </c>
      <c r="C298" t="s">
        <v>74</v>
      </c>
      <c r="D298" t="s">
        <v>74</v>
      </c>
      <c r="E298" t="s">
        <v>74</v>
      </c>
      <c r="F298" t="s">
        <v>3817</v>
      </c>
      <c r="G298" t="s">
        <v>74</v>
      </c>
      <c r="H298" t="s">
        <v>74</v>
      </c>
      <c r="I298" t="s">
        <v>3818</v>
      </c>
      <c r="J298" t="s">
        <v>233</v>
      </c>
      <c r="K298" t="s">
        <v>74</v>
      </c>
      <c r="L298" t="s">
        <v>74</v>
      </c>
      <c r="M298" t="s">
        <v>77</v>
      </c>
      <c r="N298" t="s">
        <v>78</v>
      </c>
      <c r="O298" t="s">
        <v>74</v>
      </c>
      <c r="P298" t="s">
        <v>74</v>
      </c>
      <c r="Q298" t="s">
        <v>74</v>
      </c>
      <c r="R298" t="s">
        <v>74</v>
      </c>
      <c r="S298" t="s">
        <v>74</v>
      </c>
      <c r="T298" t="s">
        <v>74</v>
      </c>
      <c r="U298" t="s">
        <v>3819</v>
      </c>
      <c r="V298" t="s">
        <v>3820</v>
      </c>
      <c r="W298" t="s">
        <v>74</v>
      </c>
      <c r="X298" t="s">
        <v>74</v>
      </c>
      <c r="Y298" t="s">
        <v>3821</v>
      </c>
      <c r="Z298" t="s">
        <v>74</v>
      </c>
      <c r="AA298" t="s">
        <v>74</v>
      </c>
      <c r="AB298" t="s">
        <v>74</v>
      </c>
      <c r="AC298" t="s">
        <v>74</v>
      </c>
      <c r="AD298" t="s">
        <v>74</v>
      </c>
      <c r="AE298" t="s">
        <v>74</v>
      </c>
      <c r="AF298" t="s">
        <v>74</v>
      </c>
      <c r="AG298">
        <v>36</v>
      </c>
      <c r="AH298">
        <v>19</v>
      </c>
      <c r="AI298">
        <v>20</v>
      </c>
      <c r="AJ298">
        <v>0</v>
      </c>
      <c r="AK298">
        <v>1</v>
      </c>
      <c r="AL298" t="s">
        <v>160</v>
      </c>
      <c r="AM298" t="s">
        <v>161</v>
      </c>
      <c r="AN298" t="s">
        <v>162</v>
      </c>
      <c r="AO298" t="s">
        <v>240</v>
      </c>
      <c r="AP298" t="s">
        <v>241</v>
      </c>
      <c r="AQ298" t="s">
        <v>74</v>
      </c>
      <c r="AR298" t="s">
        <v>242</v>
      </c>
      <c r="AS298" t="s">
        <v>243</v>
      </c>
      <c r="AT298" t="s">
        <v>3822</v>
      </c>
      <c r="AU298">
        <v>1995</v>
      </c>
      <c r="AV298">
        <v>100</v>
      </c>
      <c r="AW298" t="s">
        <v>3823</v>
      </c>
      <c r="AX298" t="s">
        <v>74</v>
      </c>
      <c r="AY298" t="s">
        <v>74</v>
      </c>
      <c r="AZ298" t="s">
        <v>74</v>
      </c>
      <c r="BA298" t="s">
        <v>74</v>
      </c>
      <c r="BB298">
        <v>8837</v>
      </c>
      <c r="BC298">
        <v>8848</v>
      </c>
      <c r="BD298" t="s">
        <v>74</v>
      </c>
      <c r="BE298" t="s">
        <v>3824</v>
      </c>
      <c r="BF298" t="str">
        <f>HYPERLINK("http://dx.doi.org/10.1029/94JC03361","http://dx.doi.org/10.1029/94JC03361")</f>
        <v>http://dx.doi.org/10.1029/94JC03361</v>
      </c>
      <c r="BG298" t="s">
        <v>74</v>
      </c>
      <c r="BH298" t="s">
        <v>74</v>
      </c>
      <c r="BI298">
        <v>12</v>
      </c>
      <c r="BJ298" t="s">
        <v>246</v>
      </c>
      <c r="BK298" t="s">
        <v>94</v>
      </c>
      <c r="BL298" t="s">
        <v>246</v>
      </c>
      <c r="BM298" t="s">
        <v>3825</v>
      </c>
      <c r="BN298" t="s">
        <v>74</v>
      </c>
      <c r="BO298" t="s">
        <v>74</v>
      </c>
      <c r="BP298" t="s">
        <v>74</v>
      </c>
      <c r="BQ298" t="s">
        <v>74</v>
      </c>
      <c r="BR298" t="s">
        <v>97</v>
      </c>
      <c r="BS298" t="s">
        <v>3826</v>
      </c>
      <c r="BT298" t="str">
        <f>HYPERLINK("https%3A%2F%2Fwww.webofscience.com%2Fwos%2Fwoscc%2Ffull-record%2FWOS:A1995QY34500023","View Full Record in Web of Science")</f>
        <v>View Full Record in Web of Science</v>
      </c>
    </row>
    <row r="299" spans="1:72" x14ac:dyDescent="0.15">
      <c r="A299" t="s">
        <v>72</v>
      </c>
      <c r="B299" t="s">
        <v>3827</v>
      </c>
      <c r="C299" t="s">
        <v>74</v>
      </c>
      <c r="D299" t="s">
        <v>74</v>
      </c>
      <c r="E299" t="s">
        <v>74</v>
      </c>
      <c r="F299" t="s">
        <v>3827</v>
      </c>
      <c r="G299" t="s">
        <v>74</v>
      </c>
      <c r="H299" t="s">
        <v>74</v>
      </c>
      <c r="I299" t="s">
        <v>3828</v>
      </c>
      <c r="J299" t="s">
        <v>890</v>
      </c>
      <c r="K299" t="s">
        <v>74</v>
      </c>
      <c r="L299" t="s">
        <v>74</v>
      </c>
      <c r="M299" t="s">
        <v>77</v>
      </c>
      <c r="N299" t="s">
        <v>78</v>
      </c>
      <c r="O299" t="s">
        <v>74</v>
      </c>
      <c r="P299" t="s">
        <v>74</v>
      </c>
      <c r="Q299" t="s">
        <v>74</v>
      </c>
      <c r="R299" t="s">
        <v>74</v>
      </c>
      <c r="S299" t="s">
        <v>74</v>
      </c>
      <c r="T299" t="s">
        <v>74</v>
      </c>
      <c r="U299" t="s">
        <v>3829</v>
      </c>
      <c r="V299" t="s">
        <v>3830</v>
      </c>
      <c r="W299" t="s">
        <v>3831</v>
      </c>
      <c r="X299" t="s">
        <v>3832</v>
      </c>
      <c r="Y299" t="s">
        <v>3833</v>
      </c>
      <c r="Z299" t="s">
        <v>74</v>
      </c>
      <c r="AA299" t="s">
        <v>3834</v>
      </c>
      <c r="AB299" t="s">
        <v>3835</v>
      </c>
      <c r="AC299" t="s">
        <v>74</v>
      </c>
      <c r="AD299" t="s">
        <v>74</v>
      </c>
      <c r="AE299" t="s">
        <v>74</v>
      </c>
      <c r="AF299" t="s">
        <v>74</v>
      </c>
      <c r="AG299">
        <v>51</v>
      </c>
      <c r="AH299">
        <v>16</v>
      </c>
      <c r="AI299">
        <v>16</v>
      </c>
      <c r="AJ299">
        <v>0</v>
      </c>
      <c r="AK299">
        <v>0</v>
      </c>
      <c r="AL299" t="s">
        <v>604</v>
      </c>
      <c r="AM299" t="s">
        <v>605</v>
      </c>
      <c r="AN299" t="s">
        <v>606</v>
      </c>
      <c r="AO299" t="s">
        <v>897</v>
      </c>
      <c r="AP299" t="s">
        <v>74</v>
      </c>
      <c r="AQ299" t="s">
        <v>74</v>
      </c>
      <c r="AR299" t="s">
        <v>898</v>
      </c>
      <c r="AS299" t="s">
        <v>899</v>
      </c>
      <c r="AT299" t="s">
        <v>3822</v>
      </c>
      <c r="AU299">
        <v>1995</v>
      </c>
      <c r="AV299">
        <v>52</v>
      </c>
      <c r="AW299">
        <v>10</v>
      </c>
      <c r="AX299" t="s">
        <v>74</v>
      </c>
      <c r="AY299" t="s">
        <v>74</v>
      </c>
      <c r="AZ299" t="s">
        <v>74</v>
      </c>
      <c r="BA299" t="s">
        <v>74</v>
      </c>
      <c r="BB299">
        <v>1539</v>
      </c>
      <c r="BC299">
        <v>1554</v>
      </c>
      <c r="BD299" t="s">
        <v>74</v>
      </c>
      <c r="BE299" t="s">
        <v>3836</v>
      </c>
      <c r="BF299" t="str">
        <f>HYPERLINK("http://dx.doi.org/10.1175/1520-0469(1995)052&lt;1539:ATDMSO&gt;2.0.CO;2","http://dx.doi.org/10.1175/1520-0469(1995)052&lt;1539:ATDMSO&gt;2.0.CO;2")</f>
        <v>http://dx.doi.org/10.1175/1520-0469(1995)052&lt;1539:ATDMSO&gt;2.0.CO;2</v>
      </c>
      <c r="BG299" t="s">
        <v>74</v>
      </c>
      <c r="BH299" t="s">
        <v>74</v>
      </c>
      <c r="BI299">
        <v>16</v>
      </c>
      <c r="BJ299" t="s">
        <v>169</v>
      </c>
      <c r="BK299" t="s">
        <v>94</v>
      </c>
      <c r="BL299" t="s">
        <v>169</v>
      </c>
      <c r="BM299" t="s">
        <v>3837</v>
      </c>
      <c r="BN299" t="s">
        <v>74</v>
      </c>
      <c r="BO299" t="s">
        <v>354</v>
      </c>
      <c r="BP299" t="s">
        <v>74</v>
      </c>
      <c r="BQ299" t="s">
        <v>74</v>
      </c>
      <c r="BR299" t="s">
        <v>97</v>
      </c>
      <c r="BS299" t="s">
        <v>3838</v>
      </c>
      <c r="BT299" t="str">
        <f>HYPERLINK("https%3A%2F%2Fwww.webofscience.com%2Fwos%2Fwoscc%2Ffull-record%2FWOS:A1995RC36400002","View Full Record in Web of Science")</f>
        <v>View Full Record in Web of Science</v>
      </c>
    </row>
    <row r="300" spans="1:72" x14ac:dyDescent="0.15">
      <c r="A300" t="s">
        <v>72</v>
      </c>
      <c r="B300" t="s">
        <v>3839</v>
      </c>
      <c r="C300" t="s">
        <v>74</v>
      </c>
      <c r="D300" t="s">
        <v>74</v>
      </c>
      <c r="E300" t="s">
        <v>74</v>
      </c>
      <c r="F300" t="s">
        <v>3839</v>
      </c>
      <c r="G300" t="s">
        <v>74</v>
      </c>
      <c r="H300" t="s">
        <v>74</v>
      </c>
      <c r="I300" t="s">
        <v>3840</v>
      </c>
      <c r="J300" t="s">
        <v>101</v>
      </c>
      <c r="K300" t="s">
        <v>74</v>
      </c>
      <c r="L300" t="s">
        <v>74</v>
      </c>
      <c r="M300" t="s">
        <v>77</v>
      </c>
      <c r="N300" t="s">
        <v>78</v>
      </c>
      <c r="O300" t="s">
        <v>74</v>
      </c>
      <c r="P300" t="s">
        <v>74</v>
      </c>
      <c r="Q300" t="s">
        <v>74</v>
      </c>
      <c r="R300" t="s">
        <v>74</v>
      </c>
      <c r="S300" t="s">
        <v>74</v>
      </c>
      <c r="T300" t="s">
        <v>74</v>
      </c>
      <c r="U300" t="s">
        <v>3841</v>
      </c>
      <c r="V300" t="s">
        <v>3842</v>
      </c>
      <c r="W300" t="s">
        <v>3843</v>
      </c>
      <c r="X300" t="s">
        <v>3844</v>
      </c>
      <c r="Y300" t="s">
        <v>3845</v>
      </c>
      <c r="Z300" t="s">
        <v>74</v>
      </c>
      <c r="AA300" t="s">
        <v>3846</v>
      </c>
      <c r="AB300" t="s">
        <v>3847</v>
      </c>
      <c r="AC300" t="s">
        <v>74</v>
      </c>
      <c r="AD300" t="s">
        <v>74</v>
      </c>
      <c r="AE300" t="s">
        <v>74</v>
      </c>
      <c r="AF300" t="s">
        <v>74</v>
      </c>
      <c r="AG300">
        <v>32</v>
      </c>
      <c r="AH300">
        <v>160</v>
      </c>
      <c r="AI300">
        <v>160</v>
      </c>
      <c r="AJ300">
        <v>2</v>
      </c>
      <c r="AK300">
        <v>18</v>
      </c>
      <c r="AL300" t="s">
        <v>1525</v>
      </c>
      <c r="AM300" t="s">
        <v>107</v>
      </c>
      <c r="AN300" t="s">
        <v>1526</v>
      </c>
      <c r="AO300" t="s">
        <v>109</v>
      </c>
      <c r="AP300" t="s">
        <v>1527</v>
      </c>
      <c r="AQ300" t="s">
        <v>74</v>
      </c>
      <c r="AR300" t="s">
        <v>101</v>
      </c>
      <c r="AS300" t="s">
        <v>110</v>
      </c>
      <c r="AT300" t="s">
        <v>3848</v>
      </c>
      <c r="AU300">
        <v>1995</v>
      </c>
      <c r="AV300">
        <v>375</v>
      </c>
      <c r="AW300">
        <v>6527</v>
      </c>
      <c r="AX300" t="s">
        <v>74</v>
      </c>
      <c r="AY300" t="s">
        <v>74</v>
      </c>
      <c r="AZ300" t="s">
        <v>74</v>
      </c>
      <c r="BA300" t="s">
        <v>74</v>
      </c>
      <c r="BB300">
        <v>131</v>
      </c>
      <c r="BC300">
        <v>134</v>
      </c>
      <c r="BD300" t="s">
        <v>74</v>
      </c>
      <c r="BE300" t="s">
        <v>3849</v>
      </c>
      <c r="BF300" t="str">
        <f>HYPERLINK("http://dx.doi.org/10.1038/375131a0","http://dx.doi.org/10.1038/375131a0")</f>
        <v>http://dx.doi.org/10.1038/375131a0</v>
      </c>
      <c r="BG300" t="s">
        <v>74</v>
      </c>
      <c r="BH300" t="s">
        <v>74</v>
      </c>
      <c r="BI300">
        <v>4</v>
      </c>
      <c r="BJ300" t="s">
        <v>113</v>
      </c>
      <c r="BK300" t="s">
        <v>94</v>
      </c>
      <c r="BL300" t="s">
        <v>114</v>
      </c>
      <c r="BM300" t="s">
        <v>3850</v>
      </c>
      <c r="BN300" t="s">
        <v>74</v>
      </c>
      <c r="BO300" t="s">
        <v>74</v>
      </c>
      <c r="BP300" t="s">
        <v>74</v>
      </c>
      <c r="BQ300" t="s">
        <v>74</v>
      </c>
      <c r="BR300" t="s">
        <v>97</v>
      </c>
      <c r="BS300" t="s">
        <v>3851</v>
      </c>
      <c r="BT300" t="str">
        <f>HYPERLINK("https%3A%2F%2Fwww.webofscience.com%2Fwos%2Fwoscc%2Ffull-record%2FWOS:A1995QX74100046","View Full Record in Web of Science")</f>
        <v>View Full Record in Web of Science</v>
      </c>
    </row>
    <row r="301" spans="1:72" x14ac:dyDescent="0.15">
      <c r="A301" t="s">
        <v>72</v>
      </c>
      <c r="B301" t="s">
        <v>3852</v>
      </c>
      <c r="C301" t="s">
        <v>74</v>
      </c>
      <c r="D301" t="s">
        <v>74</v>
      </c>
      <c r="E301" t="s">
        <v>74</v>
      </c>
      <c r="F301" t="s">
        <v>3852</v>
      </c>
      <c r="G301" t="s">
        <v>74</v>
      </c>
      <c r="H301" t="s">
        <v>74</v>
      </c>
      <c r="I301" t="s">
        <v>3853</v>
      </c>
      <c r="J301" t="s">
        <v>275</v>
      </c>
      <c r="K301" t="s">
        <v>74</v>
      </c>
      <c r="L301" t="s">
        <v>74</v>
      </c>
      <c r="M301" t="s">
        <v>77</v>
      </c>
      <c r="N301" t="s">
        <v>78</v>
      </c>
      <c r="O301" t="s">
        <v>74</v>
      </c>
      <c r="P301" t="s">
        <v>74</v>
      </c>
      <c r="Q301" t="s">
        <v>74</v>
      </c>
      <c r="R301" t="s">
        <v>74</v>
      </c>
      <c r="S301" t="s">
        <v>74</v>
      </c>
      <c r="T301" t="s">
        <v>74</v>
      </c>
      <c r="U301" t="s">
        <v>3854</v>
      </c>
      <c r="V301" t="s">
        <v>3855</v>
      </c>
      <c r="W301" t="s">
        <v>3856</v>
      </c>
      <c r="X301" t="s">
        <v>3857</v>
      </c>
      <c r="Y301" t="s">
        <v>3858</v>
      </c>
      <c r="Z301" t="s">
        <v>74</v>
      </c>
      <c r="AA301" t="s">
        <v>3859</v>
      </c>
      <c r="AB301" t="s">
        <v>3860</v>
      </c>
      <c r="AC301" t="s">
        <v>74</v>
      </c>
      <c r="AD301" t="s">
        <v>74</v>
      </c>
      <c r="AE301" t="s">
        <v>74</v>
      </c>
      <c r="AF301" t="s">
        <v>74</v>
      </c>
      <c r="AG301">
        <v>59</v>
      </c>
      <c r="AH301">
        <v>23</v>
      </c>
      <c r="AI301">
        <v>28</v>
      </c>
      <c r="AJ301">
        <v>0</v>
      </c>
      <c r="AK301">
        <v>0</v>
      </c>
      <c r="AL301" t="s">
        <v>160</v>
      </c>
      <c r="AM301" t="s">
        <v>161</v>
      </c>
      <c r="AN301" t="s">
        <v>162</v>
      </c>
      <c r="AO301" t="s">
        <v>279</v>
      </c>
      <c r="AP301" t="s">
        <v>280</v>
      </c>
      <c r="AQ301" t="s">
        <v>74</v>
      </c>
      <c r="AR301" t="s">
        <v>281</v>
      </c>
      <c r="AS301" t="s">
        <v>282</v>
      </c>
      <c r="AT301" t="s">
        <v>3861</v>
      </c>
      <c r="AU301">
        <v>1995</v>
      </c>
      <c r="AV301">
        <v>100</v>
      </c>
      <c r="AW301" t="s">
        <v>3862</v>
      </c>
      <c r="AX301" t="s">
        <v>74</v>
      </c>
      <c r="AY301" t="s">
        <v>74</v>
      </c>
      <c r="AZ301" t="s">
        <v>74</v>
      </c>
      <c r="BA301" t="s">
        <v>74</v>
      </c>
      <c r="BB301">
        <v>8133</v>
      </c>
      <c r="BC301">
        <v>8151</v>
      </c>
      <c r="BD301" t="s">
        <v>74</v>
      </c>
      <c r="BE301" t="s">
        <v>3863</v>
      </c>
      <c r="BF301" t="str">
        <f>HYPERLINK("http://dx.doi.org/10.1029/95JB00042","http://dx.doi.org/10.1029/95JB00042")</f>
        <v>http://dx.doi.org/10.1029/95JB00042</v>
      </c>
      <c r="BG301" t="s">
        <v>74</v>
      </c>
      <c r="BH301" t="s">
        <v>74</v>
      </c>
      <c r="BI301">
        <v>19</v>
      </c>
      <c r="BJ301" t="s">
        <v>270</v>
      </c>
      <c r="BK301" t="s">
        <v>94</v>
      </c>
      <c r="BL301" t="s">
        <v>270</v>
      </c>
      <c r="BM301" t="s">
        <v>3864</v>
      </c>
      <c r="BN301" t="s">
        <v>74</v>
      </c>
      <c r="BO301" t="s">
        <v>181</v>
      </c>
      <c r="BP301" t="s">
        <v>74</v>
      </c>
      <c r="BQ301" t="s">
        <v>74</v>
      </c>
      <c r="BR301" t="s">
        <v>97</v>
      </c>
      <c r="BS301" t="s">
        <v>3865</v>
      </c>
      <c r="BT301" t="str">
        <f>HYPERLINK("https%3A%2F%2Fwww.webofscience.com%2Fwos%2Fwoscc%2Ffull-record%2FWOS:A1995QX76900006","View Full Record in Web of Science")</f>
        <v>View Full Record in Web of Science</v>
      </c>
    </row>
    <row r="302" spans="1:72" x14ac:dyDescent="0.15">
      <c r="A302" t="s">
        <v>72</v>
      </c>
      <c r="B302" t="s">
        <v>3866</v>
      </c>
      <c r="C302" t="s">
        <v>74</v>
      </c>
      <c r="D302" t="s">
        <v>74</v>
      </c>
      <c r="E302" t="s">
        <v>74</v>
      </c>
      <c r="F302" t="s">
        <v>3866</v>
      </c>
      <c r="G302" t="s">
        <v>74</v>
      </c>
      <c r="H302" t="s">
        <v>74</v>
      </c>
      <c r="I302" t="s">
        <v>3867</v>
      </c>
      <c r="J302" t="s">
        <v>275</v>
      </c>
      <c r="K302" t="s">
        <v>74</v>
      </c>
      <c r="L302" t="s">
        <v>74</v>
      </c>
      <c r="M302" t="s">
        <v>77</v>
      </c>
      <c r="N302" t="s">
        <v>78</v>
      </c>
      <c r="O302" t="s">
        <v>74</v>
      </c>
      <c r="P302" t="s">
        <v>74</v>
      </c>
      <c r="Q302" t="s">
        <v>74</v>
      </c>
      <c r="R302" t="s">
        <v>74</v>
      </c>
      <c r="S302" t="s">
        <v>74</v>
      </c>
      <c r="T302" t="s">
        <v>74</v>
      </c>
      <c r="U302" t="s">
        <v>3868</v>
      </c>
      <c r="V302" t="s">
        <v>3869</v>
      </c>
      <c r="W302" t="s">
        <v>3870</v>
      </c>
      <c r="X302" t="s">
        <v>3871</v>
      </c>
      <c r="Y302" t="s">
        <v>74</v>
      </c>
      <c r="Z302" t="s">
        <v>74</v>
      </c>
      <c r="AA302" t="s">
        <v>3872</v>
      </c>
      <c r="AB302" t="s">
        <v>74</v>
      </c>
      <c r="AC302" t="s">
        <v>74</v>
      </c>
      <c r="AD302" t="s">
        <v>74</v>
      </c>
      <c r="AE302" t="s">
        <v>74</v>
      </c>
      <c r="AF302" t="s">
        <v>74</v>
      </c>
      <c r="AG302">
        <v>40</v>
      </c>
      <c r="AH302">
        <v>84</v>
      </c>
      <c r="AI302">
        <v>92</v>
      </c>
      <c r="AJ302">
        <v>0</v>
      </c>
      <c r="AK302">
        <v>7</v>
      </c>
      <c r="AL302" t="s">
        <v>160</v>
      </c>
      <c r="AM302" t="s">
        <v>161</v>
      </c>
      <c r="AN302" t="s">
        <v>162</v>
      </c>
      <c r="AO302" t="s">
        <v>279</v>
      </c>
      <c r="AP302" t="s">
        <v>280</v>
      </c>
      <c r="AQ302" t="s">
        <v>74</v>
      </c>
      <c r="AR302" t="s">
        <v>281</v>
      </c>
      <c r="AS302" t="s">
        <v>282</v>
      </c>
      <c r="AT302" t="s">
        <v>3861</v>
      </c>
      <c r="AU302">
        <v>1995</v>
      </c>
      <c r="AV302">
        <v>100</v>
      </c>
      <c r="AW302" t="s">
        <v>3862</v>
      </c>
      <c r="AX302" t="s">
        <v>74</v>
      </c>
      <c r="AY302" t="s">
        <v>74</v>
      </c>
      <c r="AZ302" t="s">
        <v>74</v>
      </c>
      <c r="BA302" t="s">
        <v>74</v>
      </c>
      <c r="BB302">
        <v>8257</v>
      </c>
      <c r="BC302">
        <v>8266</v>
      </c>
      <c r="BD302" t="s">
        <v>74</v>
      </c>
      <c r="BE302" t="s">
        <v>3873</v>
      </c>
      <c r="BF302" t="str">
        <f>HYPERLINK("http://dx.doi.org/10.1029/95JB00033","http://dx.doi.org/10.1029/95JB00033")</f>
        <v>http://dx.doi.org/10.1029/95JB00033</v>
      </c>
      <c r="BG302" t="s">
        <v>74</v>
      </c>
      <c r="BH302" t="s">
        <v>74</v>
      </c>
      <c r="BI302">
        <v>10</v>
      </c>
      <c r="BJ302" t="s">
        <v>270</v>
      </c>
      <c r="BK302" t="s">
        <v>94</v>
      </c>
      <c r="BL302" t="s">
        <v>270</v>
      </c>
      <c r="BM302" t="s">
        <v>3864</v>
      </c>
      <c r="BN302" t="s">
        <v>74</v>
      </c>
      <c r="BO302" t="s">
        <v>74</v>
      </c>
      <c r="BP302" t="s">
        <v>74</v>
      </c>
      <c r="BQ302" t="s">
        <v>74</v>
      </c>
      <c r="BR302" t="s">
        <v>97</v>
      </c>
      <c r="BS302" t="s">
        <v>3874</v>
      </c>
      <c r="BT302" t="str">
        <f>HYPERLINK("https%3A%2F%2Fwww.webofscience.com%2Fwos%2Fwoscc%2Ffull-record%2FWOS:A1995QX76900015","View Full Record in Web of Science")</f>
        <v>View Full Record in Web of Science</v>
      </c>
    </row>
    <row r="303" spans="1:72" x14ac:dyDescent="0.15">
      <c r="A303" t="s">
        <v>72</v>
      </c>
      <c r="B303" t="s">
        <v>3875</v>
      </c>
      <c r="C303" t="s">
        <v>74</v>
      </c>
      <c r="D303" t="s">
        <v>74</v>
      </c>
      <c r="E303" t="s">
        <v>74</v>
      </c>
      <c r="F303" t="s">
        <v>3875</v>
      </c>
      <c r="G303" t="s">
        <v>74</v>
      </c>
      <c r="H303" t="s">
        <v>74</v>
      </c>
      <c r="I303" t="s">
        <v>3876</v>
      </c>
      <c r="J303" t="s">
        <v>3877</v>
      </c>
      <c r="K303" t="s">
        <v>74</v>
      </c>
      <c r="L303" t="s">
        <v>74</v>
      </c>
      <c r="M303" t="s">
        <v>77</v>
      </c>
      <c r="N303" t="s">
        <v>519</v>
      </c>
      <c r="O303" t="s">
        <v>74</v>
      </c>
      <c r="P303" t="s">
        <v>74</v>
      </c>
      <c r="Q303" t="s">
        <v>74</v>
      </c>
      <c r="R303" t="s">
        <v>74</v>
      </c>
      <c r="S303" t="s">
        <v>74</v>
      </c>
      <c r="T303" t="s">
        <v>74</v>
      </c>
      <c r="U303" t="s">
        <v>3878</v>
      </c>
      <c r="V303" t="s">
        <v>74</v>
      </c>
      <c r="W303" t="s">
        <v>3879</v>
      </c>
      <c r="X303" t="s">
        <v>3880</v>
      </c>
      <c r="Y303" t="s">
        <v>3881</v>
      </c>
      <c r="Z303" t="s">
        <v>74</v>
      </c>
      <c r="AA303" t="s">
        <v>3882</v>
      </c>
      <c r="AB303" t="s">
        <v>3883</v>
      </c>
      <c r="AC303" t="s">
        <v>74</v>
      </c>
      <c r="AD303" t="s">
        <v>74</v>
      </c>
      <c r="AE303" t="s">
        <v>74</v>
      </c>
      <c r="AF303" t="s">
        <v>74</v>
      </c>
      <c r="AG303">
        <v>14</v>
      </c>
      <c r="AH303">
        <v>12</v>
      </c>
      <c r="AI303">
        <v>12</v>
      </c>
      <c r="AJ303">
        <v>0</v>
      </c>
      <c r="AK303">
        <v>3</v>
      </c>
      <c r="AL303" t="s">
        <v>3884</v>
      </c>
      <c r="AM303" t="s">
        <v>107</v>
      </c>
      <c r="AN303" t="s">
        <v>3885</v>
      </c>
      <c r="AO303" t="s">
        <v>3886</v>
      </c>
      <c r="AP303" t="s">
        <v>74</v>
      </c>
      <c r="AQ303" t="s">
        <v>74</v>
      </c>
      <c r="AR303" t="s">
        <v>3887</v>
      </c>
      <c r="AS303" t="s">
        <v>3888</v>
      </c>
      <c r="AT303" t="s">
        <v>3889</v>
      </c>
      <c r="AU303">
        <v>1995</v>
      </c>
      <c r="AV303">
        <v>136</v>
      </c>
      <c r="AW303">
        <v>18</v>
      </c>
      <c r="AX303" t="s">
        <v>74</v>
      </c>
      <c r="AY303" t="s">
        <v>74</v>
      </c>
      <c r="AZ303" t="s">
        <v>74</v>
      </c>
      <c r="BA303" t="s">
        <v>74</v>
      </c>
      <c r="BB303">
        <v>471</v>
      </c>
      <c r="BC303">
        <v>472</v>
      </c>
      <c r="BD303" t="s">
        <v>74</v>
      </c>
      <c r="BE303" t="s">
        <v>3890</v>
      </c>
      <c r="BF303" t="str">
        <f>HYPERLINK("http://dx.doi.org/10.1136/vr.136.18.471","http://dx.doi.org/10.1136/vr.136.18.471")</f>
        <v>http://dx.doi.org/10.1136/vr.136.18.471</v>
      </c>
      <c r="BG303" t="s">
        <v>74</v>
      </c>
      <c r="BH303" t="s">
        <v>74</v>
      </c>
      <c r="BI303">
        <v>2</v>
      </c>
      <c r="BJ303" t="s">
        <v>3891</v>
      </c>
      <c r="BK303" t="s">
        <v>94</v>
      </c>
      <c r="BL303" t="s">
        <v>3891</v>
      </c>
      <c r="BM303" t="s">
        <v>3892</v>
      </c>
      <c r="BN303">
        <v>7638937</v>
      </c>
      <c r="BO303" t="s">
        <v>74</v>
      </c>
      <c r="BP303" t="s">
        <v>74</v>
      </c>
      <c r="BQ303" t="s">
        <v>74</v>
      </c>
      <c r="BR303" t="s">
        <v>97</v>
      </c>
      <c r="BS303" t="s">
        <v>3893</v>
      </c>
      <c r="BT303" t="str">
        <f>HYPERLINK("https%3A%2F%2Fwww.webofscience.com%2Fwos%2Fwoscc%2Ffull-record%2FWOS:A1995QY10500007","View Full Record in Web of Science")</f>
        <v>View Full Record in Web of Science</v>
      </c>
    </row>
    <row r="304" spans="1:72" x14ac:dyDescent="0.15">
      <c r="A304" t="s">
        <v>72</v>
      </c>
      <c r="B304" t="s">
        <v>3894</v>
      </c>
      <c r="C304" t="s">
        <v>74</v>
      </c>
      <c r="D304" t="s">
        <v>74</v>
      </c>
      <c r="E304" t="s">
        <v>74</v>
      </c>
      <c r="F304" t="s">
        <v>3894</v>
      </c>
      <c r="G304" t="s">
        <v>74</v>
      </c>
      <c r="H304" t="s">
        <v>74</v>
      </c>
      <c r="I304" t="s">
        <v>3895</v>
      </c>
      <c r="J304" t="s">
        <v>298</v>
      </c>
      <c r="K304" t="s">
        <v>74</v>
      </c>
      <c r="L304" t="s">
        <v>74</v>
      </c>
      <c r="M304" t="s">
        <v>77</v>
      </c>
      <c r="N304" t="s">
        <v>102</v>
      </c>
      <c r="O304" t="s">
        <v>74</v>
      </c>
      <c r="P304" t="s">
        <v>74</v>
      </c>
      <c r="Q304" t="s">
        <v>74</v>
      </c>
      <c r="R304" t="s">
        <v>74</v>
      </c>
      <c r="S304" t="s">
        <v>74</v>
      </c>
      <c r="T304" t="s">
        <v>74</v>
      </c>
      <c r="U304" t="s">
        <v>3896</v>
      </c>
      <c r="V304" t="s">
        <v>3897</v>
      </c>
      <c r="W304" t="s">
        <v>3898</v>
      </c>
      <c r="X304" t="s">
        <v>3899</v>
      </c>
      <c r="Y304" t="s">
        <v>3900</v>
      </c>
      <c r="Z304" t="s">
        <v>74</v>
      </c>
      <c r="AA304" t="s">
        <v>3901</v>
      </c>
      <c r="AB304" t="s">
        <v>3902</v>
      </c>
      <c r="AC304" t="s">
        <v>74</v>
      </c>
      <c r="AD304" t="s">
        <v>74</v>
      </c>
      <c r="AE304" t="s">
        <v>74</v>
      </c>
      <c r="AF304" t="s">
        <v>74</v>
      </c>
      <c r="AG304">
        <v>130</v>
      </c>
      <c r="AH304">
        <v>341</v>
      </c>
      <c r="AI304">
        <v>389</v>
      </c>
      <c r="AJ304">
        <v>0</v>
      </c>
      <c r="AK304">
        <v>47</v>
      </c>
      <c r="AL304" t="s">
        <v>305</v>
      </c>
      <c r="AM304" t="s">
        <v>306</v>
      </c>
      <c r="AN304" t="s">
        <v>307</v>
      </c>
      <c r="AO304" t="s">
        <v>308</v>
      </c>
      <c r="AP304" t="s">
        <v>74</v>
      </c>
      <c r="AQ304" t="s">
        <v>74</v>
      </c>
      <c r="AR304" t="s">
        <v>298</v>
      </c>
      <c r="AS304" t="s">
        <v>309</v>
      </c>
      <c r="AT304" t="s">
        <v>3903</v>
      </c>
      <c r="AU304">
        <v>1995</v>
      </c>
      <c r="AV304">
        <v>24</v>
      </c>
      <c r="AW304">
        <v>3</v>
      </c>
      <c r="AX304" t="s">
        <v>74</v>
      </c>
      <c r="AY304" t="s">
        <v>74</v>
      </c>
      <c r="AZ304" t="s">
        <v>74</v>
      </c>
      <c r="BA304" t="s">
        <v>74</v>
      </c>
      <c r="BB304">
        <v>143</v>
      </c>
      <c r="BC304">
        <v>152</v>
      </c>
      <c r="BD304" t="s">
        <v>74</v>
      </c>
      <c r="BE304" t="s">
        <v>74</v>
      </c>
      <c r="BF304" t="s">
        <v>74</v>
      </c>
      <c r="BG304" t="s">
        <v>74</v>
      </c>
      <c r="BH304" t="s">
        <v>74</v>
      </c>
      <c r="BI304">
        <v>10</v>
      </c>
      <c r="BJ304" t="s">
        <v>311</v>
      </c>
      <c r="BK304" t="s">
        <v>94</v>
      </c>
      <c r="BL304" t="s">
        <v>312</v>
      </c>
      <c r="BM304" t="s">
        <v>3904</v>
      </c>
      <c r="BN304" t="s">
        <v>74</v>
      </c>
      <c r="BO304" t="s">
        <v>74</v>
      </c>
      <c r="BP304" t="s">
        <v>74</v>
      </c>
      <c r="BQ304" t="s">
        <v>74</v>
      </c>
      <c r="BR304" t="s">
        <v>97</v>
      </c>
      <c r="BS304" t="s">
        <v>3905</v>
      </c>
      <c r="BT304" t="str">
        <f>HYPERLINK("https%3A%2F%2Fwww.webofscience.com%2Fwos%2Fwoscc%2Ffull-record%2FWOS:A1995RB82400002","View Full Record in Web of Science")</f>
        <v>View Full Record in Web of Science</v>
      </c>
    </row>
    <row r="305" spans="1:72" x14ac:dyDescent="0.15">
      <c r="A305" t="s">
        <v>72</v>
      </c>
      <c r="B305" t="s">
        <v>3906</v>
      </c>
      <c r="C305" t="s">
        <v>74</v>
      </c>
      <c r="D305" t="s">
        <v>74</v>
      </c>
      <c r="E305" t="s">
        <v>74</v>
      </c>
      <c r="F305" t="s">
        <v>3906</v>
      </c>
      <c r="G305" t="s">
        <v>74</v>
      </c>
      <c r="H305" t="s">
        <v>74</v>
      </c>
      <c r="I305" t="s">
        <v>3907</v>
      </c>
      <c r="J305" t="s">
        <v>298</v>
      </c>
      <c r="K305" t="s">
        <v>74</v>
      </c>
      <c r="L305" t="s">
        <v>74</v>
      </c>
      <c r="M305" t="s">
        <v>77</v>
      </c>
      <c r="N305" t="s">
        <v>78</v>
      </c>
      <c r="O305" t="s">
        <v>74</v>
      </c>
      <c r="P305" t="s">
        <v>74</v>
      </c>
      <c r="Q305" t="s">
        <v>74</v>
      </c>
      <c r="R305" t="s">
        <v>74</v>
      </c>
      <c r="S305" t="s">
        <v>74</v>
      </c>
      <c r="T305" t="s">
        <v>74</v>
      </c>
      <c r="U305" t="s">
        <v>3908</v>
      </c>
      <c r="V305" t="s">
        <v>3909</v>
      </c>
      <c r="W305" t="s">
        <v>3910</v>
      </c>
      <c r="X305" t="s">
        <v>3911</v>
      </c>
      <c r="Y305" t="s">
        <v>3912</v>
      </c>
      <c r="Z305" t="s">
        <v>74</v>
      </c>
      <c r="AA305" t="s">
        <v>3913</v>
      </c>
      <c r="AB305" t="s">
        <v>3914</v>
      </c>
      <c r="AC305" t="s">
        <v>74</v>
      </c>
      <c r="AD305" t="s">
        <v>74</v>
      </c>
      <c r="AE305" t="s">
        <v>74</v>
      </c>
      <c r="AF305" t="s">
        <v>74</v>
      </c>
      <c r="AG305">
        <v>83</v>
      </c>
      <c r="AH305">
        <v>142</v>
      </c>
      <c r="AI305">
        <v>153</v>
      </c>
      <c r="AJ305">
        <v>3</v>
      </c>
      <c r="AK305">
        <v>132</v>
      </c>
      <c r="AL305" t="s">
        <v>305</v>
      </c>
      <c r="AM305" t="s">
        <v>306</v>
      </c>
      <c r="AN305" t="s">
        <v>307</v>
      </c>
      <c r="AO305" t="s">
        <v>308</v>
      </c>
      <c r="AP305" t="s">
        <v>74</v>
      </c>
      <c r="AQ305" t="s">
        <v>74</v>
      </c>
      <c r="AR305" t="s">
        <v>298</v>
      </c>
      <c r="AS305" t="s">
        <v>309</v>
      </c>
      <c r="AT305" t="s">
        <v>3903</v>
      </c>
      <c r="AU305">
        <v>1995</v>
      </c>
      <c r="AV305">
        <v>24</v>
      </c>
      <c r="AW305">
        <v>3</v>
      </c>
      <c r="AX305" t="s">
        <v>74</v>
      </c>
      <c r="AY305" t="s">
        <v>74</v>
      </c>
      <c r="AZ305" t="s">
        <v>74</v>
      </c>
      <c r="BA305" t="s">
        <v>74</v>
      </c>
      <c r="BB305">
        <v>174</v>
      </c>
      <c r="BC305">
        <v>180</v>
      </c>
      <c r="BD305" t="s">
        <v>74</v>
      </c>
      <c r="BE305" t="s">
        <v>74</v>
      </c>
      <c r="BF305" t="s">
        <v>74</v>
      </c>
      <c r="BG305" t="s">
        <v>74</v>
      </c>
      <c r="BH305" t="s">
        <v>74</v>
      </c>
      <c r="BI305">
        <v>7</v>
      </c>
      <c r="BJ305" t="s">
        <v>311</v>
      </c>
      <c r="BK305" t="s">
        <v>94</v>
      </c>
      <c r="BL305" t="s">
        <v>312</v>
      </c>
      <c r="BM305" t="s">
        <v>3904</v>
      </c>
      <c r="BN305" t="s">
        <v>74</v>
      </c>
      <c r="BO305" t="s">
        <v>74</v>
      </c>
      <c r="BP305" t="s">
        <v>74</v>
      </c>
      <c r="BQ305" t="s">
        <v>74</v>
      </c>
      <c r="BR305" t="s">
        <v>97</v>
      </c>
      <c r="BS305" t="s">
        <v>3915</v>
      </c>
      <c r="BT305" t="str">
        <f>HYPERLINK("https%3A%2F%2Fwww.webofscience.com%2Fwos%2Fwoscc%2Ffull-record%2FWOS:A1995RB82400005","View Full Record in Web of Science")</f>
        <v>View Full Record in Web of Science</v>
      </c>
    </row>
    <row r="306" spans="1:72" x14ac:dyDescent="0.15">
      <c r="A306" t="s">
        <v>72</v>
      </c>
      <c r="B306" t="s">
        <v>3916</v>
      </c>
      <c r="C306" t="s">
        <v>74</v>
      </c>
      <c r="D306" t="s">
        <v>74</v>
      </c>
      <c r="E306" t="s">
        <v>74</v>
      </c>
      <c r="F306" t="s">
        <v>3916</v>
      </c>
      <c r="G306" t="s">
        <v>74</v>
      </c>
      <c r="H306" t="s">
        <v>74</v>
      </c>
      <c r="I306" t="s">
        <v>3917</v>
      </c>
      <c r="J306" t="s">
        <v>298</v>
      </c>
      <c r="K306" t="s">
        <v>74</v>
      </c>
      <c r="L306" t="s">
        <v>74</v>
      </c>
      <c r="M306" t="s">
        <v>77</v>
      </c>
      <c r="N306" t="s">
        <v>78</v>
      </c>
      <c r="O306" t="s">
        <v>74</v>
      </c>
      <c r="P306" t="s">
        <v>74</v>
      </c>
      <c r="Q306" t="s">
        <v>74</v>
      </c>
      <c r="R306" t="s">
        <v>74</v>
      </c>
      <c r="S306" t="s">
        <v>74</v>
      </c>
      <c r="T306" t="s">
        <v>74</v>
      </c>
      <c r="U306" t="s">
        <v>3918</v>
      </c>
      <c r="V306" t="s">
        <v>3919</v>
      </c>
      <c r="W306" t="s">
        <v>3920</v>
      </c>
      <c r="X306" t="s">
        <v>3921</v>
      </c>
      <c r="Y306" t="s">
        <v>3922</v>
      </c>
      <c r="Z306" t="s">
        <v>74</v>
      </c>
      <c r="AA306" t="s">
        <v>74</v>
      </c>
      <c r="AB306" t="s">
        <v>74</v>
      </c>
      <c r="AC306" t="s">
        <v>74</v>
      </c>
      <c r="AD306" t="s">
        <v>74</v>
      </c>
      <c r="AE306" t="s">
        <v>74</v>
      </c>
      <c r="AF306" t="s">
        <v>74</v>
      </c>
      <c r="AG306">
        <v>68</v>
      </c>
      <c r="AH306">
        <v>67</v>
      </c>
      <c r="AI306">
        <v>79</v>
      </c>
      <c r="AJ306">
        <v>1</v>
      </c>
      <c r="AK306">
        <v>31</v>
      </c>
      <c r="AL306" t="s">
        <v>305</v>
      </c>
      <c r="AM306" t="s">
        <v>306</v>
      </c>
      <c r="AN306" t="s">
        <v>307</v>
      </c>
      <c r="AO306" t="s">
        <v>308</v>
      </c>
      <c r="AP306" t="s">
        <v>74</v>
      </c>
      <c r="AQ306" t="s">
        <v>74</v>
      </c>
      <c r="AR306" t="s">
        <v>298</v>
      </c>
      <c r="AS306" t="s">
        <v>309</v>
      </c>
      <c r="AT306" t="s">
        <v>3903</v>
      </c>
      <c r="AU306">
        <v>1995</v>
      </c>
      <c r="AV306">
        <v>24</v>
      </c>
      <c r="AW306">
        <v>3</v>
      </c>
      <c r="AX306" t="s">
        <v>74</v>
      </c>
      <c r="AY306" t="s">
        <v>74</v>
      </c>
      <c r="AZ306" t="s">
        <v>74</v>
      </c>
      <c r="BA306" t="s">
        <v>74</v>
      </c>
      <c r="BB306">
        <v>181</v>
      </c>
      <c r="BC306">
        <v>187</v>
      </c>
      <c r="BD306" t="s">
        <v>74</v>
      </c>
      <c r="BE306" t="s">
        <v>74</v>
      </c>
      <c r="BF306" t="s">
        <v>74</v>
      </c>
      <c r="BG306" t="s">
        <v>74</v>
      </c>
      <c r="BH306" t="s">
        <v>74</v>
      </c>
      <c r="BI306">
        <v>7</v>
      </c>
      <c r="BJ306" t="s">
        <v>311</v>
      </c>
      <c r="BK306" t="s">
        <v>94</v>
      </c>
      <c r="BL306" t="s">
        <v>312</v>
      </c>
      <c r="BM306" t="s">
        <v>3904</v>
      </c>
      <c r="BN306" t="s">
        <v>74</v>
      </c>
      <c r="BO306" t="s">
        <v>74</v>
      </c>
      <c r="BP306" t="s">
        <v>74</v>
      </c>
      <c r="BQ306" t="s">
        <v>74</v>
      </c>
      <c r="BR306" t="s">
        <v>97</v>
      </c>
      <c r="BS306" t="s">
        <v>3923</v>
      </c>
      <c r="BT306" t="str">
        <f>HYPERLINK("https%3A%2F%2Fwww.webofscience.com%2Fwos%2Fwoscc%2Ffull-record%2FWOS:A1995RB82400006","View Full Record in Web of Science")</f>
        <v>View Full Record in Web of Science</v>
      </c>
    </row>
    <row r="307" spans="1:72" x14ac:dyDescent="0.15">
      <c r="A307" t="s">
        <v>72</v>
      </c>
      <c r="B307" t="s">
        <v>3924</v>
      </c>
      <c r="C307" t="s">
        <v>74</v>
      </c>
      <c r="D307" t="s">
        <v>74</v>
      </c>
      <c r="E307" t="s">
        <v>74</v>
      </c>
      <c r="F307" t="s">
        <v>3924</v>
      </c>
      <c r="G307" t="s">
        <v>74</v>
      </c>
      <c r="H307" t="s">
        <v>74</v>
      </c>
      <c r="I307" t="s">
        <v>3925</v>
      </c>
      <c r="J307" t="s">
        <v>3926</v>
      </c>
      <c r="K307" t="s">
        <v>74</v>
      </c>
      <c r="L307" t="s">
        <v>74</v>
      </c>
      <c r="M307" t="s">
        <v>77</v>
      </c>
      <c r="N307" t="s">
        <v>78</v>
      </c>
      <c r="O307" t="s">
        <v>74</v>
      </c>
      <c r="P307" t="s">
        <v>74</v>
      </c>
      <c r="Q307" t="s">
        <v>74</v>
      </c>
      <c r="R307" t="s">
        <v>74</v>
      </c>
      <c r="S307" t="s">
        <v>74</v>
      </c>
      <c r="T307" t="s">
        <v>74</v>
      </c>
      <c r="U307" t="s">
        <v>3927</v>
      </c>
      <c r="V307" t="s">
        <v>3928</v>
      </c>
      <c r="W307" t="s">
        <v>3929</v>
      </c>
      <c r="X307" t="s">
        <v>3930</v>
      </c>
      <c r="Y307" t="s">
        <v>3931</v>
      </c>
      <c r="Z307" t="s">
        <v>74</v>
      </c>
      <c r="AA307" t="s">
        <v>3932</v>
      </c>
      <c r="AB307" t="s">
        <v>3933</v>
      </c>
      <c r="AC307" t="s">
        <v>74</v>
      </c>
      <c r="AD307" t="s">
        <v>74</v>
      </c>
      <c r="AE307" t="s">
        <v>74</v>
      </c>
      <c r="AF307" t="s">
        <v>74</v>
      </c>
      <c r="AG307">
        <v>37</v>
      </c>
      <c r="AH307">
        <v>29</v>
      </c>
      <c r="AI307">
        <v>30</v>
      </c>
      <c r="AJ307">
        <v>0</v>
      </c>
      <c r="AK307">
        <v>10</v>
      </c>
      <c r="AL307" t="s">
        <v>3934</v>
      </c>
      <c r="AM307" t="s">
        <v>161</v>
      </c>
      <c r="AN307" t="s">
        <v>3935</v>
      </c>
      <c r="AO307" t="s">
        <v>3936</v>
      </c>
      <c r="AP307" t="s">
        <v>74</v>
      </c>
      <c r="AQ307" t="s">
        <v>74</v>
      </c>
      <c r="AR307" t="s">
        <v>3937</v>
      </c>
      <c r="AS307" t="s">
        <v>3938</v>
      </c>
      <c r="AT307" t="s">
        <v>3939</v>
      </c>
      <c r="AU307">
        <v>1995</v>
      </c>
      <c r="AV307">
        <v>80</v>
      </c>
      <c r="AW307" t="s">
        <v>3940</v>
      </c>
      <c r="AX307" t="s">
        <v>74</v>
      </c>
      <c r="AY307" t="s">
        <v>74</v>
      </c>
      <c r="AZ307" t="s">
        <v>74</v>
      </c>
      <c r="BA307" t="s">
        <v>74</v>
      </c>
      <c r="BB307">
        <v>585</v>
      </c>
      <c r="BC307">
        <v>592</v>
      </c>
      <c r="BD307" t="s">
        <v>74</v>
      </c>
      <c r="BE307" t="s">
        <v>74</v>
      </c>
      <c r="BF307" t="s">
        <v>74</v>
      </c>
      <c r="BG307" t="s">
        <v>74</v>
      </c>
      <c r="BH307" t="s">
        <v>74</v>
      </c>
      <c r="BI307">
        <v>8</v>
      </c>
      <c r="BJ307" t="s">
        <v>3941</v>
      </c>
      <c r="BK307" t="s">
        <v>94</v>
      </c>
      <c r="BL307" t="s">
        <v>3941</v>
      </c>
      <c r="BM307" t="s">
        <v>3942</v>
      </c>
      <c r="BN307" t="s">
        <v>74</v>
      </c>
      <c r="BO307" t="s">
        <v>74</v>
      </c>
      <c r="BP307" t="s">
        <v>74</v>
      </c>
      <c r="BQ307" t="s">
        <v>74</v>
      </c>
      <c r="BR307" t="s">
        <v>97</v>
      </c>
      <c r="BS307" t="s">
        <v>3943</v>
      </c>
      <c r="BT307" t="str">
        <f>HYPERLINK("https%3A%2F%2Fwww.webofscience.com%2Fwos%2Fwoscc%2Ffull-record%2FWOS:A1995RF78100017","View Full Record in Web of Science")</f>
        <v>View Full Record in Web of Science</v>
      </c>
    </row>
    <row r="308" spans="1:72" x14ac:dyDescent="0.15">
      <c r="A308" t="s">
        <v>72</v>
      </c>
      <c r="B308" t="s">
        <v>3944</v>
      </c>
      <c r="C308" t="s">
        <v>74</v>
      </c>
      <c r="D308" t="s">
        <v>74</v>
      </c>
      <c r="E308" t="s">
        <v>74</v>
      </c>
      <c r="F308" t="s">
        <v>3944</v>
      </c>
      <c r="G308" t="s">
        <v>74</v>
      </c>
      <c r="H308" t="s">
        <v>74</v>
      </c>
      <c r="I308" t="s">
        <v>3945</v>
      </c>
      <c r="J308" t="s">
        <v>317</v>
      </c>
      <c r="K308" t="s">
        <v>74</v>
      </c>
      <c r="L308" t="s">
        <v>74</v>
      </c>
      <c r="M308" t="s">
        <v>77</v>
      </c>
      <c r="N308" t="s">
        <v>2007</v>
      </c>
      <c r="O308" t="s">
        <v>74</v>
      </c>
      <c r="P308" t="s">
        <v>74</v>
      </c>
      <c r="Q308" t="s">
        <v>74</v>
      </c>
      <c r="R308" t="s">
        <v>74</v>
      </c>
      <c r="S308" t="s">
        <v>74</v>
      </c>
      <c r="T308" t="s">
        <v>74</v>
      </c>
      <c r="U308" t="s">
        <v>74</v>
      </c>
      <c r="V308" t="s">
        <v>74</v>
      </c>
      <c r="W308" t="s">
        <v>3946</v>
      </c>
      <c r="X308" t="s">
        <v>74</v>
      </c>
      <c r="Y308" t="s">
        <v>3947</v>
      </c>
      <c r="Z308" t="s">
        <v>74</v>
      </c>
      <c r="AA308" t="s">
        <v>74</v>
      </c>
      <c r="AB308" t="s">
        <v>74</v>
      </c>
      <c r="AC308" t="s">
        <v>74</v>
      </c>
      <c r="AD308" t="s">
        <v>74</v>
      </c>
      <c r="AE308" t="s">
        <v>74</v>
      </c>
      <c r="AF308" t="s">
        <v>74</v>
      </c>
      <c r="AG308">
        <v>7</v>
      </c>
      <c r="AH308">
        <v>0</v>
      </c>
      <c r="AI308">
        <v>0</v>
      </c>
      <c r="AJ308">
        <v>0</v>
      </c>
      <c r="AK308">
        <v>1</v>
      </c>
      <c r="AL308" t="s">
        <v>965</v>
      </c>
      <c r="AM308" t="s">
        <v>107</v>
      </c>
      <c r="AN308" t="s">
        <v>966</v>
      </c>
      <c r="AO308" t="s">
        <v>325</v>
      </c>
      <c r="AP308" t="s">
        <v>74</v>
      </c>
      <c r="AQ308" t="s">
        <v>74</v>
      </c>
      <c r="AR308" t="s">
        <v>327</v>
      </c>
      <c r="AS308" t="s">
        <v>328</v>
      </c>
      <c r="AT308" t="s">
        <v>3903</v>
      </c>
      <c r="AU308">
        <v>1995</v>
      </c>
      <c r="AV308">
        <v>49</v>
      </c>
      <c r="AW308">
        <v>5</v>
      </c>
      <c r="AX308" t="s">
        <v>74</v>
      </c>
      <c r="AY308" t="s">
        <v>74</v>
      </c>
      <c r="AZ308" t="s">
        <v>74</v>
      </c>
      <c r="BA308" t="s">
        <v>74</v>
      </c>
      <c r="BB308">
        <v>1422</v>
      </c>
      <c r="BC308">
        <v>1425</v>
      </c>
      <c r="BD308" t="s">
        <v>74</v>
      </c>
      <c r="BE308" t="s">
        <v>74</v>
      </c>
      <c r="BF308" t="s">
        <v>74</v>
      </c>
      <c r="BG308" t="s">
        <v>74</v>
      </c>
      <c r="BH308" t="s">
        <v>74</v>
      </c>
      <c r="BI308">
        <v>4</v>
      </c>
      <c r="BJ308" t="s">
        <v>330</v>
      </c>
      <c r="BK308" t="s">
        <v>331</v>
      </c>
      <c r="BL308" t="s">
        <v>330</v>
      </c>
      <c r="BM308" t="s">
        <v>3948</v>
      </c>
      <c r="BN308" t="s">
        <v>74</v>
      </c>
      <c r="BO308" t="s">
        <v>74</v>
      </c>
      <c r="BP308" t="s">
        <v>74</v>
      </c>
      <c r="BQ308" t="s">
        <v>74</v>
      </c>
      <c r="BR308" t="s">
        <v>97</v>
      </c>
      <c r="BS308" t="s">
        <v>3949</v>
      </c>
      <c r="BT308" t="str">
        <f>HYPERLINK("https%3A%2F%2Fwww.webofscience.com%2Fwos%2Fwoscc%2Ffull-record%2FWOS:A1995QZ99900033","View Full Record in Web of Science")</f>
        <v>View Full Record in Web of Science</v>
      </c>
    </row>
    <row r="309" spans="1:72" x14ac:dyDescent="0.15">
      <c r="A309" t="s">
        <v>72</v>
      </c>
      <c r="B309" t="s">
        <v>3950</v>
      </c>
      <c r="C309" t="s">
        <v>74</v>
      </c>
      <c r="D309" t="s">
        <v>74</v>
      </c>
      <c r="E309" t="s">
        <v>74</v>
      </c>
      <c r="F309" t="s">
        <v>3950</v>
      </c>
      <c r="G309" t="s">
        <v>74</v>
      </c>
      <c r="H309" t="s">
        <v>74</v>
      </c>
      <c r="I309" t="s">
        <v>3951</v>
      </c>
      <c r="J309" t="s">
        <v>3952</v>
      </c>
      <c r="K309" t="s">
        <v>74</v>
      </c>
      <c r="L309" t="s">
        <v>74</v>
      </c>
      <c r="M309" t="s">
        <v>77</v>
      </c>
      <c r="N309" t="s">
        <v>2007</v>
      </c>
      <c r="O309" t="s">
        <v>74</v>
      </c>
      <c r="P309" t="s">
        <v>74</v>
      </c>
      <c r="Q309" t="s">
        <v>74</v>
      </c>
      <c r="R309" t="s">
        <v>74</v>
      </c>
      <c r="S309" t="s">
        <v>74</v>
      </c>
      <c r="T309" t="s">
        <v>74</v>
      </c>
      <c r="U309" t="s">
        <v>74</v>
      </c>
      <c r="V309" t="s">
        <v>74</v>
      </c>
      <c r="W309" t="s">
        <v>74</v>
      </c>
      <c r="X309" t="s">
        <v>74</v>
      </c>
      <c r="Y309" t="s">
        <v>3953</v>
      </c>
      <c r="Z309" t="s">
        <v>74</v>
      </c>
      <c r="AA309" t="s">
        <v>74</v>
      </c>
      <c r="AB309" t="s">
        <v>74</v>
      </c>
      <c r="AC309" t="s">
        <v>74</v>
      </c>
      <c r="AD309" t="s">
        <v>74</v>
      </c>
      <c r="AE309" t="s">
        <v>74</v>
      </c>
      <c r="AF309" t="s">
        <v>74</v>
      </c>
      <c r="AG309">
        <v>1</v>
      </c>
      <c r="AH309">
        <v>0</v>
      </c>
      <c r="AI309">
        <v>0</v>
      </c>
      <c r="AJ309">
        <v>0</v>
      </c>
      <c r="AK309">
        <v>3</v>
      </c>
      <c r="AL309" t="s">
        <v>3954</v>
      </c>
      <c r="AM309" t="s">
        <v>107</v>
      </c>
      <c r="AN309" t="s">
        <v>3955</v>
      </c>
      <c r="AO309" t="s">
        <v>3956</v>
      </c>
      <c r="AP309" t="s">
        <v>74</v>
      </c>
      <c r="AQ309" t="s">
        <v>74</v>
      </c>
      <c r="AR309" t="s">
        <v>3957</v>
      </c>
      <c r="AS309" t="s">
        <v>3958</v>
      </c>
      <c r="AT309" t="s">
        <v>3903</v>
      </c>
      <c r="AU309">
        <v>1995</v>
      </c>
      <c r="AV309">
        <v>52</v>
      </c>
      <c r="AW309">
        <v>3</v>
      </c>
      <c r="AX309" t="s">
        <v>74</v>
      </c>
      <c r="AY309" t="s">
        <v>74</v>
      </c>
      <c r="AZ309" t="s">
        <v>74</v>
      </c>
      <c r="BA309" t="s">
        <v>74</v>
      </c>
      <c r="BB309">
        <v>318</v>
      </c>
      <c r="BC309">
        <v>319</v>
      </c>
      <c r="BD309" t="s">
        <v>74</v>
      </c>
      <c r="BE309" t="s">
        <v>74</v>
      </c>
      <c r="BF309" t="s">
        <v>74</v>
      </c>
      <c r="BG309" t="s">
        <v>74</v>
      </c>
      <c r="BH309" t="s">
        <v>74</v>
      </c>
      <c r="BI309">
        <v>2</v>
      </c>
      <c r="BJ309" t="s">
        <v>3959</v>
      </c>
      <c r="BK309" t="s">
        <v>3960</v>
      </c>
      <c r="BL309" t="s">
        <v>3961</v>
      </c>
      <c r="BM309" t="s">
        <v>3962</v>
      </c>
      <c r="BN309" t="s">
        <v>74</v>
      </c>
      <c r="BO309" t="s">
        <v>74</v>
      </c>
      <c r="BP309" t="s">
        <v>74</v>
      </c>
      <c r="BQ309" t="s">
        <v>74</v>
      </c>
      <c r="BR309" t="s">
        <v>97</v>
      </c>
      <c r="BS309" t="s">
        <v>3963</v>
      </c>
      <c r="BT309" t="str">
        <f>HYPERLINK("https%3A%2F%2Fwww.webofscience.com%2Fwos%2Fwoscc%2Ffull-record%2FWOS:A1995QW59300019","View Full Record in Web of Science")</f>
        <v>View Full Record in Web of Science</v>
      </c>
    </row>
    <row r="310" spans="1:72" x14ac:dyDescent="0.15">
      <c r="A310" t="s">
        <v>72</v>
      </c>
      <c r="B310" t="s">
        <v>3964</v>
      </c>
      <c r="C310" t="s">
        <v>74</v>
      </c>
      <c r="D310" t="s">
        <v>74</v>
      </c>
      <c r="E310" t="s">
        <v>74</v>
      </c>
      <c r="F310" t="s">
        <v>3964</v>
      </c>
      <c r="G310" t="s">
        <v>74</v>
      </c>
      <c r="H310" t="s">
        <v>74</v>
      </c>
      <c r="I310" t="s">
        <v>3965</v>
      </c>
      <c r="J310" t="s">
        <v>3966</v>
      </c>
      <c r="K310" t="s">
        <v>74</v>
      </c>
      <c r="L310" t="s">
        <v>74</v>
      </c>
      <c r="M310" t="s">
        <v>77</v>
      </c>
      <c r="N310" t="s">
        <v>78</v>
      </c>
      <c r="O310" t="s">
        <v>74</v>
      </c>
      <c r="P310" t="s">
        <v>74</v>
      </c>
      <c r="Q310" t="s">
        <v>74</v>
      </c>
      <c r="R310" t="s">
        <v>74</v>
      </c>
      <c r="S310" t="s">
        <v>74</v>
      </c>
      <c r="T310" t="s">
        <v>74</v>
      </c>
      <c r="U310" t="s">
        <v>74</v>
      </c>
      <c r="V310" t="s">
        <v>3967</v>
      </c>
      <c r="W310" t="s">
        <v>3968</v>
      </c>
      <c r="X310" t="s">
        <v>3969</v>
      </c>
      <c r="Y310" t="s">
        <v>3970</v>
      </c>
      <c r="Z310" t="s">
        <v>74</v>
      </c>
      <c r="AA310" t="s">
        <v>3971</v>
      </c>
      <c r="AB310" t="s">
        <v>3972</v>
      </c>
      <c r="AC310" t="s">
        <v>74</v>
      </c>
      <c r="AD310" t="s">
        <v>74</v>
      </c>
      <c r="AE310" t="s">
        <v>74</v>
      </c>
      <c r="AF310" t="s">
        <v>74</v>
      </c>
      <c r="AG310">
        <v>42</v>
      </c>
      <c r="AH310">
        <v>39</v>
      </c>
      <c r="AI310">
        <v>41</v>
      </c>
      <c r="AJ310">
        <v>1</v>
      </c>
      <c r="AK310">
        <v>10</v>
      </c>
      <c r="AL310" t="s">
        <v>3973</v>
      </c>
      <c r="AM310" t="s">
        <v>2421</v>
      </c>
      <c r="AN310" t="s">
        <v>3974</v>
      </c>
      <c r="AO310" t="s">
        <v>3975</v>
      </c>
      <c r="AP310" t="s">
        <v>74</v>
      </c>
      <c r="AQ310" t="s">
        <v>74</v>
      </c>
      <c r="AR310" t="s">
        <v>3976</v>
      </c>
      <c r="AS310" t="s">
        <v>3977</v>
      </c>
      <c r="AT310" t="s">
        <v>3903</v>
      </c>
      <c r="AU310">
        <v>1995</v>
      </c>
      <c r="AV310">
        <v>27</v>
      </c>
      <c r="AW310">
        <v>2</v>
      </c>
      <c r="AX310" t="s">
        <v>74</v>
      </c>
      <c r="AY310" t="s">
        <v>74</v>
      </c>
      <c r="AZ310" t="s">
        <v>74</v>
      </c>
      <c r="BA310" t="s">
        <v>74</v>
      </c>
      <c r="BB310">
        <v>107</v>
      </c>
      <c r="BC310">
        <v>115</v>
      </c>
      <c r="BD310" t="s">
        <v>74</v>
      </c>
      <c r="BE310" t="s">
        <v>3978</v>
      </c>
      <c r="BF310" t="str">
        <f>HYPERLINK("http://dx.doi.org/10.2307/1551892","http://dx.doi.org/10.2307/1551892")</f>
        <v>http://dx.doi.org/10.2307/1551892</v>
      </c>
      <c r="BG310" t="s">
        <v>74</v>
      </c>
      <c r="BH310" t="s">
        <v>74</v>
      </c>
      <c r="BI310">
        <v>9</v>
      </c>
      <c r="BJ310" t="s">
        <v>3979</v>
      </c>
      <c r="BK310" t="s">
        <v>94</v>
      </c>
      <c r="BL310" t="s">
        <v>3980</v>
      </c>
      <c r="BM310" t="s">
        <v>3981</v>
      </c>
      <c r="BN310" t="s">
        <v>74</v>
      </c>
      <c r="BO310" t="s">
        <v>74</v>
      </c>
      <c r="BP310" t="s">
        <v>74</v>
      </c>
      <c r="BQ310" t="s">
        <v>74</v>
      </c>
      <c r="BR310" t="s">
        <v>97</v>
      </c>
      <c r="BS310" t="s">
        <v>3982</v>
      </c>
      <c r="BT310" t="str">
        <f>HYPERLINK("https%3A%2F%2Fwww.webofscience.com%2Fwos%2Fwoscc%2Ffull-record%2FWOS:A1995RD30000001","View Full Record in Web of Science")</f>
        <v>View Full Record in Web of Science</v>
      </c>
    </row>
    <row r="311" spans="1:72" x14ac:dyDescent="0.15">
      <c r="A311" t="s">
        <v>72</v>
      </c>
      <c r="B311" t="s">
        <v>3983</v>
      </c>
      <c r="C311" t="s">
        <v>74</v>
      </c>
      <c r="D311" t="s">
        <v>74</v>
      </c>
      <c r="E311" t="s">
        <v>74</v>
      </c>
      <c r="F311" t="s">
        <v>3983</v>
      </c>
      <c r="G311" t="s">
        <v>74</v>
      </c>
      <c r="H311" t="s">
        <v>74</v>
      </c>
      <c r="I311" t="s">
        <v>3984</v>
      </c>
      <c r="J311" t="s">
        <v>3985</v>
      </c>
      <c r="K311" t="s">
        <v>74</v>
      </c>
      <c r="L311" t="s">
        <v>74</v>
      </c>
      <c r="M311" t="s">
        <v>77</v>
      </c>
      <c r="N311" t="s">
        <v>78</v>
      </c>
      <c r="O311" t="s">
        <v>74</v>
      </c>
      <c r="P311" t="s">
        <v>74</v>
      </c>
      <c r="Q311" t="s">
        <v>74</v>
      </c>
      <c r="R311" t="s">
        <v>74</v>
      </c>
      <c r="S311" t="s">
        <v>74</v>
      </c>
      <c r="T311" t="s">
        <v>74</v>
      </c>
      <c r="U311" t="s">
        <v>74</v>
      </c>
      <c r="V311" t="s">
        <v>74</v>
      </c>
      <c r="W311" t="s">
        <v>74</v>
      </c>
      <c r="X311" t="s">
        <v>74</v>
      </c>
      <c r="Y311" t="s">
        <v>3986</v>
      </c>
      <c r="Z311" t="s">
        <v>74</v>
      </c>
      <c r="AA311" t="s">
        <v>74</v>
      </c>
      <c r="AB311" t="s">
        <v>74</v>
      </c>
      <c r="AC311" t="s">
        <v>74</v>
      </c>
      <c r="AD311" t="s">
        <v>74</v>
      </c>
      <c r="AE311" t="s">
        <v>74</v>
      </c>
      <c r="AF311" t="s">
        <v>74</v>
      </c>
      <c r="AG311">
        <v>26</v>
      </c>
      <c r="AH311">
        <v>2</v>
      </c>
      <c r="AI311">
        <v>2</v>
      </c>
      <c r="AJ311">
        <v>0</v>
      </c>
      <c r="AK311">
        <v>2</v>
      </c>
      <c r="AL311" t="s">
        <v>3987</v>
      </c>
      <c r="AM311" t="s">
        <v>3988</v>
      </c>
      <c r="AN311" t="s">
        <v>3989</v>
      </c>
      <c r="AO311" t="s">
        <v>3990</v>
      </c>
      <c r="AP311" t="s">
        <v>74</v>
      </c>
      <c r="AQ311" t="s">
        <v>74</v>
      </c>
      <c r="AR311" t="s">
        <v>3991</v>
      </c>
      <c r="AS311" t="s">
        <v>3992</v>
      </c>
      <c r="AT311" t="s">
        <v>3903</v>
      </c>
      <c r="AU311">
        <v>1995</v>
      </c>
      <c r="AV311">
        <v>26</v>
      </c>
      <c r="AW311">
        <v>1</v>
      </c>
      <c r="AX311" t="s">
        <v>74</v>
      </c>
      <c r="AY311" t="s">
        <v>74</v>
      </c>
      <c r="AZ311" t="s">
        <v>74</v>
      </c>
      <c r="BA311" t="s">
        <v>74</v>
      </c>
      <c r="BB311">
        <v>38</v>
      </c>
      <c r="BC311">
        <v>44</v>
      </c>
      <c r="BD311" t="s">
        <v>74</v>
      </c>
      <c r="BE311" t="s">
        <v>3993</v>
      </c>
      <c r="BF311" t="str">
        <f>HYPERLINK("http://dx.doi.org/10.1080/00049189508703128","http://dx.doi.org/10.1080/00049189508703128")</f>
        <v>http://dx.doi.org/10.1080/00049189508703128</v>
      </c>
      <c r="BG311" t="s">
        <v>74</v>
      </c>
      <c r="BH311" t="s">
        <v>74</v>
      </c>
      <c r="BI311">
        <v>7</v>
      </c>
      <c r="BJ311" t="s">
        <v>3994</v>
      </c>
      <c r="BK311" t="s">
        <v>1040</v>
      </c>
      <c r="BL311" t="s">
        <v>3994</v>
      </c>
      <c r="BM311" t="s">
        <v>3995</v>
      </c>
      <c r="BN311" t="s">
        <v>74</v>
      </c>
      <c r="BO311" t="s">
        <v>74</v>
      </c>
      <c r="BP311" t="s">
        <v>74</v>
      </c>
      <c r="BQ311" t="s">
        <v>74</v>
      </c>
      <c r="BR311" t="s">
        <v>97</v>
      </c>
      <c r="BS311" t="s">
        <v>3996</v>
      </c>
      <c r="BT311" t="str">
        <f>HYPERLINK("https%3A%2F%2Fwww.webofscience.com%2Fwos%2Fwoscc%2Ffull-record%2FWOS:A1995RC22500007","View Full Record in Web of Science")</f>
        <v>View Full Record in Web of Science</v>
      </c>
    </row>
    <row r="312" spans="1:72" x14ac:dyDescent="0.15">
      <c r="A312" t="s">
        <v>72</v>
      </c>
      <c r="B312" t="s">
        <v>3997</v>
      </c>
      <c r="C312" t="s">
        <v>74</v>
      </c>
      <c r="D312" t="s">
        <v>74</v>
      </c>
      <c r="E312" t="s">
        <v>74</v>
      </c>
      <c r="F312" t="s">
        <v>3997</v>
      </c>
      <c r="G312" t="s">
        <v>74</v>
      </c>
      <c r="H312" t="s">
        <v>74</v>
      </c>
      <c r="I312" t="s">
        <v>3998</v>
      </c>
      <c r="J312" t="s">
        <v>3999</v>
      </c>
      <c r="K312" t="s">
        <v>74</v>
      </c>
      <c r="L312" t="s">
        <v>74</v>
      </c>
      <c r="M312" t="s">
        <v>77</v>
      </c>
      <c r="N312" t="s">
        <v>78</v>
      </c>
      <c r="O312" t="s">
        <v>74</v>
      </c>
      <c r="P312" t="s">
        <v>74</v>
      </c>
      <c r="Q312" t="s">
        <v>74</v>
      </c>
      <c r="R312" t="s">
        <v>74</v>
      </c>
      <c r="S312" t="s">
        <v>74</v>
      </c>
      <c r="T312" t="s">
        <v>74</v>
      </c>
      <c r="U312" t="s">
        <v>4000</v>
      </c>
      <c r="V312" t="s">
        <v>4001</v>
      </c>
      <c r="W312" t="s">
        <v>4002</v>
      </c>
      <c r="X312" t="s">
        <v>4003</v>
      </c>
      <c r="Y312" t="s">
        <v>4004</v>
      </c>
      <c r="Z312" t="s">
        <v>74</v>
      </c>
      <c r="AA312" t="s">
        <v>74</v>
      </c>
      <c r="AB312" t="s">
        <v>4005</v>
      </c>
      <c r="AC312" t="s">
        <v>74</v>
      </c>
      <c r="AD312" t="s">
        <v>74</v>
      </c>
      <c r="AE312" t="s">
        <v>74</v>
      </c>
      <c r="AF312" t="s">
        <v>74</v>
      </c>
      <c r="AG312">
        <v>32</v>
      </c>
      <c r="AH312">
        <v>11</v>
      </c>
      <c r="AI312">
        <v>14</v>
      </c>
      <c r="AJ312">
        <v>0</v>
      </c>
      <c r="AK312">
        <v>2</v>
      </c>
      <c r="AL312" t="s">
        <v>4006</v>
      </c>
      <c r="AM312" t="s">
        <v>4007</v>
      </c>
      <c r="AN312" t="s">
        <v>4008</v>
      </c>
      <c r="AO312" t="s">
        <v>4009</v>
      </c>
      <c r="AP312" t="s">
        <v>74</v>
      </c>
      <c r="AQ312" t="s">
        <v>74</v>
      </c>
      <c r="AR312" t="s">
        <v>4010</v>
      </c>
      <c r="AS312" t="s">
        <v>4011</v>
      </c>
      <c r="AT312" t="s">
        <v>3903</v>
      </c>
      <c r="AU312">
        <v>1995</v>
      </c>
      <c r="AV312">
        <v>72</v>
      </c>
      <c r="AW312">
        <v>5</v>
      </c>
      <c r="AX312" t="s">
        <v>74</v>
      </c>
      <c r="AY312" t="s">
        <v>74</v>
      </c>
      <c r="AZ312" t="s">
        <v>74</v>
      </c>
      <c r="BA312" t="s">
        <v>74</v>
      </c>
      <c r="BB312">
        <v>165</v>
      </c>
      <c r="BC312">
        <v>171</v>
      </c>
      <c r="BD312" t="s">
        <v>74</v>
      </c>
      <c r="BE312" t="s">
        <v>4012</v>
      </c>
      <c r="BF312" t="str">
        <f>HYPERLINK("http://dx.doi.org/10.1111/j.1751-0813.1995.tb03505.x","http://dx.doi.org/10.1111/j.1751-0813.1995.tb03505.x")</f>
        <v>http://dx.doi.org/10.1111/j.1751-0813.1995.tb03505.x</v>
      </c>
      <c r="BG312" t="s">
        <v>74</v>
      </c>
      <c r="BH312" t="s">
        <v>74</v>
      </c>
      <c r="BI312">
        <v>7</v>
      </c>
      <c r="BJ312" t="s">
        <v>3891</v>
      </c>
      <c r="BK312" t="s">
        <v>94</v>
      </c>
      <c r="BL312" t="s">
        <v>3891</v>
      </c>
      <c r="BM312" t="s">
        <v>4013</v>
      </c>
      <c r="BN312">
        <v>7661816</v>
      </c>
      <c r="BO312" t="s">
        <v>74</v>
      </c>
      <c r="BP312" t="s">
        <v>74</v>
      </c>
      <c r="BQ312" t="s">
        <v>74</v>
      </c>
      <c r="BR312" t="s">
        <v>97</v>
      </c>
      <c r="BS312" t="s">
        <v>4014</v>
      </c>
      <c r="BT312" t="str">
        <f>HYPERLINK("https%3A%2F%2Fwww.webofscience.com%2Fwos%2Fwoscc%2Ffull-record%2FWOS:A1995QY56300002","View Full Record in Web of Science")</f>
        <v>View Full Record in Web of Science</v>
      </c>
    </row>
    <row r="313" spans="1:72" x14ac:dyDescent="0.15">
      <c r="A313" t="s">
        <v>72</v>
      </c>
      <c r="B313" t="s">
        <v>4015</v>
      </c>
      <c r="C313" t="s">
        <v>74</v>
      </c>
      <c r="D313" t="s">
        <v>74</v>
      </c>
      <c r="E313" t="s">
        <v>74</v>
      </c>
      <c r="F313" t="s">
        <v>4015</v>
      </c>
      <c r="G313" t="s">
        <v>74</v>
      </c>
      <c r="H313" t="s">
        <v>74</v>
      </c>
      <c r="I313" t="s">
        <v>4016</v>
      </c>
      <c r="J313" t="s">
        <v>4017</v>
      </c>
      <c r="K313" t="s">
        <v>74</v>
      </c>
      <c r="L313" t="s">
        <v>74</v>
      </c>
      <c r="M313" t="s">
        <v>77</v>
      </c>
      <c r="N313" t="s">
        <v>78</v>
      </c>
      <c r="O313" t="s">
        <v>74</v>
      </c>
      <c r="P313" t="s">
        <v>74</v>
      </c>
      <c r="Q313" t="s">
        <v>74</v>
      </c>
      <c r="R313" t="s">
        <v>74</v>
      </c>
      <c r="S313" t="s">
        <v>74</v>
      </c>
      <c r="T313" t="s">
        <v>74</v>
      </c>
      <c r="U313" t="s">
        <v>4018</v>
      </c>
      <c r="V313" t="s">
        <v>4019</v>
      </c>
      <c r="W313" t="s">
        <v>4020</v>
      </c>
      <c r="X313" t="s">
        <v>74</v>
      </c>
      <c r="Y313" t="s">
        <v>4021</v>
      </c>
      <c r="Z313" t="s">
        <v>74</v>
      </c>
      <c r="AA313" t="s">
        <v>74</v>
      </c>
      <c r="AB313" t="s">
        <v>74</v>
      </c>
      <c r="AC313" t="s">
        <v>74</v>
      </c>
      <c r="AD313" t="s">
        <v>74</v>
      </c>
      <c r="AE313" t="s">
        <v>74</v>
      </c>
      <c r="AF313" t="s">
        <v>74</v>
      </c>
      <c r="AG313">
        <v>46</v>
      </c>
      <c r="AH313">
        <v>49</v>
      </c>
      <c r="AI313">
        <v>51</v>
      </c>
      <c r="AJ313">
        <v>0</v>
      </c>
      <c r="AK313">
        <v>11</v>
      </c>
      <c r="AL313" t="s">
        <v>4022</v>
      </c>
      <c r="AM313" t="s">
        <v>1548</v>
      </c>
      <c r="AN313" t="s">
        <v>4023</v>
      </c>
      <c r="AO313" t="s">
        <v>4024</v>
      </c>
      <c r="AP313" t="s">
        <v>74</v>
      </c>
      <c r="AQ313" t="s">
        <v>74</v>
      </c>
      <c r="AR313" t="s">
        <v>4025</v>
      </c>
      <c r="AS313" t="s">
        <v>4026</v>
      </c>
      <c r="AT313" t="s">
        <v>3903</v>
      </c>
      <c r="AU313">
        <v>1995</v>
      </c>
      <c r="AV313">
        <v>38</v>
      </c>
      <c r="AW313">
        <v>3</v>
      </c>
      <c r="AX313" t="s">
        <v>74</v>
      </c>
      <c r="AY313" t="s">
        <v>74</v>
      </c>
      <c r="AZ313" t="s">
        <v>74</v>
      </c>
      <c r="BA313" t="s">
        <v>74</v>
      </c>
      <c r="BB313">
        <v>259</v>
      </c>
      <c r="BC313">
        <v>270</v>
      </c>
      <c r="BD313" t="s">
        <v>74</v>
      </c>
      <c r="BE313" t="s">
        <v>4027</v>
      </c>
      <c r="BF313" t="str">
        <f>HYPERLINK("http://dx.doi.org/10.1515/botm.1995.38.1-6.259","http://dx.doi.org/10.1515/botm.1995.38.1-6.259")</f>
        <v>http://dx.doi.org/10.1515/botm.1995.38.1-6.259</v>
      </c>
      <c r="BG313" t="s">
        <v>74</v>
      </c>
      <c r="BH313" t="s">
        <v>74</v>
      </c>
      <c r="BI313">
        <v>12</v>
      </c>
      <c r="BJ313" t="s">
        <v>1173</v>
      </c>
      <c r="BK313" t="s">
        <v>94</v>
      </c>
      <c r="BL313" t="s">
        <v>1173</v>
      </c>
      <c r="BM313" t="s">
        <v>4028</v>
      </c>
      <c r="BN313" t="s">
        <v>74</v>
      </c>
      <c r="BO313" t="s">
        <v>74</v>
      </c>
      <c r="BP313" t="s">
        <v>74</v>
      </c>
      <c r="BQ313" t="s">
        <v>74</v>
      </c>
      <c r="BR313" t="s">
        <v>97</v>
      </c>
      <c r="BS313" t="s">
        <v>4029</v>
      </c>
      <c r="BT313" t="str">
        <f>HYPERLINK("https%3A%2F%2Fwww.webofscience.com%2Fwos%2Fwoscc%2Ffull-record%2FWOS:A1995RE13200009","View Full Record in Web of Science")</f>
        <v>View Full Record in Web of Science</v>
      </c>
    </row>
    <row r="314" spans="1:72" x14ac:dyDescent="0.15">
      <c r="A314" t="s">
        <v>72</v>
      </c>
      <c r="B314" t="s">
        <v>4030</v>
      </c>
      <c r="C314" t="s">
        <v>74</v>
      </c>
      <c r="D314" t="s">
        <v>74</v>
      </c>
      <c r="E314" t="s">
        <v>74</v>
      </c>
      <c r="F314" t="s">
        <v>4030</v>
      </c>
      <c r="G314" t="s">
        <v>74</v>
      </c>
      <c r="H314" t="s">
        <v>74</v>
      </c>
      <c r="I314" t="s">
        <v>4031</v>
      </c>
      <c r="J314" t="s">
        <v>4032</v>
      </c>
      <c r="K314" t="s">
        <v>74</v>
      </c>
      <c r="L314" t="s">
        <v>74</v>
      </c>
      <c r="M314" t="s">
        <v>77</v>
      </c>
      <c r="N314" t="s">
        <v>78</v>
      </c>
      <c r="O314" t="s">
        <v>74</v>
      </c>
      <c r="P314" t="s">
        <v>74</v>
      </c>
      <c r="Q314" t="s">
        <v>74</v>
      </c>
      <c r="R314" t="s">
        <v>74</v>
      </c>
      <c r="S314" t="s">
        <v>74</v>
      </c>
      <c r="T314" t="s">
        <v>4033</v>
      </c>
      <c r="U314" t="s">
        <v>4034</v>
      </c>
      <c r="V314" t="s">
        <v>4035</v>
      </c>
      <c r="W314" t="s">
        <v>74</v>
      </c>
      <c r="X314" t="s">
        <v>74</v>
      </c>
      <c r="Y314" t="s">
        <v>4036</v>
      </c>
      <c r="Z314" t="s">
        <v>74</v>
      </c>
      <c r="AA314" t="s">
        <v>74</v>
      </c>
      <c r="AB314" t="s">
        <v>74</v>
      </c>
      <c r="AC314" t="s">
        <v>74</v>
      </c>
      <c r="AD314" t="s">
        <v>74</v>
      </c>
      <c r="AE314" t="s">
        <v>74</v>
      </c>
      <c r="AF314" t="s">
        <v>74</v>
      </c>
      <c r="AG314">
        <v>35</v>
      </c>
      <c r="AH314">
        <v>27</v>
      </c>
      <c r="AI314">
        <v>29</v>
      </c>
      <c r="AJ314">
        <v>1</v>
      </c>
      <c r="AK314">
        <v>10</v>
      </c>
      <c r="AL314" t="s">
        <v>1642</v>
      </c>
      <c r="AM314" t="s">
        <v>1643</v>
      </c>
      <c r="AN314" t="s">
        <v>1644</v>
      </c>
      <c r="AO314" t="s">
        <v>4037</v>
      </c>
      <c r="AP314" t="s">
        <v>74</v>
      </c>
      <c r="AQ314" t="s">
        <v>74</v>
      </c>
      <c r="AR314" t="s">
        <v>4038</v>
      </c>
      <c r="AS314" t="s">
        <v>4039</v>
      </c>
      <c r="AT314" t="s">
        <v>3903</v>
      </c>
      <c r="AU314">
        <v>1995</v>
      </c>
      <c r="AV314">
        <v>73</v>
      </c>
      <c r="AW314">
        <v>5</v>
      </c>
      <c r="AX314" t="s">
        <v>74</v>
      </c>
      <c r="AY314" t="s">
        <v>74</v>
      </c>
      <c r="AZ314" t="s">
        <v>74</v>
      </c>
      <c r="BA314" t="s">
        <v>74</v>
      </c>
      <c r="BB314">
        <v>788</v>
      </c>
      <c r="BC314">
        <v>793</v>
      </c>
      <c r="BD314" t="s">
        <v>74</v>
      </c>
      <c r="BE314" t="s">
        <v>4040</v>
      </c>
      <c r="BF314" t="str">
        <f>HYPERLINK("http://dx.doi.org/10.1139/b95-086","http://dx.doi.org/10.1139/b95-086")</f>
        <v>http://dx.doi.org/10.1139/b95-086</v>
      </c>
      <c r="BG314" t="s">
        <v>74</v>
      </c>
      <c r="BH314" t="s">
        <v>74</v>
      </c>
      <c r="BI314">
        <v>6</v>
      </c>
      <c r="BJ314" t="s">
        <v>594</v>
      </c>
      <c r="BK314" t="s">
        <v>94</v>
      </c>
      <c r="BL314" t="s">
        <v>594</v>
      </c>
      <c r="BM314" t="s">
        <v>4041</v>
      </c>
      <c r="BN314" t="s">
        <v>74</v>
      </c>
      <c r="BO314" t="s">
        <v>74</v>
      </c>
      <c r="BP314" t="s">
        <v>74</v>
      </c>
      <c r="BQ314" t="s">
        <v>74</v>
      </c>
      <c r="BR314" t="s">
        <v>97</v>
      </c>
      <c r="BS314" t="s">
        <v>4042</v>
      </c>
      <c r="BT314" t="str">
        <f>HYPERLINK("https%3A%2F%2Fwww.webofscience.com%2Fwos%2Fwoscc%2Ffull-record%2FWOS:A1995RC04600014","View Full Record in Web of Science")</f>
        <v>View Full Record in Web of Science</v>
      </c>
    </row>
    <row r="315" spans="1:72" x14ac:dyDescent="0.15">
      <c r="A315" t="s">
        <v>72</v>
      </c>
      <c r="B315" t="s">
        <v>4043</v>
      </c>
      <c r="C315" t="s">
        <v>74</v>
      </c>
      <c r="D315" t="s">
        <v>74</v>
      </c>
      <c r="E315" t="s">
        <v>74</v>
      </c>
      <c r="F315" t="s">
        <v>4043</v>
      </c>
      <c r="G315" t="s">
        <v>74</v>
      </c>
      <c r="H315" t="s">
        <v>74</v>
      </c>
      <c r="I315" t="s">
        <v>4044</v>
      </c>
      <c r="J315" t="s">
        <v>1635</v>
      </c>
      <c r="K315" t="s">
        <v>74</v>
      </c>
      <c r="L315" t="s">
        <v>74</v>
      </c>
      <c r="M315" t="s">
        <v>77</v>
      </c>
      <c r="N315" t="s">
        <v>78</v>
      </c>
      <c r="O315" t="s">
        <v>74</v>
      </c>
      <c r="P315" t="s">
        <v>74</v>
      </c>
      <c r="Q315" t="s">
        <v>74</v>
      </c>
      <c r="R315" t="s">
        <v>74</v>
      </c>
      <c r="S315" t="s">
        <v>74</v>
      </c>
      <c r="T315" t="s">
        <v>74</v>
      </c>
      <c r="U315" t="s">
        <v>4045</v>
      </c>
      <c r="V315" t="s">
        <v>4046</v>
      </c>
      <c r="W315" t="s">
        <v>1107</v>
      </c>
      <c r="X315" t="s">
        <v>302</v>
      </c>
      <c r="Y315" t="s">
        <v>4047</v>
      </c>
      <c r="Z315" t="s">
        <v>74</v>
      </c>
      <c r="AA315" t="s">
        <v>74</v>
      </c>
      <c r="AB315" t="s">
        <v>74</v>
      </c>
      <c r="AC315" t="s">
        <v>74</v>
      </c>
      <c r="AD315" t="s">
        <v>74</v>
      </c>
      <c r="AE315" t="s">
        <v>74</v>
      </c>
      <c r="AF315" t="s">
        <v>74</v>
      </c>
      <c r="AG315">
        <v>28</v>
      </c>
      <c r="AH315">
        <v>4</v>
      </c>
      <c r="AI315">
        <v>5</v>
      </c>
      <c r="AJ315">
        <v>0</v>
      </c>
      <c r="AK315">
        <v>6</v>
      </c>
      <c r="AL315" t="s">
        <v>1642</v>
      </c>
      <c r="AM315" t="s">
        <v>1643</v>
      </c>
      <c r="AN315" t="s">
        <v>1644</v>
      </c>
      <c r="AO315" t="s">
        <v>1645</v>
      </c>
      <c r="AP315" t="s">
        <v>74</v>
      </c>
      <c r="AQ315" t="s">
        <v>74</v>
      </c>
      <c r="AR315" t="s">
        <v>1646</v>
      </c>
      <c r="AS315" t="s">
        <v>1647</v>
      </c>
      <c r="AT315" t="s">
        <v>3903</v>
      </c>
      <c r="AU315">
        <v>1995</v>
      </c>
      <c r="AV315">
        <v>73</v>
      </c>
      <c r="AW315">
        <v>5</v>
      </c>
      <c r="AX315" t="s">
        <v>74</v>
      </c>
      <c r="AY315" t="s">
        <v>74</v>
      </c>
      <c r="AZ315" t="s">
        <v>74</v>
      </c>
      <c r="BA315" t="s">
        <v>74</v>
      </c>
      <c r="BB315">
        <v>850</v>
      </c>
      <c r="BC315">
        <v>857</v>
      </c>
      <c r="BD315" t="s">
        <v>74</v>
      </c>
      <c r="BE315" t="s">
        <v>4048</v>
      </c>
      <c r="BF315" t="str">
        <f>HYPERLINK("http://dx.doi.org/10.1139/z95-100","http://dx.doi.org/10.1139/z95-100")</f>
        <v>http://dx.doi.org/10.1139/z95-100</v>
      </c>
      <c r="BG315" t="s">
        <v>74</v>
      </c>
      <c r="BH315" t="s">
        <v>74</v>
      </c>
      <c r="BI315">
        <v>8</v>
      </c>
      <c r="BJ315" t="s">
        <v>691</v>
      </c>
      <c r="BK315" t="s">
        <v>94</v>
      </c>
      <c r="BL315" t="s">
        <v>691</v>
      </c>
      <c r="BM315" t="s">
        <v>4049</v>
      </c>
      <c r="BN315" t="s">
        <v>74</v>
      </c>
      <c r="BO315" t="s">
        <v>74</v>
      </c>
      <c r="BP315" t="s">
        <v>74</v>
      </c>
      <c r="BQ315" t="s">
        <v>74</v>
      </c>
      <c r="BR315" t="s">
        <v>97</v>
      </c>
      <c r="BS315" t="s">
        <v>4050</v>
      </c>
      <c r="BT315" t="str">
        <f>HYPERLINK("https%3A%2F%2Fwww.webofscience.com%2Fwos%2Fwoscc%2Ffull-record%2FWOS:A1995RR09100005","View Full Record in Web of Science")</f>
        <v>View Full Record in Web of Science</v>
      </c>
    </row>
    <row r="316" spans="1:72" x14ac:dyDescent="0.15">
      <c r="A316" t="s">
        <v>72</v>
      </c>
      <c r="B316" t="s">
        <v>4051</v>
      </c>
      <c r="C316" t="s">
        <v>74</v>
      </c>
      <c r="D316" t="s">
        <v>74</v>
      </c>
      <c r="E316" t="s">
        <v>74</v>
      </c>
      <c r="F316" t="s">
        <v>4051</v>
      </c>
      <c r="G316" t="s">
        <v>74</v>
      </c>
      <c r="H316" t="s">
        <v>74</v>
      </c>
      <c r="I316" t="s">
        <v>4052</v>
      </c>
      <c r="J316" t="s">
        <v>2352</v>
      </c>
      <c r="K316" t="s">
        <v>74</v>
      </c>
      <c r="L316" t="s">
        <v>74</v>
      </c>
      <c r="M316" t="s">
        <v>77</v>
      </c>
      <c r="N316" t="s">
        <v>872</v>
      </c>
      <c r="O316" t="s">
        <v>74</v>
      </c>
      <c r="P316" t="s">
        <v>74</v>
      </c>
      <c r="Q316" t="s">
        <v>74</v>
      </c>
      <c r="R316" t="s">
        <v>74</v>
      </c>
      <c r="S316" t="s">
        <v>74</v>
      </c>
      <c r="T316" t="s">
        <v>74</v>
      </c>
      <c r="U316" t="s">
        <v>74</v>
      </c>
      <c r="V316" t="s">
        <v>74</v>
      </c>
      <c r="W316" t="s">
        <v>74</v>
      </c>
      <c r="X316" t="s">
        <v>74</v>
      </c>
      <c r="Y316" t="s">
        <v>4053</v>
      </c>
      <c r="Z316" t="s">
        <v>74</v>
      </c>
      <c r="AA316" t="s">
        <v>74</v>
      </c>
      <c r="AB316" t="s">
        <v>74</v>
      </c>
      <c r="AC316" t="s">
        <v>74</v>
      </c>
      <c r="AD316" t="s">
        <v>74</v>
      </c>
      <c r="AE316" t="s">
        <v>74</v>
      </c>
      <c r="AF316" t="s">
        <v>74</v>
      </c>
      <c r="AG316">
        <v>0</v>
      </c>
      <c r="AH316">
        <v>0</v>
      </c>
      <c r="AI316">
        <v>0</v>
      </c>
      <c r="AJ316">
        <v>0</v>
      </c>
      <c r="AK316">
        <v>1</v>
      </c>
      <c r="AL316" t="s">
        <v>2356</v>
      </c>
      <c r="AM316" t="s">
        <v>2357</v>
      </c>
      <c r="AN316" t="s">
        <v>2358</v>
      </c>
      <c r="AO316" t="s">
        <v>2359</v>
      </c>
      <c r="AP316" t="s">
        <v>74</v>
      </c>
      <c r="AQ316" t="s">
        <v>74</v>
      </c>
      <c r="AR316" t="s">
        <v>2360</v>
      </c>
      <c r="AS316" t="s">
        <v>2361</v>
      </c>
      <c r="AT316" t="s">
        <v>3903</v>
      </c>
      <c r="AU316">
        <v>1995</v>
      </c>
      <c r="AV316">
        <v>40</v>
      </c>
      <c r="AW316">
        <v>9</v>
      </c>
      <c r="AX316" t="s">
        <v>74</v>
      </c>
      <c r="AY316" t="s">
        <v>74</v>
      </c>
      <c r="AZ316" t="s">
        <v>74</v>
      </c>
      <c r="BA316" t="s">
        <v>74</v>
      </c>
      <c r="BB316">
        <v>790</v>
      </c>
      <c r="BC316">
        <v>792</v>
      </c>
      <c r="BD316" t="s">
        <v>74</v>
      </c>
      <c r="BE316" t="s">
        <v>74</v>
      </c>
      <c r="BF316" t="s">
        <v>74</v>
      </c>
      <c r="BG316" t="s">
        <v>74</v>
      </c>
      <c r="BH316" t="s">
        <v>74</v>
      </c>
      <c r="BI316">
        <v>3</v>
      </c>
      <c r="BJ316" t="s">
        <v>113</v>
      </c>
      <c r="BK316" t="s">
        <v>94</v>
      </c>
      <c r="BL316" t="s">
        <v>114</v>
      </c>
      <c r="BM316" t="s">
        <v>4054</v>
      </c>
      <c r="BN316" t="s">
        <v>74</v>
      </c>
      <c r="BO316" t="s">
        <v>74</v>
      </c>
      <c r="BP316" t="s">
        <v>74</v>
      </c>
      <c r="BQ316" t="s">
        <v>74</v>
      </c>
      <c r="BR316" t="s">
        <v>97</v>
      </c>
      <c r="BS316" t="s">
        <v>4055</v>
      </c>
      <c r="BT316" t="str">
        <f>HYPERLINK("https%3A%2F%2Fwww.webofscience.com%2Fwos%2Fwoscc%2Ffull-record%2FWOS:A1995QY76900021","View Full Record in Web of Science")</f>
        <v>View Full Record in Web of Science</v>
      </c>
    </row>
    <row r="317" spans="1:72" x14ac:dyDescent="0.15">
      <c r="A317" t="s">
        <v>72</v>
      </c>
      <c r="B317" t="s">
        <v>4056</v>
      </c>
      <c r="C317" t="s">
        <v>74</v>
      </c>
      <c r="D317" t="s">
        <v>74</v>
      </c>
      <c r="E317" t="s">
        <v>74</v>
      </c>
      <c r="F317" t="s">
        <v>4056</v>
      </c>
      <c r="G317" t="s">
        <v>74</v>
      </c>
      <c r="H317" t="s">
        <v>74</v>
      </c>
      <c r="I317" t="s">
        <v>4057</v>
      </c>
      <c r="J317" t="s">
        <v>4058</v>
      </c>
      <c r="K317" t="s">
        <v>74</v>
      </c>
      <c r="L317" t="s">
        <v>74</v>
      </c>
      <c r="M317" t="s">
        <v>77</v>
      </c>
      <c r="N317" t="s">
        <v>78</v>
      </c>
      <c r="O317" t="s">
        <v>74</v>
      </c>
      <c r="P317" t="s">
        <v>74</v>
      </c>
      <c r="Q317" t="s">
        <v>74</v>
      </c>
      <c r="R317" t="s">
        <v>74</v>
      </c>
      <c r="S317" t="s">
        <v>74</v>
      </c>
      <c r="T317" t="s">
        <v>74</v>
      </c>
      <c r="U317" t="s">
        <v>4059</v>
      </c>
      <c r="V317" t="s">
        <v>4060</v>
      </c>
      <c r="W317" t="s">
        <v>4061</v>
      </c>
      <c r="X317" t="s">
        <v>4062</v>
      </c>
      <c r="Y317" t="s">
        <v>4063</v>
      </c>
      <c r="Z317" t="s">
        <v>74</v>
      </c>
      <c r="AA317" t="s">
        <v>74</v>
      </c>
      <c r="AB317" t="s">
        <v>74</v>
      </c>
      <c r="AC317" t="s">
        <v>74</v>
      </c>
      <c r="AD317" t="s">
        <v>74</v>
      </c>
      <c r="AE317" t="s">
        <v>74</v>
      </c>
      <c r="AF317" t="s">
        <v>74</v>
      </c>
      <c r="AG317">
        <v>25</v>
      </c>
      <c r="AH317">
        <v>8</v>
      </c>
      <c r="AI317">
        <v>8</v>
      </c>
      <c r="AJ317">
        <v>0</v>
      </c>
      <c r="AK317">
        <v>1</v>
      </c>
      <c r="AL317" t="s">
        <v>1696</v>
      </c>
      <c r="AM317" t="s">
        <v>345</v>
      </c>
      <c r="AN317" t="s">
        <v>1697</v>
      </c>
      <c r="AO317" t="s">
        <v>4064</v>
      </c>
      <c r="AP317" t="s">
        <v>4065</v>
      </c>
      <c r="AQ317" t="s">
        <v>74</v>
      </c>
      <c r="AR317" t="s">
        <v>4066</v>
      </c>
      <c r="AS317" t="s">
        <v>4067</v>
      </c>
      <c r="AT317" t="s">
        <v>3903</v>
      </c>
      <c r="AU317">
        <v>1995</v>
      </c>
      <c r="AV317">
        <v>11</v>
      </c>
      <c r="AW317">
        <v>4</v>
      </c>
      <c r="AX317" t="s">
        <v>74</v>
      </c>
      <c r="AY317" t="s">
        <v>74</v>
      </c>
      <c r="AZ317" t="s">
        <v>74</v>
      </c>
      <c r="BA317" t="s">
        <v>74</v>
      </c>
      <c r="BB317">
        <v>247</v>
      </c>
      <c r="BC317">
        <v>253</v>
      </c>
      <c r="BD317" t="s">
        <v>74</v>
      </c>
      <c r="BE317" t="s">
        <v>4068</v>
      </c>
      <c r="BF317" t="str">
        <f>HYPERLINK("http://dx.doi.org/10.1007/s003820050074","http://dx.doi.org/10.1007/s003820050074")</f>
        <v>http://dx.doi.org/10.1007/s003820050074</v>
      </c>
      <c r="BG317" t="s">
        <v>74</v>
      </c>
      <c r="BH317" t="s">
        <v>74</v>
      </c>
      <c r="BI317">
        <v>7</v>
      </c>
      <c r="BJ317" t="s">
        <v>169</v>
      </c>
      <c r="BK317" t="s">
        <v>94</v>
      </c>
      <c r="BL317" t="s">
        <v>169</v>
      </c>
      <c r="BM317" t="s">
        <v>4069</v>
      </c>
      <c r="BN317" t="s">
        <v>74</v>
      </c>
      <c r="BO317" t="s">
        <v>74</v>
      </c>
      <c r="BP317" t="s">
        <v>74</v>
      </c>
      <c r="BQ317" t="s">
        <v>74</v>
      </c>
      <c r="BR317" t="s">
        <v>97</v>
      </c>
      <c r="BS317" t="s">
        <v>4070</v>
      </c>
      <c r="BT317" t="str">
        <f>HYPERLINK("https%3A%2F%2Fwww.webofscience.com%2Fwos%2Fwoscc%2Ffull-record%2FWOS:A1995RB41700005","View Full Record in Web of Science")</f>
        <v>View Full Record in Web of Science</v>
      </c>
    </row>
    <row r="318" spans="1:72" x14ac:dyDescent="0.15">
      <c r="A318" t="s">
        <v>72</v>
      </c>
      <c r="B318" t="s">
        <v>4071</v>
      </c>
      <c r="C318" t="s">
        <v>74</v>
      </c>
      <c r="D318" t="s">
        <v>74</v>
      </c>
      <c r="E318" t="s">
        <v>74</v>
      </c>
      <c r="F318" t="s">
        <v>4071</v>
      </c>
      <c r="G318" t="s">
        <v>74</v>
      </c>
      <c r="H318" t="s">
        <v>74</v>
      </c>
      <c r="I318" t="s">
        <v>4072</v>
      </c>
      <c r="J318" t="s">
        <v>1660</v>
      </c>
      <c r="K318" t="s">
        <v>74</v>
      </c>
      <c r="L318" t="s">
        <v>74</v>
      </c>
      <c r="M318" t="s">
        <v>77</v>
      </c>
      <c r="N318" t="s">
        <v>78</v>
      </c>
      <c r="O318" t="s">
        <v>74</v>
      </c>
      <c r="P318" t="s">
        <v>74</v>
      </c>
      <c r="Q318" t="s">
        <v>74</v>
      </c>
      <c r="R318" t="s">
        <v>74</v>
      </c>
      <c r="S318" t="s">
        <v>74</v>
      </c>
      <c r="T318" t="s">
        <v>4073</v>
      </c>
      <c r="U318" t="s">
        <v>4074</v>
      </c>
      <c r="V318" t="s">
        <v>4075</v>
      </c>
      <c r="W318" t="s">
        <v>4076</v>
      </c>
      <c r="X318" t="s">
        <v>4077</v>
      </c>
      <c r="Y318" t="s">
        <v>74</v>
      </c>
      <c r="Z318" t="s">
        <v>74</v>
      </c>
      <c r="AA318" t="s">
        <v>74</v>
      </c>
      <c r="AB318" t="s">
        <v>4078</v>
      </c>
      <c r="AC318" t="s">
        <v>74</v>
      </c>
      <c r="AD318" t="s">
        <v>74</v>
      </c>
      <c r="AE318" t="s">
        <v>74</v>
      </c>
      <c r="AF318" t="s">
        <v>74</v>
      </c>
      <c r="AG318">
        <v>40</v>
      </c>
      <c r="AH318">
        <v>106</v>
      </c>
      <c r="AI318">
        <v>144</v>
      </c>
      <c r="AJ318">
        <v>1</v>
      </c>
      <c r="AK318">
        <v>35</v>
      </c>
      <c r="AL318" t="s">
        <v>622</v>
      </c>
      <c r="AM318" t="s">
        <v>372</v>
      </c>
      <c r="AN318" t="s">
        <v>623</v>
      </c>
      <c r="AO318" t="s">
        <v>1668</v>
      </c>
      <c r="AP318" t="s">
        <v>74</v>
      </c>
      <c r="AQ318" t="s">
        <v>74</v>
      </c>
      <c r="AR318" t="s">
        <v>1669</v>
      </c>
      <c r="AS318" t="s">
        <v>1670</v>
      </c>
      <c r="AT318" t="s">
        <v>3903</v>
      </c>
      <c r="AU318">
        <v>1995</v>
      </c>
      <c r="AV318">
        <v>111</v>
      </c>
      <c r="AW318">
        <v>1</v>
      </c>
      <c r="AX318" t="s">
        <v>74</v>
      </c>
      <c r="AY318" t="s">
        <v>74</v>
      </c>
      <c r="AZ318" t="s">
        <v>74</v>
      </c>
      <c r="BA318" t="s">
        <v>74</v>
      </c>
      <c r="BB318">
        <v>119</v>
      </c>
      <c r="BC318">
        <v>126</v>
      </c>
      <c r="BD318" t="s">
        <v>74</v>
      </c>
      <c r="BE318" t="s">
        <v>4079</v>
      </c>
      <c r="BF318" t="str">
        <f>HYPERLINK("http://dx.doi.org/10.1016/0305-0491(94)00228-M","http://dx.doi.org/10.1016/0305-0491(94)00228-M")</f>
        <v>http://dx.doi.org/10.1016/0305-0491(94)00228-M</v>
      </c>
      <c r="BG318" t="s">
        <v>74</v>
      </c>
      <c r="BH318" t="s">
        <v>74</v>
      </c>
      <c r="BI318">
        <v>8</v>
      </c>
      <c r="BJ318" t="s">
        <v>1672</v>
      </c>
      <c r="BK318" t="s">
        <v>94</v>
      </c>
      <c r="BL318" t="s">
        <v>1672</v>
      </c>
      <c r="BM318" t="s">
        <v>4080</v>
      </c>
      <c r="BN318" t="s">
        <v>74</v>
      </c>
      <c r="BO318" t="s">
        <v>74</v>
      </c>
      <c r="BP318" t="s">
        <v>74</v>
      </c>
      <c r="BQ318" t="s">
        <v>74</v>
      </c>
      <c r="BR318" t="s">
        <v>97</v>
      </c>
      <c r="BS318" t="s">
        <v>4081</v>
      </c>
      <c r="BT318" t="str">
        <f>HYPERLINK("https%3A%2F%2Fwww.webofscience.com%2Fwos%2Fwoscc%2Ffull-record%2FWOS:A1995QX43000014","View Full Record in Web of Science")</f>
        <v>View Full Record in Web of Science</v>
      </c>
    </row>
    <row r="319" spans="1:72" x14ac:dyDescent="0.15">
      <c r="A319" t="s">
        <v>72</v>
      </c>
      <c r="B319" t="s">
        <v>4082</v>
      </c>
      <c r="C319" t="s">
        <v>74</v>
      </c>
      <c r="D319" t="s">
        <v>74</v>
      </c>
      <c r="E319" t="s">
        <v>74</v>
      </c>
      <c r="F319" t="s">
        <v>4082</v>
      </c>
      <c r="G319" t="s">
        <v>74</v>
      </c>
      <c r="H319" t="s">
        <v>74</v>
      </c>
      <c r="I319" t="s">
        <v>4083</v>
      </c>
      <c r="J319" t="s">
        <v>4084</v>
      </c>
      <c r="K319" t="s">
        <v>74</v>
      </c>
      <c r="L319" t="s">
        <v>74</v>
      </c>
      <c r="M319" t="s">
        <v>77</v>
      </c>
      <c r="N319" t="s">
        <v>78</v>
      </c>
      <c r="O319" t="s">
        <v>74</v>
      </c>
      <c r="P319" t="s">
        <v>74</v>
      </c>
      <c r="Q319" t="s">
        <v>74</v>
      </c>
      <c r="R319" t="s">
        <v>74</v>
      </c>
      <c r="S319" t="s">
        <v>74</v>
      </c>
      <c r="T319" t="s">
        <v>4085</v>
      </c>
      <c r="U319" t="s">
        <v>4086</v>
      </c>
      <c r="V319" t="s">
        <v>4087</v>
      </c>
      <c r="W319" t="s">
        <v>74</v>
      </c>
      <c r="X319" t="s">
        <v>74</v>
      </c>
      <c r="Y319" t="s">
        <v>4088</v>
      </c>
      <c r="Z319" t="s">
        <v>74</v>
      </c>
      <c r="AA319" t="s">
        <v>74</v>
      </c>
      <c r="AB319" t="s">
        <v>74</v>
      </c>
      <c r="AC319" t="s">
        <v>74</v>
      </c>
      <c r="AD319" t="s">
        <v>74</v>
      </c>
      <c r="AE319" t="s">
        <v>74</v>
      </c>
      <c r="AF319" t="s">
        <v>74</v>
      </c>
      <c r="AG319">
        <v>36</v>
      </c>
      <c r="AH319">
        <v>13</v>
      </c>
      <c r="AI319">
        <v>13</v>
      </c>
      <c r="AJ319">
        <v>0</v>
      </c>
      <c r="AK319">
        <v>10</v>
      </c>
      <c r="AL319" t="s">
        <v>622</v>
      </c>
      <c r="AM319" t="s">
        <v>372</v>
      </c>
      <c r="AN319" t="s">
        <v>623</v>
      </c>
      <c r="AO319" t="s">
        <v>4089</v>
      </c>
      <c r="AP319" t="s">
        <v>74</v>
      </c>
      <c r="AQ319" t="s">
        <v>74</v>
      </c>
      <c r="AR319" t="s">
        <v>4090</v>
      </c>
      <c r="AS319" t="s">
        <v>4091</v>
      </c>
      <c r="AT319" t="s">
        <v>3903</v>
      </c>
      <c r="AU319">
        <v>1995</v>
      </c>
      <c r="AV319">
        <v>111</v>
      </c>
      <c r="AW319">
        <v>1</v>
      </c>
      <c r="AX319" t="s">
        <v>74</v>
      </c>
      <c r="AY319" t="s">
        <v>74</v>
      </c>
      <c r="AZ319" t="s">
        <v>74</v>
      </c>
      <c r="BA319" t="s">
        <v>74</v>
      </c>
      <c r="BB319">
        <v>121</v>
      </c>
      <c r="BC319">
        <v>129</v>
      </c>
      <c r="BD319" t="s">
        <v>74</v>
      </c>
      <c r="BE319" t="s">
        <v>4092</v>
      </c>
      <c r="BF319" t="str">
        <f>HYPERLINK("http://dx.doi.org/10.1016/0742-8413(95)00007-T","http://dx.doi.org/10.1016/0742-8413(95)00007-T")</f>
        <v>http://dx.doi.org/10.1016/0742-8413(95)00007-T</v>
      </c>
      <c r="BG319" t="s">
        <v>74</v>
      </c>
      <c r="BH319" t="s">
        <v>74</v>
      </c>
      <c r="BI319">
        <v>9</v>
      </c>
      <c r="BJ319" t="s">
        <v>4093</v>
      </c>
      <c r="BK319" t="s">
        <v>94</v>
      </c>
      <c r="BL319" t="s">
        <v>4093</v>
      </c>
      <c r="BM319" t="s">
        <v>4094</v>
      </c>
      <c r="BN319">
        <v>7656179</v>
      </c>
      <c r="BO319" t="s">
        <v>74</v>
      </c>
      <c r="BP319" t="s">
        <v>74</v>
      </c>
      <c r="BQ319" t="s">
        <v>74</v>
      </c>
      <c r="BR319" t="s">
        <v>97</v>
      </c>
      <c r="BS319" t="s">
        <v>4095</v>
      </c>
      <c r="BT319" t="str">
        <f>HYPERLINK("https%3A%2F%2Fwww.webofscience.com%2Fwos%2Fwoscc%2Ffull-record%2FWOS:A1995RE79800015","View Full Record in Web of Science")</f>
        <v>View Full Record in Web of Science</v>
      </c>
    </row>
    <row r="320" spans="1:72" x14ac:dyDescent="0.15">
      <c r="A320" t="s">
        <v>72</v>
      </c>
      <c r="B320" t="s">
        <v>4096</v>
      </c>
      <c r="C320" t="s">
        <v>74</v>
      </c>
      <c r="D320" t="s">
        <v>74</v>
      </c>
      <c r="E320" t="s">
        <v>74</v>
      </c>
      <c r="F320" t="s">
        <v>4096</v>
      </c>
      <c r="G320" t="s">
        <v>74</v>
      </c>
      <c r="H320" t="s">
        <v>74</v>
      </c>
      <c r="I320" t="s">
        <v>4097</v>
      </c>
      <c r="J320" t="s">
        <v>4098</v>
      </c>
      <c r="K320" t="s">
        <v>74</v>
      </c>
      <c r="L320" t="s">
        <v>74</v>
      </c>
      <c r="M320" t="s">
        <v>77</v>
      </c>
      <c r="N320" t="s">
        <v>78</v>
      </c>
      <c r="O320" t="s">
        <v>74</v>
      </c>
      <c r="P320" t="s">
        <v>74</v>
      </c>
      <c r="Q320" t="s">
        <v>74</v>
      </c>
      <c r="R320" t="s">
        <v>74</v>
      </c>
      <c r="S320" t="s">
        <v>74</v>
      </c>
      <c r="T320" t="s">
        <v>4099</v>
      </c>
      <c r="U320" t="s">
        <v>4100</v>
      </c>
      <c r="V320" t="s">
        <v>4101</v>
      </c>
      <c r="W320" t="s">
        <v>74</v>
      </c>
      <c r="X320" t="s">
        <v>74</v>
      </c>
      <c r="Y320" t="s">
        <v>4102</v>
      </c>
      <c r="Z320" t="s">
        <v>74</v>
      </c>
      <c r="AA320" t="s">
        <v>4103</v>
      </c>
      <c r="AB320" t="s">
        <v>4104</v>
      </c>
      <c r="AC320" t="s">
        <v>74</v>
      </c>
      <c r="AD320" t="s">
        <v>74</v>
      </c>
      <c r="AE320" t="s">
        <v>74</v>
      </c>
      <c r="AF320" t="s">
        <v>74</v>
      </c>
      <c r="AG320">
        <v>28</v>
      </c>
      <c r="AH320">
        <v>36</v>
      </c>
      <c r="AI320">
        <v>41</v>
      </c>
      <c r="AJ320">
        <v>0</v>
      </c>
      <c r="AK320">
        <v>12</v>
      </c>
      <c r="AL320" t="s">
        <v>4105</v>
      </c>
      <c r="AM320" t="s">
        <v>1168</v>
      </c>
      <c r="AN320" t="s">
        <v>4106</v>
      </c>
      <c r="AO320" t="s">
        <v>4107</v>
      </c>
      <c r="AP320" t="s">
        <v>74</v>
      </c>
      <c r="AQ320" t="s">
        <v>74</v>
      </c>
      <c r="AR320" t="s">
        <v>4098</v>
      </c>
      <c r="AS320" t="s">
        <v>4108</v>
      </c>
      <c r="AT320" t="s">
        <v>3903</v>
      </c>
      <c r="AU320">
        <v>1995</v>
      </c>
      <c r="AV320">
        <v>97</v>
      </c>
      <c r="AW320">
        <v>2</v>
      </c>
      <c r="AX320" t="s">
        <v>74</v>
      </c>
      <c r="AY320" t="s">
        <v>74</v>
      </c>
      <c r="AZ320" t="s">
        <v>74</v>
      </c>
      <c r="BA320" t="s">
        <v>74</v>
      </c>
      <c r="BB320">
        <v>550</v>
      </c>
      <c r="BC320">
        <v>558</v>
      </c>
      <c r="BD320" t="s">
        <v>74</v>
      </c>
      <c r="BE320" t="s">
        <v>4109</v>
      </c>
      <c r="BF320" t="str">
        <f>HYPERLINK("http://dx.doi.org/10.2307/1369040","http://dx.doi.org/10.2307/1369040")</f>
        <v>http://dx.doi.org/10.2307/1369040</v>
      </c>
      <c r="BG320" t="s">
        <v>74</v>
      </c>
      <c r="BH320" t="s">
        <v>74</v>
      </c>
      <c r="BI320">
        <v>9</v>
      </c>
      <c r="BJ320" t="s">
        <v>690</v>
      </c>
      <c r="BK320" t="s">
        <v>94</v>
      </c>
      <c r="BL320" t="s">
        <v>691</v>
      </c>
      <c r="BM320" t="s">
        <v>4110</v>
      </c>
      <c r="BN320" t="s">
        <v>74</v>
      </c>
      <c r="BO320" t="s">
        <v>74</v>
      </c>
      <c r="BP320" t="s">
        <v>74</v>
      </c>
      <c r="BQ320" t="s">
        <v>74</v>
      </c>
      <c r="BR320" t="s">
        <v>97</v>
      </c>
      <c r="BS320" t="s">
        <v>4111</v>
      </c>
      <c r="BT320" t="str">
        <f>HYPERLINK("https%3A%2F%2Fwww.webofscience.com%2Fwos%2Fwoscc%2Ffull-record%2FWOS:A1995RA68000024","View Full Record in Web of Science")</f>
        <v>View Full Record in Web of Science</v>
      </c>
    </row>
    <row r="321" spans="1:72" x14ac:dyDescent="0.15">
      <c r="A321" t="s">
        <v>72</v>
      </c>
      <c r="B321" t="s">
        <v>4112</v>
      </c>
      <c r="C321" t="s">
        <v>74</v>
      </c>
      <c r="D321" t="s">
        <v>74</v>
      </c>
      <c r="E321" t="s">
        <v>74</v>
      </c>
      <c r="F321" t="s">
        <v>4112</v>
      </c>
      <c r="G321" t="s">
        <v>74</v>
      </c>
      <c r="H321" t="s">
        <v>74</v>
      </c>
      <c r="I321" t="s">
        <v>4113</v>
      </c>
      <c r="J321" t="s">
        <v>4114</v>
      </c>
      <c r="K321" t="s">
        <v>74</v>
      </c>
      <c r="L321" t="s">
        <v>74</v>
      </c>
      <c r="M321" t="s">
        <v>77</v>
      </c>
      <c r="N321" t="s">
        <v>78</v>
      </c>
      <c r="O321" t="s">
        <v>74</v>
      </c>
      <c r="P321" t="s">
        <v>74</v>
      </c>
      <c r="Q321" t="s">
        <v>74</v>
      </c>
      <c r="R321" t="s">
        <v>74</v>
      </c>
      <c r="S321" t="s">
        <v>74</v>
      </c>
      <c r="T321" t="s">
        <v>4115</v>
      </c>
      <c r="U321" t="s">
        <v>4116</v>
      </c>
      <c r="V321" t="s">
        <v>4117</v>
      </c>
      <c r="W321" t="s">
        <v>74</v>
      </c>
      <c r="X321" t="s">
        <v>74</v>
      </c>
      <c r="Y321" t="s">
        <v>4118</v>
      </c>
      <c r="Z321" t="s">
        <v>74</v>
      </c>
      <c r="AA321" t="s">
        <v>74</v>
      </c>
      <c r="AB321" t="s">
        <v>74</v>
      </c>
      <c r="AC321" t="s">
        <v>74</v>
      </c>
      <c r="AD321" t="s">
        <v>74</v>
      </c>
      <c r="AE321" t="s">
        <v>74</v>
      </c>
      <c r="AF321" t="s">
        <v>74</v>
      </c>
      <c r="AG321">
        <v>24</v>
      </c>
      <c r="AH321">
        <v>11</v>
      </c>
      <c r="AI321">
        <v>13</v>
      </c>
      <c r="AJ321">
        <v>1</v>
      </c>
      <c r="AK321">
        <v>5</v>
      </c>
      <c r="AL321" t="s">
        <v>4119</v>
      </c>
      <c r="AM321" t="s">
        <v>139</v>
      </c>
      <c r="AN321" t="s">
        <v>4120</v>
      </c>
      <c r="AO321" t="s">
        <v>4121</v>
      </c>
      <c r="AP321" t="s">
        <v>74</v>
      </c>
      <c r="AQ321" t="s">
        <v>74</v>
      </c>
      <c r="AR321" t="s">
        <v>4122</v>
      </c>
      <c r="AS321" t="s">
        <v>4123</v>
      </c>
      <c r="AT321" t="s">
        <v>3939</v>
      </c>
      <c r="AU321">
        <v>1995</v>
      </c>
      <c r="AV321">
        <v>16</v>
      </c>
      <c r="AW321">
        <v>3</v>
      </c>
      <c r="AX321" t="s">
        <v>74</v>
      </c>
      <c r="AY321" t="s">
        <v>74</v>
      </c>
      <c r="AZ321" t="s">
        <v>74</v>
      </c>
      <c r="BA321" t="s">
        <v>74</v>
      </c>
      <c r="BB321">
        <v>137</v>
      </c>
      <c r="BC321">
        <v>146</v>
      </c>
      <c r="BD321" t="s">
        <v>74</v>
      </c>
      <c r="BE321" t="s">
        <v>74</v>
      </c>
      <c r="BF321" t="s">
        <v>74</v>
      </c>
      <c r="BG321" t="s">
        <v>74</v>
      </c>
      <c r="BH321" t="s">
        <v>74</v>
      </c>
      <c r="BI321">
        <v>10</v>
      </c>
      <c r="BJ321" t="s">
        <v>4124</v>
      </c>
      <c r="BK321" t="s">
        <v>94</v>
      </c>
      <c r="BL321" t="s">
        <v>4125</v>
      </c>
      <c r="BM321" t="s">
        <v>4126</v>
      </c>
      <c r="BN321" t="s">
        <v>74</v>
      </c>
      <c r="BO321" t="s">
        <v>74</v>
      </c>
      <c r="BP321" t="s">
        <v>74</v>
      </c>
      <c r="BQ321" t="s">
        <v>74</v>
      </c>
      <c r="BR321" t="s">
        <v>97</v>
      </c>
      <c r="BS321" t="s">
        <v>4127</v>
      </c>
      <c r="BT321" t="str">
        <f>HYPERLINK("https%3A%2F%2Fwww.webofscience.com%2Fwos%2Fwoscc%2Ffull-record%2FWOS:A1995RC66200003","View Full Record in Web of Science")</f>
        <v>View Full Record in Web of Science</v>
      </c>
    </row>
    <row r="322" spans="1:72" x14ac:dyDescent="0.15">
      <c r="A322" t="s">
        <v>72</v>
      </c>
      <c r="B322" t="s">
        <v>4128</v>
      </c>
      <c r="C322" t="s">
        <v>74</v>
      </c>
      <c r="D322" t="s">
        <v>74</v>
      </c>
      <c r="E322" t="s">
        <v>74</v>
      </c>
      <c r="F322" t="s">
        <v>4128</v>
      </c>
      <c r="G322" t="s">
        <v>74</v>
      </c>
      <c r="H322" t="s">
        <v>74</v>
      </c>
      <c r="I322" t="s">
        <v>4129</v>
      </c>
      <c r="J322" t="s">
        <v>631</v>
      </c>
      <c r="K322" t="s">
        <v>74</v>
      </c>
      <c r="L322" t="s">
        <v>74</v>
      </c>
      <c r="M322" t="s">
        <v>77</v>
      </c>
      <c r="N322" t="s">
        <v>78</v>
      </c>
      <c r="O322" t="s">
        <v>74</v>
      </c>
      <c r="P322" t="s">
        <v>74</v>
      </c>
      <c r="Q322" t="s">
        <v>74</v>
      </c>
      <c r="R322" t="s">
        <v>74</v>
      </c>
      <c r="S322" t="s">
        <v>74</v>
      </c>
      <c r="T322" t="s">
        <v>74</v>
      </c>
      <c r="U322" t="s">
        <v>4130</v>
      </c>
      <c r="V322" t="s">
        <v>4131</v>
      </c>
      <c r="W322" t="s">
        <v>4132</v>
      </c>
      <c r="X322" t="s">
        <v>1582</v>
      </c>
      <c r="Y322" t="s">
        <v>74</v>
      </c>
      <c r="Z322" t="s">
        <v>74</v>
      </c>
      <c r="AA322" t="s">
        <v>74</v>
      </c>
      <c r="AB322" t="s">
        <v>74</v>
      </c>
      <c r="AC322" t="s">
        <v>74</v>
      </c>
      <c r="AD322" t="s">
        <v>74</v>
      </c>
      <c r="AE322" t="s">
        <v>74</v>
      </c>
      <c r="AF322" t="s">
        <v>74</v>
      </c>
      <c r="AG322">
        <v>73</v>
      </c>
      <c r="AH322">
        <v>2136</v>
      </c>
      <c r="AI322">
        <v>2329</v>
      </c>
      <c r="AJ322">
        <v>7</v>
      </c>
      <c r="AK322">
        <v>288</v>
      </c>
      <c r="AL322" t="s">
        <v>622</v>
      </c>
      <c r="AM322" t="s">
        <v>372</v>
      </c>
      <c r="AN322" t="s">
        <v>623</v>
      </c>
      <c r="AO322" t="s">
        <v>639</v>
      </c>
      <c r="AP322" t="s">
        <v>74</v>
      </c>
      <c r="AQ322" t="s">
        <v>74</v>
      </c>
      <c r="AR322" t="s">
        <v>640</v>
      </c>
      <c r="AS322" t="s">
        <v>641</v>
      </c>
      <c r="AT322" t="s">
        <v>3903</v>
      </c>
      <c r="AU322">
        <v>1995</v>
      </c>
      <c r="AV322">
        <v>42</v>
      </c>
      <c r="AW322">
        <v>5</v>
      </c>
      <c r="AX322" t="s">
        <v>74</v>
      </c>
      <c r="AY322" t="s">
        <v>74</v>
      </c>
      <c r="AZ322" t="s">
        <v>74</v>
      </c>
      <c r="BA322" t="s">
        <v>74</v>
      </c>
      <c r="BB322">
        <v>641</v>
      </c>
      <c r="BC322">
        <v>673</v>
      </c>
      <c r="BD322" t="s">
        <v>74</v>
      </c>
      <c r="BE322" t="s">
        <v>4133</v>
      </c>
      <c r="BF322" t="str">
        <f>HYPERLINK("http://dx.doi.org/10.1016/0967-0637(95)00021-W","http://dx.doi.org/10.1016/0967-0637(95)00021-W")</f>
        <v>http://dx.doi.org/10.1016/0967-0637(95)00021-W</v>
      </c>
      <c r="BG322" t="s">
        <v>74</v>
      </c>
      <c r="BH322" t="s">
        <v>74</v>
      </c>
      <c r="BI322">
        <v>33</v>
      </c>
      <c r="BJ322" t="s">
        <v>246</v>
      </c>
      <c r="BK322" t="s">
        <v>94</v>
      </c>
      <c r="BL322" t="s">
        <v>246</v>
      </c>
      <c r="BM322" t="s">
        <v>4134</v>
      </c>
      <c r="BN322" t="s">
        <v>74</v>
      </c>
      <c r="BO322" t="s">
        <v>74</v>
      </c>
      <c r="BP322" t="s">
        <v>74</v>
      </c>
      <c r="BQ322" t="s">
        <v>74</v>
      </c>
      <c r="BR322" t="s">
        <v>97</v>
      </c>
      <c r="BS322" t="s">
        <v>4135</v>
      </c>
      <c r="BT322" t="str">
        <f>HYPERLINK("https%3A%2F%2Fwww.webofscience.com%2Fwos%2Fwoscc%2Ffull-record%2FWOS:A1995RP13300003","View Full Record in Web of Science")</f>
        <v>View Full Record in Web of Science</v>
      </c>
    </row>
    <row r="323" spans="1:72" x14ac:dyDescent="0.15">
      <c r="A323" t="s">
        <v>72</v>
      </c>
      <c r="B323" t="s">
        <v>4136</v>
      </c>
      <c r="C323" t="s">
        <v>74</v>
      </c>
      <c r="D323" t="s">
        <v>74</v>
      </c>
      <c r="E323" t="s">
        <v>74</v>
      </c>
      <c r="F323" t="s">
        <v>4136</v>
      </c>
      <c r="G323" t="s">
        <v>74</v>
      </c>
      <c r="H323" t="s">
        <v>74</v>
      </c>
      <c r="I323" t="s">
        <v>4137</v>
      </c>
      <c r="J323" t="s">
        <v>631</v>
      </c>
      <c r="K323" t="s">
        <v>74</v>
      </c>
      <c r="L323" t="s">
        <v>74</v>
      </c>
      <c r="M323" t="s">
        <v>77</v>
      </c>
      <c r="N323" t="s">
        <v>78</v>
      </c>
      <c r="O323" t="s">
        <v>74</v>
      </c>
      <c r="P323" t="s">
        <v>74</v>
      </c>
      <c r="Q323" t="s">
        <v>74</v>
      </c>
      <c r="R323" t="s">
        <v>74</v>
      </c>
      <c r="S323" t="s">
        <v>74</v>
      </c>
      <c r="T323" t="s">
        <v>74</v>
      </c>
      <c r="U323" t="s">
        <v>4138</v>
      </c>
      <c r="V323" t="s">
        <v>4139</v>
      </c>
      <c r="W323" t="s">
        <v>4140</v>
      </c>
      <c r="X323" t="s">
        <v>4141</v>
      </c>
      <c r="Y323" t="s">
        <v>4142</v>
      </c>
      <c r="Z323" t="s">
        <v>74</v>
      </c>
      <c r="AA323" t="s">
        <v>74</v>
      </c>
      <c r="AB323" t="s">
        <v>74</v>
      </c>
      <c r="AC323" t="s">
        <v>74</v>
      </c>
      <c r="AD323" t="s">
        <v>74</v>
      </c>
      <c r="AE323" t="s">
        <v>74</v>
      </c>
      <c r="AF323" t="s">
        <v>74</v>
      </c>
      <c r="AG323">
        <v>75</v>
      </c>
      <c r="AH323">
        <v>362</v>
      </c>
      <c r="AI323">
        <v>405</v>
      </c>
      <c r="AJ323">
        <v>5</v>
      </c>
      <c r="AK323">
        <v>77</v>
      </c>
      <c r="AL323" t="s">
        <v>622</v>
      </c>
      <c r="AM323" t="s">
        <v>372</v>
      </c>
      <c r="AN323" t="s">
        <v>623</v>
      </c>
      <c r="AO323" t="s">
        <v>639</v>
      </c>
      <c r="AP323" t="s">
        <v>74</v>
      </c>
      <c r="AQ323" t="s">
        <v>74</v>
      </c>
      <c r="AR323" t="s">
        <v>640</v>
      </c>
      <c r="AS323" t="s">
        <v>641</v>
      </c>
      <c r="AT323" t="s">
        <v>3903</v>
      </c>
      <c r="AU323">
        <v>1995</v>
      </c>
      <c r="AV323">
        <v>42</v>
      </c>
      <c r="AW323">
        <v>5</v>
      </c>
      <c r="AX323" t="s">
        <v>74</v>
      </c>
      <c r="AY323" t="s">
        <v>74</v>
      </c>
      <c r="AZ323" t="s">
        <v>74</v>
      </c>
      <c r="BA323" t="s">
        <v>74</v>
      </c>
      <c r="BB323">
        <v>697</v>
      </c>
      <c r="BC323">
        <v>719</v>
      </c>
      <c r="BD323" t="s">
        <v>74</v>
      </c>
      <c r="BE323" t="s">
        <v>4143</v>
      </c>
      <c r="BF323" t="str">
        <f>HYPERLINK("http://dx.doi.org/10.1016/0967-0637(95)00015-X","http://dx.doi.org/10.1016/0967-0637(95)00015-X")</f>
        <v>http://dx.doi.org/10.1016/0967-0637(95)00015-X</v>
      </c>
      <c r="BG323" t="s">
        <v>74</v>
      </c>
      <c r="BH323" t="s">
        <v>74</v>
      </c>
      <c r="BI323">
        <v>23</v>
      </c>
      <c r="BJ323" t="s">
        <v>246</v>
      </c>
      <c r="BK323" t="s">
        <v>94</v>
      </c>
      <c r="BL323" t="s">
        <v>246</v>
      </c>
      <c r="BM323" t="s">
        <v>4134</v>
      </c>
      <c r="BN323" t="s">
        <v>74</v>
      </c>
      <c r="BO323" t="s">
        <v>74</v>
      </c>
      <c r="BP323" t="s">
        <v>74</v>
      </c>
      <c r="BQ323" t="s">
        <v>74</v>
      </c>
      <c r="BR323" t="s">
        <v>97</v>
      </c>
      <c r="BS323" t="s">
        <v>4144</v>
      </c>
      <c r="BT323" t="str">
        <f>HYPERLINK("https%3A%2F%2Fwww.webofscience.com%2Fwos%2Fwoscc%2Ffull-record%2FWOS:A1995RP13300005","View Full Record in Web of Science")</f>
        <v>View Full Record in Web of Science</v>
      </c>
    </row>
    <row r="324" spans="1:72" x14ac:dyDescent="0.15">
      <c r="A324" t="s">
        <v>72</v>
      </c>
      <c r="B324" t="s">
        <v>4145</v>
      </c>
      <c r="C324" t="s">
        <v>74</v>
      </c>
      <c r="D324" t="s">
        <v>74</v>
      </c>
      <c r="E324" t="s">
        <v>74</v>
      </c>
      <c r="F324" t="s">
        <v>4145</v>
      </c>
      <c r="G324" t="s">
        <v>74</v>
      </c>
      <c r="H324" t="s">
        <v>74</v>
      </c>
      <c r="I324" t="s">
        <v>4146</v>
      </c>
      <c r="J324" t="s">
        <v>631</v>
      </c>
      <c r="K324" t="s">
        <v>74</v>
      </c>
      <c r="L324" t="s">
        <v>74</v>
      </c>
      <c r="M324" t="s">
        <v>77</v>
      </c>
      <c r="N324" t="s">
        <v>78</v>
      </c>
      <c r="O324" t="s">
        <v>74</v>
      </c>
      <c r="P324" t="s">
        <v>74</v>
      </c>
      <c r="Q324" t="s">
        <v>74</v>
      </c>
      <c r="R324" t="s">
        <v>74</v>
      </c>
      <c r="S324" t="s">
        <v>74</v>
      </c>
      <c r="T324" t="s">
        <v>74</v>
      </c>
      <c r="U324" t="s">
        <v>4147</v>
      </c>
      <c r="V324" t="s">
        <v>4148</v>
      </c>
      <c r="W324" t="s">
        <v>74</v>
      </c>
      <c r="X324" t="s">
        <v>74</v>
      </c>
      <c r="Y324" t="s">
        <v>4149</v>
      </c>
      <c r="Z324" t="s">
        <v>74</v>
      </c>
      <c r="AA324" t="s">
        <v>74</v>
      </c>
      <c r="AB324" t="s">
        <v>74</v>
      </c>
      <c r="AC324" t="s">
        <v>74</v>
      </c>
      <c r="AD324" t="s">
        <v>74</v>
      </c>
      <c r="AE324" t="s">
        <v>74</v>
      </c>
      <c r="AF324" t="s">
        <v>74</v>
      </c>
      <c r="AG324">
        <v>31</v>
      </c>
      <c r="AH324">
        <v>35</v>
      </c>
      <c r="AI324">
        <v>35</v>
      </c>
      <c r="AJ324">
        <v>0</v>
      </c>
      <c r="AK324">
        <v>1</v>
      </c>
      <c r="AL324" t="s">
        <v>622</v>
      </c>
      <c r="AM324" t="s">
        <v>372</v>
      </c>
      <c r="AN324" t="s">
        <v>623</v>
      </c>
      <c r="AO324" t="s">
        <v>639</v>
      </c>
      <c r="AP324" t="s">
        <v>74</v>
      </c>
      <c r="AQ324" t="s">
        <v>74</v>
      </c>
      <c r="AR324" t="s">
        <v>640</v>
      </c>
      <c r="AS324" t="s">
        <v>641</v>
      </c>
      <c r="AT324" t="s">
        <v>3903</v>
      </c>
      <c r="AU324">
        <v>1995</v>
      </c>
      <c r="AV324">
        <v>42</v>
      </c>
      <c r="AW324">
        <v>5</v>
      </c>
      <c r="AX324" t="s">
        <v>74</v>
      </c>
      <c r="AY324" t="s">
        <v>74</v>
      </c>
      <c r="AZ324" t="s">
        <v>74</v>
      </c>
      <c r="BA324" t="s">
        <v>74</v>
      </c>
      <c r="BB324">
        <v>721</v>
      </c>
      <c r="BC324">
        <v>735</v>
      </c>
      <c r="BD324" t="s">
        <v>74</v>
      </c>
      <c r="BE324" t="s">
        <v>4150</v>
      </c>
      <c r="BF324" t="str">
        <f>HYPERLINK("http://dx.doi.org/10.1016/0967-0637(95)00018-2","http://dx.doi.org/10.1016/0967-0637(95)00018-2")</f>
        <v>http://dx.doi.org/10.1016/0967-0637(95)00018-2</v>
      </c>
      <c r="BG324" t="s">
        <v>74</v>
      </c>
      <c r="BH324" t="s">
        <v>74</v>
      </c>
      <c r="BI324">
        <v>15</v>
      </c>
      <c r="BJ324" t="s">
        <v>246</v>
      </c>
      <c r="BK324" t="s">
        <v>94</v>
      </c>
      <c r="BL324" t="s">
        <v>246</v>
      </c>
      <c r="BM324" t="s">
        <v>4134</v>
      </c>
      <c r="BN324" t="s">
        <v>74</v>
      </c>
      <c r="BO324" t="s">
        <v>74</v>
      </c>
      <c r="BP324" t="s">
        <v>74</v>
      </c>
      <c r="BQ324" t="s">
        <v>74</v>
      </c>
      <c r="BR324" t="s">
        <v>97</v>
      </c>
      <c r="BS324" t="s">
        <v>4151</v>
      </c>
      <c r="BT324" t="str">
        <f>HYPERLINK("https%3A%2F%2Fwww.webofscience.com%2Fwos%2Fwoscc%2Ffull-record%2FWOS:A1995RP13300006","View Full Record in Web of Science")</f>
        <v>View Full Record in Web of Science</v>
      </c>
    </row>
    <row r="325" spans="1:72" x14ac:dyDescent="0.15">
      <c r="A325" t="s">
        <v>72</v>
      </c>
      <c r="B325" t="s">
        <v>4152</v>
      </c>
      <c r="C325" t="s">
        <v>74</v>
      </c>
      <c r="D325" t="s">
        <v>74</v>
      </c>
      <c r="E325" t="s">
        <v>74</v>
      </c>
      <c r="F325" t="s">
        <v>4152</v>
      </c>
      <c r="G325" t="s">
        <v>74</v>
      </c>
      <c r="H325" t="s">
        <v>74</v>
      </c>
      <c r="I325" t="s">
        <v>4153</v>
      </c>
      <c r="J325" t="s">
        <v>647</v>
      </c>
      <c r="K325" t="s">
        <v>74</v>
      </c>
      <c r="L325" t="s">
        <v>74</v>
      </c>
      <c r="M325" t="s">
        <v>648</v>
      </c>
      <c r="N325" t="s">
        <v>78</v>
      </c>
      <c r="O325" t="s">
        <v>74</v>
      </c>
      <c r="P325" t="s">
        <v>74</v>
      </c>
      <c r="Q325" t="s">
        <v>74</v>
      </c>
      <c r="R325" t="s">
        <v>74</v>
      </c>
      <c r="S325" t="s">
        <v>74</v>
      </c>
      <c r="T325" t="s">
        <v>74</v>
      </c>
      <c r="U325" t="s">
        <v>74</v>
      </c>
      <c r="V325" t="s">
        <v>74</v>
      </c>
      <c r="W325" t="s">
        <v>74</v>
      </c>
      <c r="X325" t="s">
        <v>74</v>
      </c>
      <c r="Y325" t="s">
        <v>4154</v>
      </c>
      <c r="Z325" t="s">
        <v>74</v>
      </c>
      <c r="AA325" t="s">
        <v>74</v>
      </c>
      <c r="AB325" t="s">
        <v>74</v>
      </c>
      <c r="AC325" t="s">
        <v>74</v>
      </c>
      <c r="AD325" t="s">
        <v>74</v>
      </c>
      <c r="AE325" t="s">
        <v>74</v>
      </c>
      <c r="AF325" t="s">
        <v>74</v>
      </c>
      <c r="AG325">
        <v>10</v>
      </c>
      <c r="AH325">
        <v>5</v>
      </c>
      <c r="AI325">
        <v>5</v>
      </c>
      <c r="AJ325">
        <v>1</v>
      </c>
      <c r="AK325">
        <v>3</v>
      </c>
      <c r="AL325" t="s">
        <v>650</v>
      </c>
      <c r="AM325" t="s">
        <v>651</v>
      </c>
      <c r="AN325" t="s">
        <v>652</v>
      </c>
      <c r="AO325" t="s">
        <v>653</v>
      </c>
      <c r="AP325" t="s">
        <v>74</v>
      </c>
      <c r="AQ325" t="s">
        <v>74</v>
      </c>
      <c r="AR325" t="s">
        <v>654</v>
      </c>
      <c r="AS325" t="s">
        <v>655</v>
      </c>
      <c r="AT325" t="s">
        <v>3903</v>
      </c>
      <c r="AU325">
        <v>1995</v>
      </c>
      <c r="AV325">
        <v>342</v>
      </c>
      <c r="AW325">
        <v>2</v>
      </c>
      <c r="AX325" t="s">
        <v>74</v>
      </c>
      <c r="AY325" t="s">
        <v>74</v>
      </c>
      <c r="AZ325" t="s">
        <v>74</v>
      </c>
      <c r="BA325" t="s">
        <v>74</v>
      </c>
      <c r="BB325">
        <v>254</v>
      </c>
      <c r="BC325">
        <v>258</v>
      </c>
      <c r="BD325" t="s">
        <v>74</v>
      </c>
      <c r="BE325" t="s">
        <v>74</v>
      </c>
      <c r="BF325" t="s">
        <v>74</v>
      </c>
      <c r="BG325" t="s">
        <v>74</v>
      </c>
      <c r="BH325" t="s">
        <v>74</v>
      </c>
      <c r="BI325">
        <v>5</v>
      </c>
      <c r="BJ325" t="s">
        <v>113</v>
      </c>
      <c r="BK325" t="s">
        <v>94</v>
      </c>
      <c r="BL325" t="s">
        <v>114</v>
      </c>
      <c r="BM325" t="s">
        <v>4155</v>
      </c>
      <c r="BN325" t="s">
        <v>74</v>
      </c>
      <c r="BO325" t="s">
        <v>74</v>
      </c>
      <c r="BP325" t="s">
        <v>74</v>
      </c>
      <c r="BQ325" t="s">
        <v>74</v>
      </c>
      <c r="BR325" t="s">
        <v>97</v>
      </c>
      <c r="BS325" t="s">
        <v>4156</v>
      </c>
      <c r="BT325" t="str">
        <f>HYPERLINK("https%3A%2F%2Fwww.webofscience.com%2Fwos%2Fwoscc%2Ffull-record%2FWOS:A1995RJ69900031","View Full Record in Web of Science")</f>
        <v>View Full Record in Web of Science</v>
      </c>
    </row>
    <row r="326" spans="1:72" x14ac:dyDescent="0.15">
      <c r="A326" t="s">
        <v>72</v>
      </c>
      <c r="B326" t="s">
        <v>4157</v>
      </c>
      <c r="C326" t="s">
        <v>74</v>
      </c>
      <c r="D326" t="s">
        <v>74</v>
      </c>
      <c r="E326" t="s">
        <v>74</v>
      </c>
      <c r="F326" t="s">
        <v>4157</v>
      </c>
      <c r="G326" t="s">
        <v>74</v>
      </c>
      <c r="H326" t="s">
        <v>74</v>
      </c>
      <c r="I326" t="s">
        <v>4158</v>
      </c>
      <c r="J326" t="s">
        <v>647</v>
      </c>
      <c r="K326" t="s">
        <v>74</v>
      </c>
      <c r="L326" t="s">
        <v>74</v>
      </c>
      <c r="M326" t="s">
        <v>648</v>
      </c>
      <c r="N326" t="s">
        <v>78</v>
      </c>
      <c r="O326" t="s">
        <v>74</v>
      </c>
      <c r="P326" t="s">
        <v>74</v>
      </c>
      <c r="Q326" t="s">
        <v>74</v>
      </c>
      <c r="R326" t="s">
        <v>74</v>
      </c>
      <c r="S326" t="s">
        <v>74</v>
      </c>
      <c r="T326" t="s">
        <v>74</v>
      </c>
      <c r="U326" t="s">
        <v>74</v>
      </c>
      <c r="V326" t="s">
        <v>74</v>
      </c>
      <c r="W326" t="s">
        <v>74</v>
      </c>
      <c r="X326" t="s">
        <v>74</v>
      </c>
      <c r="Y326" t="s">
        <v>4159</v>
      </c>
      <c r="Z326" t="s">
        <v>74</v>
      </c>
      <c r="AA326" t="s">
        <v>74</v>
      </c>
      <c r="AB326" t="s">
        <v>74</v>
      </c>
      <c r="AC326" t="s">
        <v>74</v>
      </c>
      <c r="AD326" t="s">
        <v>74</v>
      </c>
      <c r="AE326" t="s">
        <v>74</v>
      </c>
      <c r="AF326" t="s">
        <v>74</v>
      </c>
      <c r="AG326">
        <v>3</v>
      </c>
      <c r="AH326">
        <v>0</v>
      </c>
      <c r="AI326">
        <v>0</v>
      </c>
      <c r="AJ326">
        <v>0</v>
      </c>
      <c r="AK326">
        <v>0</v>
      </c>
      <c r="AL326" t="s">
        <v>650</v>
      </c>
      <c r="AM326" t="s">
        <v>651</v>
      </c>
      <c r="AN326" t="s">
        <v>652</v>
      </c>
      <c r="AO326" t="s">
        <v>653</v>
      </c>
      <c r="AP326" t="s">
        <v>74</v>
      </c>
      <c r="AQ326" t="s">
        <v>74</v>
      </c>
      <c r="AR326" t="s">
        <v>654</v>
      </c>
      <c r="AS326" t="s">
        <v>655</v>
      </c>
      <c r="AT326" t="s">
        <v>3903</v>
      </c>
      <c r="AU326">
        <v>1995</v>
      </c>
      <c r="AV326">
        <v>342</v>
      </c>
      <c r="AW326">
        <v>3</v>
      </c>
      <c r="AX326" t="s">
        <v>74</v>
      </c>
      <c r="AY326" t="s">
        <v>74</v>
      </c>
      <c r="AZ326" t="s">
        <v>74</v>
      </c>
      <c r="BA326" t="s">
        <v>74</v>
      </c>
      <c r="BB326">
        <v>403</v>
      </c>
      <c r="BC326">
        <v>406</v>
      </c>
      <c r="BD326" t="s">
        <v>74</v>
      </c>
      <c r="BE326" t="s">
        <v>74</v>
      </c>
      <c r="BF326" t="s">
        <v>74</v>
      </c>
      <c r="BG326" t="s">
        <v>74</v>
      </c>
      <c r="BH326" t="s">
        <v>74</v>
      </c>
      <c r="BI326">
        <v>4</v>
      </c>
      <c r="BJ326" t="s">
        <v>113</v>
      </c>
      <c r="BK326" t="s">
        <v>94</v>
      </c>
      <c r="BL326" t="s">
        <v>114</v>
      </c>
      <c r="BM326" t="s">
        <v>4160</v>
      </c>
      <c r="BN326" t="s">
        <v>74</v>
      </c>
      <c r="BO326" t="s">
        <v>74</v>
      </c>
      <c r="BP326" t="s">
        <v>74</v>
      </c>
      <c r="BQ326" t="s">
        <v>74</v>
      </c>
      <c r="BR326" t="s">
        <v>97</v>
      </c>
      <c r="BS326" t="s">
        <v>4161</v>
      </c>
      <c r="BT326" t="str">
        <f>HYPERLINK("https%3A%2F%2Fwww.webofscience.com%2Fwos%2Fwoscc%2Ffull-record%2FWOS:A1995RJ28100030","View Full Record in Web of Science")</f>
        <v>View Full Record in Web of Science</v>
      </c>
    </row>
    <row r="327" spans="1:72" x14ac:dyDescent="0.15">
      <c r="A327" t="s">
        <v>72</v>
      </c>
      <c r="B327" t="s">
        <v>4162</v>
      </c>
      <c r="C327" t="s">
        <v>74</v>
      </c>
      <c r="D327" t="s">
        <v>74</v>
      </c>
      <c r="E327" t="s">
        <v>74</v>
      </c>
      <c r="F327" t="s">
        <v>4162</v>
      </c>
      <c r="G327" t="s">
        <v>74</v>
      </c>
      <c r="H327" t="s">
        <v>74</v>
      </c>
      <c r="I327" t="s">
        <v>4163</v>
      </c>
      <c r="J327" t="s">
        <v>4164</v>
      </c>
      <c r="K327" t="s">
        <v>74</v>
      </c>
      <c r="L327" t="s">
        <v>74</v>
      </c>
      <c r="M327" t="s">
        <v>77</v>
      </c>
      <c r="N327" t="s">
        <v>78</v>
      </c>
      <c r="O327" t="s">
        <v>74</v>
      </c>
      <c r="P327" t="s">
        <v>74</v>
      </c>
      <c r="Q327" t="s">
        <v>74</v>
      </c>
      <c r="R327" t="s">
        <v>74</v>
      </c>
      <c r="S327" t="s">
        <v>74</v>
      </c>
      <c r="T327" t="s">
        <v>4165</v>
      </c>
      <c r="U327" t="s">
        <v>4166</v>
      </c>
      <c r="V327" t="s">
        <v>4167</v>
      </c>
      <c r="W327" t="s">
        <v>4168</v>
      </c>
      <c r="X327" t="s">
        <v>2637</v>
      </c>
      <c r="Y327" t="s">
        <v>74</v>
      </c>
      <c r="Z327" t="s">
        <v>74</v>
      </c>
      <c r="AA327" t="s">
        <v>74</v>
      </c>
      <c r="AB327" t="s">
        <v>74</v>
      </c>
      <c r="AC327" t="s">
        <v>74</v>
      </c>
      <c r="AD327" t="s">
        <v>74</v>
      </c>
      <c r="AE327" t="s">
        <v>74</v>
      </c>
      <c r="AF327" t="s">
        <v>74</v>
      </c>
      <c r="AG327">
        <v>72</v>
      </c>
      <c r="AH327">
        <v>111</v>
      </c>
      <c r="AI327">
        <v>117</v>
      </c>
      <c r="AJ327">
        <v>0</v>
      </c>
      <c r="AK327">
        <v>39</v>
      </c>
      <c r="AL327" t="s">
        <v>4169</v>
      </c>
      <c r="AM327" t="s">
        <v>4170</v>
      </c>
      <c r="AN327" t="s">
        <v>4171</v>
      </c>
      <c r="AO327" t="s">
        <v>4172</v>
      </c>
      <c r="AP327" t="s">
        <v>74</v>
      </c>
      <c r="AQ327" t="s">
        <v>74</v>
      </c>
      <c r="AR327" t="s">
        <v>4173</v>
      </c>
      <c r="AS327" t="s">
        <v>4174</v>
      </c>
      <c r="AT327" t="s">
        <v>3903</v>
      </c>
      <c r="AU327">
        <v>1995</v>
      </c>
      <c r="AV327">
        <v>5</v>
      </c>
      <c r="AW327">
        <v>2</v>
      </c>
      <c r="AX327" t="s">
        <v>74</v>
      </c>
      <c r="AY327" t="s">
        <v>74</v>
      </c>
      <c r="AZ327" t="s">
        <v>74</v>
      </c>
      <c r="BA327" t="s">
        <v>74</v>
      </c>
      <c r="BB327">
        <v>311</v>
      </c>
      <c r="BC327">
        <v>326</v>
      </c>
      <c r="BD327" t="s">
        <v>74</v>
      </c>
      <c r="BE327" t="s">
        <v>4175</v>
      </c>
      <c r="BF327" t="str">
        <f>HYPERLINK("http://dx.doi.org/10.2307/1942024","http://dx.doi.org/10.2307/1942024")</f>
        <v>http://dx.doi.org/10.2307/1942024</v>
      </c>
      <c r="BG327" t="s">
        <v>74</v>
      </c>
      <c r="BH327" t="s">
        <v>74</v>
      </c>
      <c r="BI327">
        <v>16</v>
      </c>
      <c r="BJ327" t="s">
        <v>4176</v>
      </c>
      <c r="BK327" t="s">
        <v>94</v>
      </c>
      <c r="BL327" t="s">
        <v>95</v>
      </c>
      <c r="BM327" t="s">
        <v>4177</v>
      </c>
      <c r="BN327" t="s">
        <v>74</v>
      </c>
      <c r="BO327" t="s">
        <v>74</v>
      </c>
      <c r="BP327" t="s">
        <v>74</v>
      </c>
      <c r="BQ327" t="s">
        <v>74</v>
      </c>
      <c r="BR327" t="s">
        <v>97</v>
      </c>
      <c r="BS327" t="s">
        <v>4178</v>
      </c>
      <c r="BT327" t="str">
        <f>HYPERLINK("https%3A%2F%2Fwww.webofscience.com%2Fwos%2Fwoscc%2Ffull-record%2FWOS:A1995QY37800010","View Full Record in Web of Science")</f>
        <v>View Full Record in Web of Science</v>
      </c>
    </row>
    <row r="328" spans="1:72" x14ac:dyDescent="0.15">
      <c r="A328" t="s">
        <v>72</v>
      </c>
      <c r="B328" t="s">
        <v>4179</v>
      </c>
      <c r="C328" t="s">
        <v>74</v>
      </c>
      <c r="D328" t="s">
        <v>74</v>
      </c>
      <c r="E328" t="s">
        <v>74</v>
      </c>
      <c r="F328" t="s">
        <v>4179</v>
      </c>
      <c r="G328" t="s">
        <v>74</v>
      </c>
      <c r="H328" t="s">
        <v>74</v>
      </c>
      <c r="I328" t="s">
        <v>4180</v>
      </c>
      <c r="J328" t="s">
        <v>1708</v>
      </c>
      <c r="K328" t="s">
        <v>74</v>
      </c>
      <c r="L328" t="s">
        <v>74</v>
      </c>
      <c r="M328" t="s">
        <v>77</v>
      </c>
      <c r="N328" t="s">
        <v>78</v>
      </c>
      <c r="O328" t="s">
        <v>74</v>
      </c>
      <c r="P328" t="s">
        <v>74</v>
      </c>
      <c r="Q328" t="s">
        <v>74</v>
      </c>
      <c r="R328" t="s">
        <v>74</v>
      </c>
      <c r="S328" t="s">
        <v>74</v>
      </c>
      <c r="T328" t="s">
        <v>74</v>
      </c>
      <c r="U328" t="s">
        <v>4181</v>
      </c>
      <c r="V328" t="s">
        <v>4182</v>
      </c>
      <c r="W328" t="s">
        <v>74</v>
      </c>
      <c r="X328" t="s">
        <v>74</v>
      </c>
      <c r="Y328" t="s">
        <v>4183</v>
      </c>
      <c r="Z328" t="s">
        <v>74</v>
      </c>
      <c r="AA328" t="s">
        <v>74</v>
      </c>
      <c r="AB328" t="s">
        <v>4184</v>
      </c>
      <c r="AC328" t="s">
        <v>74</v>
      </c>
      <c r="AD328" t="s">
        <v>74</v>
      </c>
      <c r="AE328" t="s">
        <v>74</v>
      </c>
      <c r="AF328" t="s">
        <v>74</v>
      </c>
      <c r="AG328">
        <v>56</v>
      </c>
      <c r="AH328">
        <v>90</v>
      </c>
      <c r="AI328">
        <v>93</v>
      </c>
      <c r="AJ328">
        <v>2</v>
      </c>
      <c r="AK328">
        <v>28</v>
      </c>
      <c r="AL328" t="s">
        <v>622</v>
      </c>
      <c r="AM328" t="s">
        <v>372</v>
      </c>
      <c r="AN328" t="s">
        <v>623</v>
      </c>
      <c r="AO328" t="s">
        <v>1714</v>
      </c>
      <c r="AP328" t="s">
        <v>74</v>
      </c>
      <c r="AQ328" t="s">
        <v>74</v>
      </c>
      <c r="AR328" t="s">
        <v>1715</v>
      </c>
      <c r="AS328" t="s">
        <v>1716</v>
      </c>
      <c r="AT328" t="s">
        <v>3903</v>
      </c>
      <c r="AU328">
        <v>1995</v>
      </c>
      <c r="AV328">
        <v>59</v>
      </c>
      <c r="AW328">
        <v>9</v>
      </c>
      <c r="AX328" t="s">
        <v>74</v>
      </c>
      <c r="AY328" t="s">
        <v>74</v>
      </c>
      <c r="AZ328" t="s">
        <v>74</v>
      </c>
      <c r="BA328" t="s">
        <v>74</v>
      </c>
      <c r="BB328">
        <v>1809</v>
      </c>
      <c r="BC328">
        <v>1820</v>
      </c>
      <c r="BD328" t="s">
        <v>74</v>
      </c>
      <c r="BE328" t="s">
        <v>4185</v>
      </c>
      <c r="BF328" t="str">
        <f>HYPERLINK("http://dx.doi.org/10.1016/0016-7037(95)00084-D","http://dx.doi.org/10.1016/0016-7037(95)00084-D")</f>
        <v>http://dx.doi.org/10.1016/0016-7037(95)00084-D</v>
      </c>
      <c r="BG328" t="s">
        <v>74</v>
      </c>
      <c r="BH328" t="s">
        <v>74</v>
      </c>
      <c r="BI328">
        <v>12</v>
      </c>
      <c r="BJ328" t="s">
        <v>270</v>
      </c>
      <c r="BK328" t="s">
        <v>94</v>
      </c>
      <c r="BL328" t="s">
        <v>270</v>
      </c>
      <c r="BM328" t="s">
        <v>4186</v>
      </c>
      <c r="BN328" t="s">
        <v>74</v>
      </c>
      <c r="BO328" t="s">
        <v>74</v>
      </c>
      <c r="BP328" t="s">
        <v>74</v>
      </c>
      <c r="BQ328" t="s">
        <v>74</v>
      </c>
      <c r="BR328" t="s">
        <v>97</v>
      </c>
      <c r="BS328" t="s">
        <v>4187</v>
      </c>
      <c r="BT328" t="str">
        <f>HYPERLINK("https%3A%2F%2Fwww.webofscience.com%2Fwos%2Fwoscc%2Ffull-record%2FWOS:A1995RA71500011","View Full Record in Web of Science")</f>
        <v>View Full Record in Web of Science</v>
      </c>
    </row>
    <row r="329" spans="1:72" x14ac:dyDescent="0.15">
      <c r="A329" t="s">
        <v>72</v>
      </c>
      <c r="B329" t="s">
        <v>4188</v>
      </c>
      <c r="C329" t="s">
        <v>74</v>
      </c>
      <c r="D329" t="s">
        <v>74</v>
      </c>
      <c r="E329" t="s">
        <v>74</v>
      </c>
      <c r="F329" t="s">
        <v>4188</v>
      </c>
      <c r="G329" t="s">
        <v>74</v>
      </c>
      <c r="H329" t="s">
        <v>74</v>
      </c>
      <c r="I329" t="s">
        <v>4189</v>
      </c>
      <c r="J329" t="s">
        <v>696</v>
      </c>
      <c r="K329" t="s">
        <v>74</v>
      </c>
      <c r="L329" t="s">
        <v>74</v>
      </c>
      <c r="M329" t="s">
        <v>648</v>
      </c>
      <c r="N329" t="s">
        <v>78</v>
      </c>
      <c r="O329" t="s">
        <v>74</v>
      </c>
      <c r="P329" t="s">
        <v>74</v>
      </c>
      <c r="Q329" t="s">
        <v>74</v>
      </c>
      <c r="R329" t="s">
        <v>74</v>
      </c>
      <c r="S329" t="s">
        <v>74</v>
      </c>
      <c r="T329" t="s">
        <v>74</v>
      </c>
      <c r="U329" t="s">
        <v>74</v>
      </c>
      <c r="V329" t="s">
        <v>74</v>
      </c>
      <c r="W329" t="s">
        <v>74</v>
      </c>
      <c r="X329" t="s">
        <v>74</v>
      </c>
      <c r="Y329" t="s">
        <v>4190</v>
      </c>
      <c r="Z329" t="s">
        <v>74</v>
      </c>
      <c r="AA329" t="s">
        <v>4191</v>
      </c>
      <c r="AB329" t="s">
        <v>74</v>
      </c>
      <c r="AC329" t="s">
        <v>74</v>
      </c>
      <c r="AD329" t="s">
        <v>74</v>
      </c>
      <c r="AE329" t="s">
        <v>74</v>
      </c>
      <c r="AF329" t="s">
        <v>74</v>
      </c>
      <c r="AG329">
        <v>12</v>
      </c>
      <c r="AH329">
        <v>0</v>
      </c>
      <c r="AI329">
        <v>0</v>
      </c>
      <c r="AJ329">
        <v>0</v>
      </c>
      <c r="AK329">
        <v>0</v>
      </c>
      <c r="AL329" t="s">
        <v>650</v>
      </c>
      <c r="AM329" t="s">
        <v>651</v>
      </c>
      <c r="AN329" t="s">
        <v>652</v>
      </c>
      <c r="AO329" t="s">
        <v>700</v>
      </c>
      <c r="AP329" t="s">
        <v>74</v>
      </c>
      <c r="AQ329" t="s">
        <v>74</v>
      </c>
      <c r="AR329" t="s">
        <v>701</v>
      </c>
      <c r="AS329" t="s">
        <v>702</v>
      </c>
      <c r="AT329" t="s">
        <v>3939</v>
      </c>
      <c r="AU329">
        <v>1995</v>
      </c>
      <c r="AV329">
        <v>35</v>
      </c>
      <c r="AW329">
        <v>3</v>
      </c>
      <c r="AX329" t="s">
        <v>74</v>
      </c>
      <c r="AY329" t="s">
        <v>74</v>
      </c>
      <c r="AZ329" t="s">
        <v>74</v>
      </c>
      <c r="BA329" t="s">
        <v>74</v>
      </c>
      <c r="BB329">
        <v>69</v>
      </c>
      <c r="BC329">
        <v>78</v>
      </c>
      <c r="BD329" t="s">
        <v>74</v>
      </c>
      <c r="BE329" t="s">
        <v>74</v>
      </c>
      <c r="BF329" t="s">
        <v>74</v>
      </c>
      <c r="BG329" t="s">
        <v>74</v>
      </c>
      <c r="BH329" t="s">
        <v>74</v>
      </c>
      <c r="BI329">
        <v>10</v>
      </c>
      <c r="BJ329" t="s">
        <v>270</v>
      </c>
      <c r="BK329" t="s">
        <v>94</v>
      </c>
      <c r="BL329" t="s">
        <v>270</v>
      </c>
      <c r="BM329" t="s">
        <v>4192</v>
      </c>
      <c r="BN329" t="s">
        <v>74</v>
      </c>
      <c r="BO329" t="s">
        <v>74</v>
      </c>
      <c r="BP329" t="s">
        <v>74</v>
      </c>
      <c r="BQ329" t="s">
        <v>74</v>
      </c>
      <c r="BR329" t="s">
        <v>97</v>
      </c>
      <c r="BS329" t="s">
        <v>4193</v>
      </c>
      <c r="BT329" t="str">
        <f>HYPERLINK("https%3A%2F%2Fwww.webofscience.com%2Fwos%2Fwoscc%2Ffull-record%2FWOS:A1995RL53600008","View Full Record in Web of Science")</f>
        <v>View Full Record in Web of Science</v>
      </c>
    </row>
    <row r="330" spans="1:72" x14ac:dyDescent="0.15">
      <c r="A330" t="s">
        <v>72</v>
      </c>
      <c r="B330" t="s">
        <v>4194</v>
      </c>
      <c r="C330" t="s">
        <v>74</v>
      </c>
      <c r="D330" t="s">
        <v>74</v>
      </c>
      <c r="E330" t="s">
        <v>74</v>
      </c>
      <c r="F330" t="s">
        <v>4194</v>
      </c>
      <c r="G330" t="s">
        <v>74</v>
      </c>
      <c r="H330" t="s">
        <v>74</v>
      </c>
      <c r="I330" t="s">
        <v>4195</v>
      </c>
      <c r="J330" t="s">
        <v>696</v>
      </c>
      <c r="K330" t="s">
        <v>74</v>
      </c>
      <c r="L330" t="s">
        <v>74</v>
      </c>
      <c r="M330" t="s">
        <v>648</v>
      </c>
      <c r="N330" t="s">
        <v>78</v>
      </c>
      <c r="O330" t="s">
        <v>74</v>
      </c>
      <c r="P330" t="s">
        <v>74</v>
      </c>
      <c r="Q330" t="s">
        <v>74</v>
      </c>
      <c r="R330" t="s">
        <v>74</v>
      </c>
      <c r="S330" t="s">
        <v>74</v>
      </c>
      <c r="T330" t="s">
        <v>74</v>
      </c>
      <c r="U330" t="s">
        <v>4196</v>
      </c>
      <c r="V330" t="s">
        <v>74</v>
      </c>
      <c r="W330" t="s">
        <v>74</v>
      </c>
      <c r="X330" t="s">
        <v>74</v>
      </c>
      <c r="Y330" t="s">
        <v>4197</v>
      </c>
      <c r="Z330" t="s">
        <v>74</v>
      </c>
      <c r="AA330" t="s">
        <v>74</v>
      </c>
      <c r="AB330" t="s">
        <v>74</v>
      </c>
      <c r="AC330" t="s">
        <v>74</v>
      </c>
      <c r="AD330" t="s">
        <v>74</v>
      </c>
      <c r="AE330" t="s">
        <v>74</v>
      </c>
      <c r="AF330" t="s">
        <v>74</v>
      </c>
      <c r="AG330">
        <v>16</v>
      </c>
      <c r="AH330">
        <v>14</v>
      </c>
      <c r="AI330">
        <v>15</v>
      </c>
      <c r="AJ330">
        <v>0</v>
      </c>
      <c r="AK330">
        <v>0</v>
      </c>
      <c r="AL330" t="s">
        <v>650</v>
      </c>
      <c r="AM330" t="s">
        <v>651</v>
      </c>
      <c r="AN330" t="s">
        <v>4198</v>
      </c>
      <c r="AO330" t="s">
        <v>700</v>
      </c>
      <c r="AP330" t="s">
        <v>74</v>
      </c>
      <c r="AQ330" t="s">
        <v>74</v>
      </c>
      <c r="AR330" t="s">
        <v>701</v>
      </c>
      <c r="AS330" t="s">
        <v>702</v>
      </c>
      <c r="AT330" t="s">
        <v>3939</v>
      </c>
      <c r="AU330">
        <v>1995</v>
      </c>
      <c r="AV330">
        <v>35</v>
      </c>
      <c r="AW330">
        <v>3</v>
      </c>
      <c r="AX330" t="s">
        <v>74</v>
      </c>
      <c r="AY330" t="s">
        <v>74</v>
      </c>
      <c r="AZ330" t="s">
        <v>74</v>
      </c>
      <c r="BA330" t="s">
        <v>74</v>
      </c>
      <c r="BB330">
        <v>79</v>
      </c>
      <c r="BC330">
        <v>87</v>
      </c>
      <c r="BD330" t="s">
        <v>74</v>
      </c>
      <c r="BE330" t="s">
        <v>74</v>
      </c>
      <c r="BF330" t="s">
        <v>74</v>
      </c>
      <c r="BG330" t="s">
        <v>74</v>
      </c>
      <c r="BH330" t="s">
        <v>74</v>
      </c>
      <c r="BI330">
        <v>9</v>
      </c>
      <c r="BJ330" t="s">
        <v>270</v>
      </c>
      <c r="BK330" t="s">
        <v>94</v>
      </c>
      <c r="BL330" t="s">
        <v>270</v>
      </c>
      <c r="BM330" t="s">
        <v>4192</v>
      </c>
      <c r="BN330" t="s">
        <v>74</v>
      </c>
      <c r="BO330" t="s">
        <v>74</v>
      </c>
      <c r="BP330" t="s">
        <v>74</v>
      </c>
      <c r="BQ330" t="s">
        <v>74</v>
      </c>
      <c r="BR330" t="s">
        <v>97</v>
      </c>
      <c r="BS330" t="s">
        <v>4199</v>
      </c>
      <c r="BT330" t="str">
        <f>HYPERLINK("https%3A%2F%2Fwww.webofscience.com%2Fwos%2Fwoscc%2Ffull-record%2FWOS:A1995RL53600009","View Full Record in Web of Science")</f>
        <v>View Full Record in Web of Science</v>
      </c>
    </row>
    <row r="331" spans="1:72" x14ac:dyDescent="0.15">
      <c r="A331" t="s">
        <v>72</v>
      </c>
      <c r="B331" t="s">
        <v>4200</v>
      </c>
      <c r="C331" t="s">
        <v>74</v>
      </c>
      <c r="D331" t="s">
        <v>74</v>
      </c>
      <c r="E331" t="s">
        <v>74</v>
      </c>
      <c r="F331" t="s">
        <v>4200</v>
      </c>
      <c r="G331" t="s">
        <v>74</v>
      </c>
      <c r="H331" t="s">
        <v>74</v>
      </c>
      <c r="I331" t="s">
        <v>4201</v>
      </c>
      <c r="J331" t="s">
        <v>696</v>
      </c>
      <c r="K331" t="s">
        <v>74</v>
      </c>
      <c r="L331" t="s">
        <v>74</v>
      </c>
      <c r="M331" t="s">
        <v>648</v>
      </c>
      <c r="N331" t="s">
        <v>519</v>
      </c>
      <c r="O331" t="s">
        <v>74</v>
      </c>
      <c r="P331" t="s">
        <v>74</v>
      </c>
      <c r="Q331" t="s">
        <v>74</v>
      </c>
      <c r="R331" t="s">
        <v>74</v>
      </c>
      <c r="S331" t="s">
        <v>74</v>
      </c>
      <c r="T331" t="s">
        <v>74</v>
      </c>
      <c r="U331" t="s">
        <v>4202</v>
      </c>
      <c r="V331" t="s">
        <v>74</v>
      </c>
      <c r="W331" t="s">
        <v>4203</v>
      </c>
      <c r="X331" t="s">
        <v>74</v>
      </c>
      <c r="Y331" t="s">
        <v>4204</v>
      </c>
      <c r="Z331" t="s">
        <v>74</v>
      </c>
      <c r="AA331" t="s">
        <v>74</v>
      </c>
      <c r="AB331" t="s">
        <v>74</v>
      </c>
      <c r="AC331" t="s">
        <v>74</v>
      </c>
      <c r="AD331" t="s">
        <v>74</v>
      </c>
      <c r="AE331" t="s">
        <v>74</v>
      </c>
      <c r="AF331" t="s">
        <v>74</v>
      </c>
      <c r="AG331">
        <v>14</v>
      </c>
      <c r="AH331">
        <v>0</v>
      </c>
      <c r="AI331">
        <v>2</v>
      </c>
      <c r="AJ331">
        <v>0</v>
      </c>
      <c r="AK331">
        <v>0</v>
      </c>
      <c r="AL331" t="s">
        <v>650</v>
      </c>
      <c r="AM331" t="s">
        <v>651</v>
      </c>
      <c r="AN331" t="s">
        <v>652</v>
      </c>
      <c r="AO331" t="s">
        <v>700</v>
      </c>
      <c r="AP331" t="s">
        <v>74</v>
      </c>
      <c r="AQ331" t="s">
        <v>74</v>
      </c>
      <c r="AR331" t="s">
        <v>701</v>
      </c>
      <c r="AS331" t="s">
        <v>702</v>
      </c>
      <c r="AT331" t="s">
        <v>3939</v>
      </c>
      <c r="AU331">
        <v>1995</v>
      </c>
      <c r="AV331">
        <v>35</v>
      </c>
      <c r="AW331">
        <v>3</v>
      </c>
      <c r="AX331" t="s">
        <v>74</v>
      </c>
      <c r="AY331" t="s">
        <v>74</v>
      </c>
      <c r="AZ331" t="s">
        <v>74</v>
      </c>
      <c r="BA331" t="s">
        <v>74</v>
      </c>
      <c r="BB331">
        <v>137</v>
      </c>
      <c r="BC331">
        <v>140</v>
      </c>
      <c r="BD331" t="s">
        <v>74</v>
      </c>
      <c r="BE331" t="s">
        <v>74</v>
      </c>
      <c r="BF331" t="s">
        <v>74</v>
      </c>
      <c r="BG331" t="s">
        <v>74</v>
      </c>
      <c r="BH331" t="s">
        <v>74</v>
      </c>
      <c r="BI331">
        <v>4</v>
      </c>
      <c r="BJ331" t="s">
        <v>270</v>
      </c>
      <c r="BK331" t="s">
        <v>94</v>
      </c>
      <c r="BL331" t="s">
        <v>270</v>
      </c>
      <c r="BM331" t="s">
        <v>4192</v>
      </c>
      <c r="BN331" t="s">
        <v>74</v>
      </c>
      <c r="BO331" t="s">
        <v>74</v>
      </c>
      <c r="BP331" t="s">
        <v>74</v>
      </c>
      <c r="BQ331" t="s">
        <v>74</v>
      </c>
      <c r="BR331" t="s">
        <v>97</v>
      </c>
      <c r="BS331" t="s">
        <v>4205</v>
      </c>
      <c r="BT331" t="str">
        <f>HYPERLINK("https%3A%2F%2Fwww.webofscience.com%2Fwos%2Fwoscc%2Ffull-record%2FWOS:A1995RL53600017","View Full Record in Web of Science")</f>
        <v>View Full Record in Web of Science</v>
      </c>
    </row>
    <row r="332" spans="1:72" x14ac:dyDescent="0.15">
      <c r="A332" t="s">
        <v>72</v>
      </c>
      <c r="B332" t="s">
        <v>4206</v>
      </c>
      <c r="C332" t="s">
        <v>74</v>
      </c>
      <c r="D332" t="s">
        <v>74</v>
      </c>
      <c r="E332" t="s">
        <v>74</v>
      </c>
      <c r="F332" t="s">
        <v>4206</v>
      </c>
      <c r="G332" t="s">
        <v>74</v>
      </c>
      <c r="H332" t="s">
        <v>74</v>
      </c>
      <c r="I332" t="s">
        <v>4207</v>
      </c>
      <c r="J332" t="s">
        <v>213</v>
      </c>
      <c r="K332" t="s">
        <v>74</v>
      </c>
      <c r="L332" t="s">
        <v>74</v>
      </c>
      <c r="M332" t="s">
        <v>77</v>
      </c>
      <c r="N332" t="s">
        <v>78</v>
      </c>
      <c r="O332" t="s">
        <v>74</v>
      </c>
      <c r="P332" t="s">
        <v>74</v>
      </c>
      <c r="Q332" t="s">
        <v>74</v>
      </c>
      <c r="R332" t="s">
        <v>74</v>
      </c>
      <c r="S332" t="s">
        <v>74</v>
      </c>
      <c r="T332" t="s">
        <v>74</v>
      </c>
      <c r="U332" t="s">
        <v>4208</v>
      </c>
      <c r="V332" t="s">
        <v>4209</v>
      </c>
      <c r="W332" t="s">
        <v>4210</v>
      </c>
      <c r="X332" t="s">
        <v>4211</v>
      </c>
      <c r="Y332" t="s">
        <v>4212</v>
      </c>
      <c r="Z332" t="s">
        <v>74</v>
      </c>
      <c r="AA332" t="s">
        <v>74</v>
      </c>
      <c r="AB332" t="s">
        <v>74</v>
      </c>
      <c r="AC332" t="s">
        <v>74</v>
      </c>
      <c r="AD332" t="s">
        <v>74</v>
      </c>
      <c r="AE332" t="s">
        <v>74</v>
      </c>
      <c r="AF332" t="s">
        <v>74</v>
      </c>
      <c r="AG332">
        <v>13</v>
      </c>
      <c r="AH332">
        <v>40</v>
      </c>
      <c r="AI332">
        <v>40</v>
      </c>
      <c r="AJ332">
        <v>0</v>
      </c>
      <c r="AK332">
        <v>4</v>
      </c>
      <c r="AL332" t="s">
        <v>160</v>
      </c>
      <c r="AM332" t="s">
        <v>161</v>
      </c>
      <c r="AN332" t="s">
        <v>220</v>
      </c>
      <c r="AO332" t="s">
        <v>221</v>
      </c>
      <c r="AP332" t="s">
        <v>74</v>
      </c>
      <c r="AQ332" t="s">
        <v>74</v>
      </c>
      <c r="AR332" t="s">
        <v>222</v>
      </c>
      <c r="AS332" t="s">
        <v>223</v>
      </c>
      <c r="AT332" t="s">
        <v>4213</v>
      </c>
      <c r="AU332">
        <v>1995</v>
      </c>
      <c r="AV332">
        <v>22</v>
      </c>
      <c r="AW332">
        <v>9</v>
      </c>
      <c r="AX332" t="s">
        <v>74</v>
      </c>
      <c r="AY332" t="s">
        <v>74</v>
      </c>
      <c r="AZ332" t="s">
        <v>74</v>
      </c>
      <c r="BA332" t="s">
        <v>74</v>
      </c>
      <c r="BB332">
        <v>1113</v>
      </c>
      <c r="BC332">
        <v>1116</v>
      </c>
      <c r="BD332" t="s">
        <v>74</v>
      </c>
      <c r="BE332" t="s">
        <v>4214</v>
      </c>
      <c r="BF332" t="str">
        <f>HYPERLINK("http://dx.doi.org/10.1029/95GL01032","http://dx.doi.org/10.1029/95GL01032")</f>
        <v>http://dx.doi.org/10.1029/95GL01032</v>
      </c>
      <c r="BG332" t="s">
        <v>74</v>
      </c>
      <c r="BH332" t="s">
        <v>74</v>
      </c>
      <c r="BI332">
        <v>4</v>
      </c>
      <c r="BJ332" t="s">
        <v>226</v>
      </c>
      <c r="BK332" t="s">
        <v>94</v>
      </c>
      <c r="BL332" t="s">
        <v>227</v>
      </c>
      <c r="BM332" t="s">
        <v>4215</v>
      </c>
      <c r="BN332" t="s">
        <v>74</v>
      </c>
      <c r="BO332" t="s">
        <v>74</v>
      </c>
      <c r="BP332" t="s">
        <v>74</v>
      </c>
      <c r="BQ332" t="s">
        <v>74</v>
      </c>
      <c r="BR332" t="s">
        <v>97</v>
      </c>
      <c r="BS332" t="s">
        <v>4216</v>
      </c>
      <c r="BT332" t="str">
        <f>HYPERLINK("https%3A%2F%2Fwww.webofscience.com%2Fwos%2Fwoscc%2Ffull-record%2FWOS:A1995QW54300028","View Full Record in Web of Science")</f>
        <v>View Full Record in Web of Science</v>
      </c>
    </row>
    <row r="333" spans="1:72" x14ac:dyDescent="0.15">
      <c r="A333" t="s">
        <v>72</v>
      </c>
      <c r="B333" t="s">
        <v>4217</v>
      </c>
      <c r="C333" t="s">
        <v>74</v>
      </c>
      <c r="D333" t="s">
        <v>74</v>
      </c>
      <c r="E333" t="s">
        <v>74</v>
      </c>
      <c r="F333" t="s">
        <v>4217</v>
      </c>
      <c r="G333" t="s">
        <v>74</v>
      </c>
      <c r="H333" t="s">
        <v>74</v>
      </c>
      <c r="I333" t="s">
        <v>4218</v>
      </c>
      <c r="J333" t="s">
        <v>2454</v>
      </c>
      <c r="K333" t="s">
        <v>74</v>
      </c>
      <c r="L333" t="s">
        <v>74</v>
      </c>
      <c r="M333" t="s">
        <v>648</v>
      </c>
      <c r="N333" t="s">
        <v>78</v>
      </c>
      <c r="O333" t="s">
        <v>74</v>
      </c>
      <c r="P333" t="s">
        <v>74</v>
      </c>
      <c r="Q333" t="s">
        <v>74</v>
      </c>
      <c r="R333" t="s">
        <v>74</v>
      </c>
      <c r="S333" t="s">
        <v>74</v>
      </c>
      <c r="T333" t="s">
        <v>74</v>
      </c>
      <c r="U333" t="s">
        <v>4219</v>
      </c>
      <c r="V333" t="s">
        <v>4220</v>
      </c>
      <c r="W333" t="s">
        <v>4221</v>
      </c>
      <c r="X333" t="s">
        <v>4222</v>
      </c>
      <c r="Y333" t="s">
        <v>4223</v>
      </c>
      <c r="Z333" t="s">
        <v>74</v>
      </c>
      <c r="AA333" t="s">
        <v>4224</v>
      </c>
      <c r="AB333" t="s">
        <v>74</v>
      </c>
      <c r="AC333" t="s">
        <v>74</v>
      </c>
      <c r="AD333" t="s">
        <v>74</v>
      </c>
      <c r="AE333" t="s">
        <v>74</v>
      </c>
      <c r="AF333" t="s">
        <v>74</v>
      </c>
      <c r="AG333">
        <v>32</v>
      </c>
      <c r="AH333">
        <v>1</v>
      </c>
      <c r="AI333">
        <v>1</v>
      </c>
      <c r="AJ333">
        <v>0</v>
      </c>
      <c r="AK333">
        <v>0</v>
      </c>
      <c r="AL333" t="s">
        <v>650</v>
      </c>
      <c r="AM333" t="s">
        <v>651</v>
      </c>
      <c r="AN333" t="s">
        <v>652</v>
      </c>
      <c r="AO333" t="s">
        <v>2458</v>
      </c>
      <c r="AP333" t="s">
        <v>74</v>
      </c>
      <c r="AQ333" t="s">
        <v>74</v>
      </c>
      <c r="AR333" t="s">
        <v>2459</v>
      </c>
      <c r="AS333" t="s">
        <v>2460</v>
      </c>
      <c r="AT333" t="s">
        <v>3939</v>
      </c>
      <c r="AU333">
        <v>1995</v>
      </c>
      <c r="AV333">
        <v>31</v>
      </c>
      <c r="AW333">
        <v>3</v>
      </c>
      <c r="AX333" t="s">
        <v>74</v>
      </c>
      <c r="AY333" t="s">
        <v>74</v>
      </c>
      <c r="AZ333" t="s">
        <v>74</v>
      </c>
      <c r="BA333" t="s">
        <v>74</v>
      </c>
      <c r="BB333">
        <v>392</v>
      </c>
      <c r="BC333">
        <v>403</v>
      </c>
      <c r="BD333" t="s">
        <v>74</v>
      </c>
      <c r="BE333" t="s">
        <v>74</v>
      </c>
      <c r="BF333" t="s">
        <v>74</v>
      </c>
      <c r="BG333" t="s">
        <v>74</v>
      </c>
      <c r="BH333" t="s">
        <v>74</v>
      </c>
      <c r="BI333">
        <v>12</v>
      </c>
      <c r="BJ333" t="s">
        <v>2462</v>
      </c>
      <c r="BK333" t="s">
        <v>94</v>
      </c>
      <c r="BL333" t="s">
        <v>2462</v>
      </c>
      <c r="BM333" t="s">
        <v>4225</v>
      </c>
      <c r="BN333" t="s">
        <v>74</v>
      </c>
      <c r="BO333" t="s">
        <v>74</v>
      </c>
      <c r="BP333" t="s">
        <v>74</v>
      </c>
      <c r="BQ333" t="s">
        <v>74</v>
      </c>
      <c r="BR333" t="s">
        <v>97</v>
      </c>
      <c r="BS333" t="s">
        <v>4226</v>
      </c>
      <c r="BT333" t="str">
        <f>HYPERLINK("https%3A%2F%2Fwww.webofscience.com%2Fwos%2Fwoscc%2Ffull-record%2FWOS:A1995RK80800010","View Full Record in Web of Science")</f>
        <v>View Full Record in Web of Science</v>
      </c>
    </row>
    <row r="334" spans="1:72" x14ac:dyDescent="0.15">
      <c r="A334" t="s">
        <v>72</v>
      </c>
      <c r="B334" t="s">
        <v>4227</v>
      </c>
      <c r="C334" t="s">
        <v>74</v>
      </c>
      <c r="D334" t="s">
        <v>74</v>
      </c>
      <c r="E334" t="s">
        <v>74</v>
      </c>
      <c r="F334" t="s">
        <v>4227</v>
      </c>
      <c r="G334" t="s">
        <v>74</v>
      </c>
      <c r="H334" t="s">
        <v>74</v>
      </c>
      <c r="I334" t="s">
        <v>4228</v>
      </c>
      <c r="J334" t="s">
        <v>2467</v>
      </c>
      <c r="K334" t="s">
        <v>74</v>
      </c>
      <c r="L334" t="s">
        <v>74</v>
      </c>
      <c r="M334" t="s">
        <v>77</v>
      </c>
      <c r="N334" t="s">
        <v>78</v>
      </c>
      <c r="O334" t="s">
        <v>74</v>
      </c>
      <c r="P334" t="s">
        <v>74</v>
      </c>
      <c r="Q334" t="s">
        <v>74</v>
      </c>
      <c r="R334" t="s">
        <v>74</v>
      </c>
      <c r="S334" t="s">
        <v>74</v>
      </c>
      <c r="T334" t="s">
        <v>4229</v>
      </c>
      <c r="U334" t="s">
        <v>4230</v>
      </c>
      <c r="V334" t="s">
        <v>4231</v>
      </c>
      <c r="W334" t="s">
        <v>74</v>
      </c>
      <c r="X334" t="s">
        <v>74</v>
      </c>
      <c r="Y334" t="s">
        <v>4232</v>
      </c>
      <c r="Z334" t="s">
        <v>74</v>
      </c>
      <c r="AA334" t="s">
        <v>2385</v>
      </c>
      <c r="AB334" t="s">
        <v>74</v>
      </c>
      <c r="AC334" t="s">
        <v>74</v>
      </c>
      <c r="AD334" t="s">
        <v>74</v>
      </c>
      <c r="AE334" t="s">
        <v>74</v>
      </c>
      <c r="AF334" t="s">
        <v>74</v>
      </c>
      <c r="AG334">
        <v>70</v>
      </c>
      <c r="AH334">
        <v>71</v>
      </c>
      <c r="AI334">
        <v>77</v>
      </c>
      <c r="AJ334">
        <v>1</v>
      </c>
      <c r="AK334">
        <v>25</v>
      </c>
      <c r="AL334" t="s">
        <v>980</v>
      </c>
      <c r="AM334" t="s">
        <v>981</v>
      </c>
      <c r="AN334" t="s">
        <v>982</v>
      </c>
      <c r="AO334" t="s">
        <v>2473</v>
      </c>
      <c r="AP334" t="s">
        <v>2474</v>
      </c>
      <c r="AQ334" t="s">
        <v>74</v>
      </c>
      <c r="AR334" t="s">
        <v>2475</v>
      </c>
      <c r="AS334" t="s">
        <v>2476</v>
      </c>
      <c r="AT334" t="s">
        <v>3903</v>
      </c>
      <c r="AU334">
        <v>1995</v>
      </c>
      <c r="AV334">
        <v>64</v>
      </c>
      <c r="AW334">
        <v>3</v>
      </c>
      <c r="AX334" t="s">
        <v>74</v>
      </c>
      <c r="AY334" t="s">
        <v>74</v>
      </c>
      <c r="AZ334" t="s">
        <v>74</v>
      </c>
      <c r="BA334" t="s">
        <v>74</v>
      </c>
      <c r="BB334">
        <v>333</v>
      </c>
      <c r="BC334">
        <v>347</v>
      </c>
      <c r="BD334" t="s">
        <v>74</v>
      </c>
      <c r="BE334" t="s">
        <v>4233</v>
      </c>
      <c r="BF334" t="str">
        <f>HYPERLINK("http://dx.doi.org/10.2307/5895","http://dx.doi.org/10.2307/5895")</f>
        <v>http://dx.doi.org/10.2307/5895</v>
      </c>
      <c r="BG334" t="s">
        <v>74</v>
      </c>
      <c r="BH334" t="s">
        <v>74</v>
      </c>
      <c r="BI334">
        <v>15</v>
      </c>
      <c r="BJ334" t="s">
        <v>2478</v>
      </c>
      <c r="BK334" t="s">
        <v>94</v>
      </c>
      <c r="BL334" t="s">
        <v>2479</v>
      </c>
      <c r="BM334" t="s">
        <v>4234</v>
      </c>
      <c r="BN334" t="s">
        <v>74</v>
      </c>
      <c r="BO334" t="s">
        <v>74</v>
      </c>
      <c r="BP334" t="s">
        <v>74</v>
      </c>
      <c r="BQ334" t="s">
        <v>74</v>
      </c>
      <c r="BR334" t="s">
        <v>97</v>
      </c>
      <c r="BS334" t="s">
        <v>4235</v>
      </c>
      <c r="BT334" t="str">
        <f>HYPERLINK("https%3A%2F%2Fwww.webofscience.com%2Fwos%2Fwoscc%2Ffull-record%2FWOS:A1995QZ44600004","View Full Record in Web of Science")</f>
        <v>View Full Record in Web of Science</v>
      </c>
    </row>
    <row r="335" spans="1:72" x14ac:dyDescent="0.15">
      <c r="A335" t="s">
        <v>72</v>
      </c>
      <c r="B335" t="s">
        <v>4236</v>
      </c>
      <c r="C335" t="s">
        <v>74</v>
      </c>
      <c r="D335" t="s">
        <v>74</v>
      </c>
      <c r="E335" t="s">
        <v>74</v>
      </c>
      <c r="F335" t="s">
        <v>4236</v>
      </c>
      <c r="G335" t="s">
        <v>74</v>
      </c>
      <c r="H335" t="s">
        <v>74</v>
      </c>
      <c r="I335" t="s">
        <v>4237</v>
      </c>
      <c r="J335" t="s">
        <v>1787</v>
      </c>
      <c r="K335" t="s">
        <v>74</v>
      </c>
      <c r="L335" t="s">
        <v>74</v>
      </c>
      <c r="M335" t="s">
        <v>77</v>
      </c>
      <c r="N335" t="s">
        <v>78</v>
      </c>
      <c r="O335" t="s">
        <v>74</v>
      </c>
      <c r="P335" t="s">
        <v>74</v>
      </c>
      <c r="Q335" t="s">
        <v>74</v>
      </c>
      <c r="R335" t="s">
        <v>74</v>
      </c>
      <c r="S335" t="s">
        <v>74</v>
      </c>
      <c r="T335" t="s">
        <v>74</v>
      </c>
      <c r="U335" t="s">
        <v>4238</v>
      </c>
      <c r="V335" t="s">
        <v>4239</v>
      </c>
      <c r="W335" t="s">
        <v>4240</v>
      </c>
      <c r="X335" t="s">
        <v>4241</v>
      </c>
      <c r="Y335" t="s">
        <v>4242</v>
      </c>
      <c r="Z335" t="s">
        <v>74</v>
      </c>
      <c r="AA335" t="s">
        <v>4243</v>
      </c>
      <c r="AB335" t="s">
        <v>4244</v>
      </c>
      <c r="AC335" t="s">
        <v>74</v>
      </c>
      <c r="AD335" t="s">
        <v>74</v>
      </c>
      <c r="AE335" t="s">
        <v>74</v>
      </c>
      <c r="AF335" t="s">
        <v>74</v>
      </c>
      <c r="AG335">
        <v>29</v>
      </c>
      <c r="AH335">
        <v>22</v>
      </c>
      <c r="AI335">
        <v>23</v>
      </c>
      <c r="AJ335">
        <v>2</v>
      </c>
      <c r="AK335">
        <v>6</v>
      </c>
      <c r="AL335" t="s">
        <v>622</v>
      </c>
      <c r="AM335" t="s">
        <v>372</v>
      </c>
      <c r="AN335" t="s">
        <v>623</v>
      </c>
      <c r="AO335" t="s">
        <v>1791</v>
      </c>
      <c r="AP335" t="s">
        <v>74</v>
      </c>
      <c r="AQ335" t="s">
        <v>74</v>
      </c>
      <c r="AR335" t="s">
        <v>1792</v>
      </c>
      <c r="AS335" t="s">
        <v>1793</v>
      </c>
      <c r="AT335" t="s">
        <v>3903</v>
      </c>
      <c r="AU335">
        <v>1995</v>
      </c>
      <c r="AV335">
        <v>57</v>
      </c>
      <c r="AW335">
        <v>6</v>
      </c>
      <c r="AX335" t="s">
        <v>74</v>
      </c>
      <c r="AY335" t="s">
        <v>74</v>
      </c>
      <c r="AZ335" t="s">
        <v>74</v>
      </c>
      <c r="BA335" t="s">
        <v>74</v>
      </c>
      <c r="BB335">
        <v>665</v>
      </c>
      <c r="BC335">
        <v>671</v>
      </c>
      <c r="BD335" t="s">
        <v>74</v>
      </c>
      <c r="BE335" t="s">
        <v>4245</v>
      </c>
      <c r="BF335" t="str">
        <f>HYPERLINK("http://dx.doi.org/10.1016/00219-1699(40)0048S-","http://dx.doi.org/10.1016/00219-1699(40)0048S-")</f>
        <v>http://dx.doi.org/10.1016/00219-1699(40)0048S-</v>
      </c>
      <c r="BG335" t="s">
        <v>74</v>
      </c>
      <c r="BH335" t="s">
        <v>74</v>
      </c>
      <c r="BI335">
        <v>7</v>
      </c>
      <c r="BJ335" t="s">
        <v>169</v>
      </c>
      <c r="BK335" t="s">
        <v>94</v>
      </c>
      <c r="BL335" t="s">
        <v>169</v>
      </c>
      <c r="BM335" t="s">
        <v>4246</v>
      </c>
      <c r="BN335" t="s">
        <v>74</v>
      </c>
      <c r="BO335" t="s">
        <v>74</v>
      </c>
      <c r="BP335" t="s">
        <v>74</v>
      </c>
      <c r="BQ335" t="s">
        <v>74</v>
      </c>
      <c r="BR335" t="s">
        <v>97</v>
      </c>
      <c r="BS335" t="s">
        <v>4247</v>
      </c>
      <c r="BT335" t="str">
        <f>HYPERLINK("https%3A%2F%2Fwww.webofscience.com%2Fwos%2Fwoscc%2Ffull-record%2FWOS:A1995QM45800009","View Full Record in Web of Science")</f>
        <v>View Full Record in Web of Science</v>
      </c>
    </row>
    <row r="336" spans="1:72" x14ac:dyDescent="0.15">
      <c r="A336" t="s">
        <v>72</v>
      </c>
      <c r="B336" t="s">
        <v>4248</v>
      </c>
      <c r="C336" t="s">
        <v>74</v>
      </c>
      <c r="D336" t="s">
        <v>74</v>
      </c>
      <c r="E336" t="s">
        <v>74</v>
      </c>
      <c r="F336" t="s">
        <v>4248</v>
      </c>
      <c r="G336" t="s">
        <v>74</v>
      </c>
      <c r="H336" t="s">
        <v>74</v>
      </c>
      <c r="I336" t="s">
        <v>4249</v>
      </c>
      <c r="J336" t="s">
        <v>1799</v>
      </c>
      <c r="K336" t="s">
        <v>74</v>
      </c>
      <c r="L336" t="s">
        <v>74</v>
      </c>
      <c r="M336" t="s">
        <v>77</v>
      </c>
      <c r="N336" t="s">
        <v>78</v>
      </c>
      <c r="O336" t="s">
        <v>74</v>
      </c>
      <c r="P336" t="s">
        <v>74</v>
      </c>
      <c r="Q336" t="s">
        <v>74</v>
      </c>
      <c r="R336" t="s">
        <v>74</v>
      </c>
      <c r="S336" t="s">
        <v>74</v>
      </c>
      <c r="T336" t="s">
        <v>74</v>
      </c>
      <c r="U336" t="s">
        <v>4250</v>
      </c>
      <c r="V336" t="s">
        <v>4251</v>
      </c>
      <c r="W336" t="s">
        <v>74</v>
      </c>
      <c r="X336" t="s">
        <v>74</v>
      </c>
      <c r="Y336" t="s">
        <v>4252</v>
      </c>
      <c r="Z336" t="s">
        <v>74</v>
      </c>
      <c r="AA336" t="s">
        <v>74</v>
      </c>
      <c r="AB336" t="s">
        <v>74</v>
      </c>
      <c r="AC336" t="s">
        <v>74</v>
      </c>
      <c r="AD336" t="s">
        <v>74</v>
      </c>
      <c r="AE336" t="s">
        <v>74</v>
      </c>
      <c r="AF336" t="s">
        <v>74</v>
      </c>
      <c r="AG336">
        <v>60</v>
      </c>
      <c r="AH336">
        <v>86</v>
      </c>
      <c r="AI336">
        <v>95</v>
      </c>
      <c r="AJ336">
        <v>0</v>
      </c>
      <c r="AK336">
        <v>11</v>
      </c>
      <c r="AL336" t="s">
        <v>604</v>
      </c>
      <c r="AM336" t="s">
        <v>605</v>
      </c>
      <c r="AN336" t="s">
        <v>1803</v>
      </c>
      <c r="AO336" t="s">
        <v>1804</v>
      </c>
      <c r="AP336" t="s">
        <v>1805</v>
      </c>
      <c r="AQ336" t="s">
        <v>74</v>
      </c>
      <c r="AR336" t="s">
        <v>1806</v>
      </c>
      <c r="AS336" t="s">
        <v>1807</v>
      </c>
      <c r="AT336" t="s">
        <v>3903</v>
      </c>
      <c r="AU336">
        <v>1995</v>
      </c>
      <c r="AV336">
        <v>8</v>
      </c>
      <c r="AW336">
        <v>5</v>
      </c>
      <c r="AX336">
        <v>1</v>
      </c>
      <c r="AY336" t="s">
        <v>74</v>
      </c>
      <c r="AZ336" t="s">
        <v>74</v>
      </c>
      <c r="BA336" t="s">
        <v>74</v>
      </c>
      <c r="BB336">
        <v>1104</v>
      </c>
      <c r="BC336">
        <v>1121</v>
      </c>
      <c r="BD336" t="s">
        <v>74</v>
      </c>
      <c r="BE336" t="s">
        <v>4253</v>
      </c>
      <c r="BF336" t="str">
        <f>HYPERLINK("http://dx.doi.org/10.1175/1520-0442(1995)008&lt;1104:AGCMWA&gt;2.0.CO;2","http://dx.doi.org/10.1175/1520-0442(1995)008&lt;1104:AGCMWA&gt;2.0.CO;2")</f>
        <v>http://dx.doi.org/10.1175/1520-0442(1995)008&lt;1104:AGCMWA&gt;2.0.CO;2</v>
      </c>
      <c r="BG336" t="s">
        <v>74</v>
      </c>
      <c r="BH336" t="s">
        <v>74</v>
      </c>
      <c r="BI336">
        <v>18</v>
      </c>
      <c r="BJ336" t="s">
        <v>169</v>
      </c>
      <c r="BK336" t="s">
        <v>94</v>
      </c>
      <c r="BL336" t="s">
        <v>169</v>
      </c>
      <c r="BM336" t="s">
        <v>4254</v>
      </c>
      <c r="BN336" t="s">
        <v>74</v>
      </c>
      <c r="BO336" t="s">
        <v>229</v>
      </c>
      <c r="BP336" t="s">
        <v>74</v>
      </c>
      <c r="BQ336" t="s">
        <v>74</v>
      </c>
      <c r="BR336" t="s">
        <v>97</v>
      </c>
      <c r="BS336" t="s">
        <v>4255</v>
      </c>
      <c r="BT336" t="str">
        <f>HYPERLINK("https%3A%2F%2Fwww.webofscience.com%2Fwos%2Fwoscc%2Ffull-record%2FWOS:A1995RB23100010","View Full Record in Web of Science")</f>
        <v>View Full Record in Web of Science</v>
      </c>
    </row>
    <row r="337" spans="1:72" x14ac:dyDescent="0.15">
      <c r="A337" t="s">
        <v>72</v>
      </c>
      <c r="B337" t="s">
        <v>4256</v>
      </c>
      <c r="C337" t="s">
        <v>74</v>
      </c>
      <c r="D337" t="s">
        <v>74</v>
      </c>
      <c r="E337" t="s">
        <v>74</v>
      </c>
      <c r="F337" t="s">
        <v>4256</v>
      </c>
      <c r="G337" t="s">
        <v>74</v>
      </c>
      <c r="H337" t="s">
        <v>74</v>
      </c>
      <c r="I337" t="s">
        <v>4257</v>
      </c>
      <c r="J337" t="s">
        <v>4258</v>
      </c>
      <c r="K337" t="s">
        <v>74</v>
      </c>
      <c r="L337" t="s">
        <v>74</v>
      </c>
      <c r="M337" t="s">
        <v>77</v>
      </c>
      <c r="N337" t="s">
        <v>78</v>
      </c>
      <c r="O337" t="s">
        <v>74</v>
      </c>
      <c r="P337" t="s">
        <v>74</v>
      </c>
      <c r="Q337" t="s">
        <v>74</v>
      </c>
      <c r="R337" t="s">
        <v>74</v>
      </c>
      <c r="S337" t="s">
        <v>74</v>
      </c>
      <c r="T337" t="s">
        <v>74</v>
      </c>
      <c r="U337" t="s">
        <v>4259</v>
      </c>
      <c r="V337" t="s">
        <v>4260</v>
      </c>
      <c r="W337" t="s">
        <v>4261</v>
      </c>
      <c r="X337" t="s">
        <v>4262</v>
      </c>
      <c r="Y337" t="s">
        <v>4263</v>
      </c>
      <c r="Z337" t="s">
        <v>74</v>
      </c>
      <c r="AA337" t="s">
        <v>4264</v>
      </c>
      <c r="AB337" t="s">
        <v>74</v>
      </c>
      <c r="AC337" t="s">
        <v>74</v>
      </c>
      <c r="AD337" t="s">
        <v>74</v>
      </c>
      <c r="AE337" t="s">
        <v>74</v>
      </c>
      <c r="AF337" t="s">
        <v>74</v>
      </c>
      <c r="AG337">
        <v>32</v>
      </c>
      <c r="AH337">
        <v>6</v>
      </c>
      <c r="AI337">
        <v>6</v>
      </c>
      <c r="AJ337">
        <v>0</v>
      </c>
      <c r="AK337">
        <v>5</v>
      </c>
      <c r="AL337" t="s">
        <v>4265</v>
      </c>
      <c r="AM337" t="s">
        <v>4266</v>
      </c>
      <c r="AN337" t="s">
        <v>4267</v>
      </c>
      <c r="AO337" t="s">
        <v>4268</v>
      </c>
      <c r="AP337" t="s">
        <v>74</v>
      </c>
      <c r="AQ337" t="s">
        <v>74</v>
      </c>
      <c r="AR337" t="s">
        <v>4269</v>
      </c>
      <c r="AS337" t="s">
        <v>4270</v>
      </c>
      <c r="AT337" t="s">
        <v>3903</v>
      </c>
      <c r="AU337">
        <v>1995</v>
      </c>
      <c r="AV337">
        <v>15</v>
      </c>
      <c r="AW337">
        <v>2</v>
      </c>
      <c r="AX337" t="s">
        <v>74</v>
      </c>
      <c r="AY337" t="s">
        <v>74</v>
      </c>
      <c r="AZ337" t="s">
        <v>74</v>
      </c>
      <c r="BA337" t="s">
        <v>74</v>
      </c>
      <c r="BB337">
        <v>228</v>
      </c>
      <c r="BC337">
        <v>235</v>
      </c>
      <c r="BD337" t="s">
        <v>74</v>
      </c>
      <c r="BE337" t="s">
        <v>4271</v>
      </c>
      <c r="BF337" t="str">
        <f>HYPERLINK("http://dx.doi.org/10.2307/1548951","http://dx.doi.org/10.2307/1548951")</f>
        <v>http://dx.doi.org/10.2307/1548951</v>
      </c>
      <c r="BG337" t="s">
        <v>74</v>
      </c>
      <c r="BH337" t="s">
        <v>74</v>
      </c>
      <c r="BI337">
        <v>8</v>
      </c>
      <c r="BJ337" t="s">
        <v>2681</v>
      </c>
      <c r="BK337" t="s">
        <v>94</v>
      </c>
      <c r="BL337" t="s">
        <v>2681</v>
      </c>
      <c r="BM337" t="s">
        <v>4272</v>
      </c>
      <c r="BN337" t="s">
        <v>74</v>
      </c>
      <c r="BO337" t="s">
        <v>74</v>
      </c>
      <c r="BP337" t="s">
        <v>74</v>
      </c>
      <c r="BQ337" t="s">
        <v>74</v>
      </c>
      <c r="BR337" t="s">
        <v>97</v>
      </c>
      <c r="BS337" t="s">
        <v>4273</v>
      </c>
      <c r="BT337" t="str">
        <f>HYPERLINK("https%3A%2F%2Fwww.webofscience.com%2Fwos%2Fwoscc%2Ffull-record%2FWOS:A1995QX88600004","View Full Record in Web of Science")</f>
        <v>View Full Record in Web of Science</v>
      </c>
    </row>
    <row r="338" spans="1:72" x14ac:dyDescent="0.15">
      <c r="A338" t="s">
        <v>72</v>
      </c>
      <c r="B338" t="s">
        <v>4274</v>
      </c>
      <c r="C338" t="s">
        <v>74</v>
      </c>
      <c r="D338" t="s">
        <v>74</v>
      </c>
      <c r="E338" t="s">
        <v>74</v>
      </c>
      <c r="F338" t="s">
        <v>4274</v>
      </c>
      <c r="G338" t="s">
        <v>74</v>
      </c>
      <c r="H338" t="s">
        <v>74</v>
      </c>
      <c r="I338" t="s">
        <v>4275</v>
      </c>
      <c r="J338" t="s">
        <v>1830</v>
      </c>
      <c r="K338" t="s">
        <v>74</v>
      </c>
      <c r="L338" t="s">
        <v>74</v>
      </c>
      <c r="M338" t="s">
        <v>77</v>
      </c>
      <c r="N338" t="s">
        <v>78</v>
      </c>
      <c r="O338" t="s">
        <v>74</v>
      </c>
      <c r="P338" t="s">
        <v>74</v>
      </c>
      <c r="Q338" t="s">
        <v>74</v>
      </c>
      <c r="R338" t="s">
        <v>74</v>
      </c>
      <c r="S338" t="s">
        <v>74</v>
      </c>
      <c r="T338" t="s">
        <v>74</v>
      </c>
      <c r="U338" t="s">
        <v>4276</v>
      </c>
      <c r="V338" t="s">
        <v>4277</v>
      </c>
      <c r="W338" t="s">
        <v>3099</v>
      </c>
      <c r="X338" t="s">
        <v>302</v>
      </c>
      <c r="Y338" t="s">
        <v>4278</v>
      </c>
      <c r="Z338" t="s">
        <v>74</v>
      </c>
      <c r="AA338" t="s">
        <v>74</v>
      </c>
      <c r="AB338" t="s">
        <v>74</v>
      </c>
      <c r="AC338" t="s">
        <v>74</v>
      </c>
      <c r="AD338" t="s">
        <v>74</v>
      </c>
      <c r="AE338" t="s">
        <v>74</v>
      </c>
      <c r="AF338" t="s">
        <v>74</v>
      </c>
      <c r="AG338">
        <v>49</v>
      </c>
      <c r="AH338">
        <v>189</v>
      </c>
      <c r="AI338">
        <v>200</v>
      </c>
      <c r="AJ338">
        <v>0</v>
      </c>
      <c r="AK338">
        <v>16</v>
      </c>
      <c r="AL338" t="s">
        <v>160</v>
      </c>
      <c r="AM338" t="s">
        <v>161</v>
      </c>
      <c r="AN338" t="s">
        <v>162</v>
      </c>
      <c r="AO338" t="s">
        <v>1834</v>
      </c>
      <c r="AP338" t="s">
        <v>1835</v>
      </c>
      <c r="AQ338" t="s">
        <v>74</v>
      </c>
      <c r="AR338" t="s">
        <v>1836</v>
      </c>
      <c r="AS338" t="s">
        <v>1837</v>
      </c>
      <c r="AT338" t="s">
        <v>4213</v>
      </c>
      <c r="AU338">
        <v>1995</v>
      </c>
      <c r="AV338">
        <v>100</v>
      </c>
      <c r="AW338" t="s">
        <v>4279</v>
      </c>
      <c r="AX338" t="s">
        <v>74</v>
      </c>
      <c r="AY338" t="s">
        <v>74</v>
      </c>
      <c r="AZ338" t="s">
        <v>74</v>
      </c>
      <c r="BA338" t="s">
        <v>74</v>
      </c>
      <c r="BB338">
        <v>7671</v>
      </c>
      <c r="BC338">
        <v>7695</v>
      </c>
      <c r="BD338" t="s">
        <v>74</v>
      </c>
      <c r="BE338" t="s">
        <v>4280</v>
      </c>
      <c r="BF338" t="str">
        <f>HYPERLINK("http://dx.doi.org/10.1029/94JA01481","http://dx.doi.org/10.1029/94JA01481")</f>
        <v>http://dx.doi.org/10.1029/94JA01481</v>
      </c>
      <c r="BG338" t="s">
        <v>74</v>
      </c>
      <c r="BH338" t="s">
        <v>74</v>
      </c>
      <c r="BI338">
        <v>25</v>
      </c>
      <c r="BJ338" t="s">
        <v>1613</v>
      </c>
      <c r="BK338" t="s">
        <v>94</v>
      </c>
      <c r="BL338" t="s">
        <v>1613</v>
      </c>
      <c r="BM338" t="s">
        <v>4281</v>
      </c>
      <c r="BN338" t="s">
        <v>74</v>
      </c>
      <c r="BO338" t="s">
        <v>74</v>
      </c>
      <c r="BP338" t="s">
        <v>74</v>
      </c>
      <c r="BQ338" t="s">
        <v>74</v>
      </c>
      <c r="BR338" t="s">
        <v>97</v>
      </c>
      <c r="BS338" t="s">
        <v>4282</v>
      </c>
      <c r="BT338" t="str">
        <f>HYPERLINK("https%3A%2F%2Fwww.webofscience.com%2Fwos%2Fwoscc%2Ffull-record%2FWOS:A1995QY98100010","View Full Record in Web of Science")</f>
        <v>View Full Record in Web of Science</v>
      </c>
    </row>
    <row r="339" spans="1:72" x14ac:dyDescent="0.15">
      <c r="A339" t="s">
        <v>72</v>
      </c>
      <c r="B339" t="s">
        <v>4283</v>
      </c>
      <c r="C339" t="s">
        <v>74</v>
      </c>
      <c r="D339" t="s">
        <v>74</v>
      </c>
      <c r="E339" t="s">
        <v>74</v>
      </c>
      <c r="F339" t="s">
        <v>4283</v>
      </c>
      <c r="G339" t="s">
        <v>74</v>
      </c>
      <c r="H339" t="s">
        <v>74</v>
      </c>
      <c r="I339" t="s">
        <v>4284</v>
      </c>
      <c r="J339" t="s">
        <v>1830</v>
      </c>
      <c r="K339" t="s">
        <v>74</v>
      </c>
      <c r="L339" t="s">
        <v>74</v>
      </c>
      <c r="M339" t="s">
        <v>77</v>
      </c>
      <c r="N339" t="s">
        <v>78</v>
      </c>
      <c r="O339" t="s">
        <v>74</v>
      </c>
      <c r="P339" t="s">
        <v>74</v>
      </c>
      <c r="Q339" t="s">
        <v>74</v>
      </c>
      <c r="R339" t="s">
        <v>74</v>
      </c>
      <c r="S339" t="s">
        <v>74</v>
      </c>
      <c r="T339" t="s">
        <v>74</v>
      </c>
      <c r="U339" t="s">
        <v>4285</v>
      </c>
      <c r="V339" t="s">
        <v>4286</v>
      </c>
      <c r="W339" t="s">
        <v>4287</v>
      </c>
      <c r="X339" t="s">
        <v>4288</v>
      </c>
      <c r="Y339" t="s">
        <v>4289</v>
      </c>
      <c r="Z339" t="s">
        <v>74</v>
      </c>
      <c r="AA339" t="s">
        <v>74</v>
      </c>
      <c r="AB339" t="s">
        <v>74</v>
      </c>
      <c r="AC339" t="s">
        <v>74</v>
      </c>
      <c r="AD339" t="s">
        <v>74</v>
      </c>
      <c r="AE339" t="s">
        <v>74</v>
      </c>
      <c r="AF339" t="s">
        <v>74</v>
      </c>
      <c r="AG339">
        <v>26</v>
      </c>
      <c r="AH339">
        <v>11</v>
      </c>
      <c r="AI339">
        <v>11</v>
      </c>
      <c r="AJ339">
        <v>0</v>
      </c>
      <c r="AK339">
        <v>2</v>
      </c>
      <c r="AL339" t="s">
        <v>160</v>
      </c>
      <c r="AM339" t="s">
        <v>161</v>
      </c>
      <c r="AN339" t="s">
        <v>162</v>
      </c>
      <c r="AO339" t="s">
        <v>1834</v>
      </c>
      <c r="AP339" t="s">
        <v>1835</v>
      </c>
      <c r="AQ339" t="s">
        <v>74</v>
      </c>
      <c r="AR339" t="s">
        <v>1836</v>
      </c>
      <c r="AS339" t="s">
        <v>1837</v>
      </c>
      <c r="AT339" t="s">
        <v>4213</v>
      </c>
      <c r="AU339">
        <v>1995</v>
      </c>
      <c r="AV339">
        <v>100</v>
      </c>
      <c r="AW339" t="s">
        <v>4279</v>
      </c>
      <c r="AX339" t="s">
        <v>74</v>
      </c>
      <c r="AY339" t="s">
        <v>74</v>
      </c>
      <c r="AZ339" t="s">
        <v>74</v>
      </c>
      <c r="BA339" t="s">
        <v>74</v>
      </c>
      <c r="BB339">
        <v>7723</v>
      </c>
      <c r="BC339">
        <v>7729</v>
      </c>
      <c r="BD339" t="s">
        <v>74</v>
      </c>
      <c r="BE339" t="s">
        <v>4290</v>
      </c>
      <c r="BF339" t="str">
        <f>HYPERLINK("http://dx.doi.org/10.1029/94JA02558","http://dx.doi.org/10.1029/94JA02558")</f>
        <v>http://dx.doi.org/10.1029/94JA02558</v>
      </c>
      <c r="BG339" t="s">
        <v>74</v>
      </c>
      <c r="BH339" t="s">
        <v>74</v>
      </c>
      <c r="BI339">
        <v>7</v>
      </c>
      <c r="BJ339" t="s">
        <v>1613</v>
      </c>
      <c r="BK339" t="s">
        <v>94</v>
      </c>
      <c r="BL339" t="s">
        <v>1613</v>
      </c>
      <c r="BM339" t="s">
        <v>4281</v>
      </c>
      <c r="BN339" t="s">
        <v>74</v>
      </c>
      <c r="BO339" t="s">
        <v>74</v>
      </c>
      <c r="BP339" t="s">
        <v>74</v>
      </c>
      <c r="BQ339" t="s">
        <v>74</v>
      </c>
      <c r="BR339" t="s">
        <v>97</v>
      </c>
      <c r="BS339" t="s">
        <v>4291</v>
      </c>
      <c r="BT339" t="str">
        <f>HYPERLINK("https%3A%2F%2Fwww.webofscience.com%2Fwos%2Fwoscc%2Ffull-record%2FWOS:A1995QY98100013","View Full Record in Web of Science")</f>
        <v>View Full Record in Web of Science</v>
      </c>
    </row>
    <row r="340" spans="1:72" x14ac:dyDescent="0.15">
      <c r="A340" t="s">
        <v>72</v>
      </c>
      <c r="B340" t="s">
        <v>4292</v>
      </c>
      <c r="C340" t="s">
        <v>74</v>
      </c>
      <c r="D340" t="s">
        <v>74</v>
      </c>
      <c r="E340" t="s">
        <v>74</v>
      </c>
      <c r="F340" t="s">
        <v>4292</v>
      </c>
      <c r="G340" t="s">
        <v>74</v>
      </c>
      <c r="H340" t="s">
        <v>74</v>
      </c>
      <c r="I340" t="s">
        <v>4293</v>
      </c>
      <c r="J340" t="s">
        <v>1853</v>
      </c>
      <c r="K340" t="s">
        <v>74</v>
      </c>
      <c r="L340" t="s">
        <v>74</v>
      </c>
      <c r="M340" t="s">
        <v>77</v>
      </c>
      <c r="N340" t="s">
        <v>78</v>
      </c>
      <c r="O340" t="s">
        <v>74</v>
      </c>
      <c r="P340" t="s">
        <v>74</v>
      </c>
      <c r="Q340" t="s">
        <v>74</v>
      </c>
      <c r="R340" t="s">
        <v>74</v>
      </c>
      <c r="S340" t="s">
        <v>74</v>
      </c>
      <c r="T340" t="s">
        <v>4294</v>
      </c>
      <c r="U340" t="s">
        <v>4295</v>
      </c>
      <c r="V340" t="s">
        <v>4296</v>
      </c>
      <c r="W340" t="s">
        <v>4297</v>
      </c>
      <c r="X340" t="s">
        <v>4298</v>
      </c>
      <c r="Y340" t="s">
        <v>74</v>
      </c>
      <c r="Z340" t="s">
        <v>74</v>
      </c>
      <c r="AA340" t="s">
        <v>4299</v>
      </c>
      <c r="AB340" t="s">
        <v>4300</v>
      </c>
      <c r="AC340" t="s">
        <v>74</v>
      </c>
      <c r="AD340" t="s">
        <v>74</v>
      </c>
      <c r="AE340" t="s">
        <v>74</v>
      </c>
      <c r="AF340" t="s">
        <v>74</v>
      </c>
      <c r="AG340">
        <v>31</v>
      </c>
      <c r="AH340">
        <v>8</v>
      </c>
      <c r="AI340">
        <v>8</v>
      </c>
      <c r="AJ340">
        <v>0</v>
      </c>
      <c r="AK340">
        <v>2</v>
      </c>
      <c r="AL340" t="s">
        <v>85</v>
      </c>
      <c r="AM340" t="s">
        <v>86</v>
      </c>
      <c r="AN340" t="s">
        <v>87</v>
      </c>
      <c r="AO340" t="s">
        <v>1863</v>
      </c>
      <c r="AP340" t="s">
        <v>1864</v>
      </c>
      <c r="AQ340" t="s">
        <v>74</v>
      </c>
      <c r="AR340" t="s">
        <v>1865</v>
      </c>
      <c r="AS340" t="s">
        <v>1866</v>
      </c>
      <c r="AT340" t="s">
        <v>3903</v>
      </c>
      <c r="AU340">
        <v>1995</v>
      </c>
      <c r="AV340">
        <v>22</v>
      </c>
      <c r="AW340">
        <v>2</v>
      </c>
      <c r="AX340" t="s">
        <v>74</v>
      </c>
      <c r="AY340" t="s">
        <v>74</v>
      </c>
      <c r="AZ340" t="s">
        <v>74</v>
      </c>
      <c r="BA340" t="s">
        <v>74</v>
      </c>
      <c r="BB340">
        <v>119</v>
      </c>
      <c r="BC340">
        <v>130</v>
      </c>
      <c r="BD340" t="s">
        <v>74</v>
      </c>
      <c r="BE340" t="s">
        <v>4301</v>
      </c>
      <c r="BF340" t="str">
        <f>HYPERLINK("http://dx.doi.org/10.1016/0167-7012(94)00065-F","http://dx.doi.org/10.1016/0167-7012(94)00065-F")</f>
        <v>http://dx.doi.org/10.1016/0167-7012(94)00065-F</v>
      </c>
      <c r="BG340" t="s">
        <v>74</v>
      </c>
      <c r="BH340" t="s">
        <v>74</v>
      </c>
      <c r="BI340">
        <v>12</v>
      </c>
      <c r="BJ340" t="s">
        <v>1868</v>
      </c>
      <c r="BK340" t="s">
        <v>94</v>
      </c>
      <c r="BL340" t="s">
        <v>1869</v>
      </c>
      <c r="BM340" t="s">
        <v>4302</v>
      </c>
      <c r="BN340" t="s">
        <v>74</v>
      </c>
      <c r="BO340" t="s">
        <v>74</v>
      </c>
      <c r="BP340" t="s">
        <v>74</v>
      </c>
      <c r="BQ340" t="s">
        <v>74</v>
      </c>
      <c r="BR340" t="s">
        <v>97</v>
      </c>
      <c r="BS340" t="s">
        <v>4303</v>
      </c>
      <c r="BT340" t="str">
        <f>HYPERLINK("https%3A%2F%2Fwww.webofscience.com%2Fwos%2Fwoscc%2Ffull-record%2FWOS:A1995QZ72500001","View Full Record in Web of Science")</f>
        <v>View Full Record in Web of Science</v>
      </c>
    </row>
    <row r="341" spans="1:72" x14ac:dyDescent="0.15">
      <c r="A341" t="s">
        <v>72</v>
      </c>
      <c r="B341" t="s">
        <v>4304</v>
      </c>
      <c r="C341" t="s">
        <v>74</v>
      </c>
      <c r="D341" t="s">
        <v>74</v>
      </c>
      <c r="E341" t="s">
        <v>74</v>
      </c>
      <c r="F341" t="s">
        <v>4304</v>
      </c>
      <c r="G341" t="s">
        <v>74</v>
      </c>
      <c r="H341" t="s">
        <v>74</v>
      </c>
      <c r="I341" t="s">
        <v>4305</v>
      </c>
      <c r="J341" t="s">
        <v>4306</v>
      </c>
      <c r="K341" t="s">
        <v>74</v>
      </c>
      <c r="L341" t="s">
        <v>74</v>
      </c>
      <c r="M341" t="s">
        <v>77</v>
      </c>
      <c r="N341" t="s">
        <v>78</v>
      </c>
      <c r="O341" t="s">
        <v>74</v>
      </c>
      <c r="P341" t="s">
        <v>74</v>
      </c>
      <c r="Q341" t="s">
        <v>74</v>
      </c>
      <c r="R341" t="s">
        <v>74</v>
      </c>
      <c r="S341" t="s">
        <v>74</v>
      </c>
      <c r="T341" t="s">
        <v>74</v>
      </c>
      <c r="U341" t="s">
        <v>74</v>
      </c>
      <c r="V341" t="s">
        <v>4307</v>
      </c>
      <c r="W341" t="s">
        <v>1107</v>
      </c>
      <c r="X341" t="s">
        <v>302</v>
      </c>
      <c r="Y341" t="s">
        <v>4308</v>
      </c>
      <c r="Z341" t="s">
        <v>74</v>
      </c>
      <c r="AA341" t="s">
        <v>74</v>
      </c>
      <c r="AB341" t="s">
        <v>4309</v>
      </c>
      <c r="AC341" t="s">
        <v>74</v>
      </c>
      <c r="AD341" t="s">
        <v>74</v>
      </c>
      <c r="AE341" t="s">
        <v>74</v>
      </c>
      <c r="AF341" t="s">
        <v>74</v>
      </c>
      <c r="AG341">
        <v>8</v>
      </c>
      <c r="AH341">
        <v>9</v>
      </c>
      <c r="AI341">
        <v>11</v>
      </c>
      <c r="AJ341">
        <v>0</v>
      </c>
      <c r="AK341">
        <v>0</v>
      </c>
      <c r="AL341" t="s">
        <v>829</v>
      </c>
      <c r="AM341" t="s">
        <v>372</v>
      </c>
      <c r="AN341" t="s">
        <v>830</v>
      </c>
      <c r="AO341" t="s">
        <v>4310</v>
      </c>
      <c r="AP341" t="s">
        <v>74</v>
      </c>
      <c r="AQ341" t="s">
        <v>74</v>
      </c>
      <c r="AR341" t="s">
        <v>4311</v>
      </c>
      <c r="AS341" t="s">
        <v>4312</v>
      </c>
      <c r="AT341" t="s">
        <v>3903</v>
      </c>
      <c r="AU341">
        <v>1995</v>
      </c>
      <c r="AV341">
        <v>61</v>
      </c>
      <c r="AW341" t="s">
        <v>74</v>
      </c>
      <c r="AX341">
        <v>2</v>
      </c>
      <c r="AY341" t="s">
        <v>74</v>
      </c>
      <c r="AZ341" t="s">
        <v>74</v>
      </c>
      <c r="BA341" t="s">
        <v>74</v>
      </c>
      <c r="BB341">
        <v>197</v>
      </c>
      <c r="BC341">
        <v>207</v>
      </c>
      <c r="BD341" t="s">
        <v>74</v>
      </c>
      <c r="BE341" t="s">
        <v>4313</v>
      </c>
      <c r="BF341" t="str">
        <f>HYPERLINK("http://dx.doi.org/10.1093/mollus/61.2.197","http://dx.doi.org/10.1093/mollus/61.2.197")</f>
        <v>http://dx.doi.org/10.1093/mollus/61.2.197</v>
      </c>
      <c r="BG341" t="s">
        <v>74</v>
      </c>
      <c r="BH341" t="s">
        <v>74</v>
      </c>
      <c r="BI341">
        <v>11</v>
      </c>
      <c r="BJ341" t="s">
        <v>2681</v>
      </c>
      <c r="BK341" t="s">
        <v>94</v>
      </c>
      <c r="BL341" t="s">
        <v>2681</v>
      </c>
      <c r="BM341" t="s">
        <v>4314</v>
      </c>
      <c r="BN341" t="s">
        <v>74</v>
      </c>
      <c r="BO341" t="s">
        <v>74</v>
      </c>
      <c r="BP341" t="s">
        <v>74</v>
      </c>
      <c r="BQ341" t="s">
        <v>74</v>
      </c>
      <c r="BR341" t="s">
        <v>97</v>
      </c>
      <c r="BS341" t="s">
        <v>4315</v>
      </c>
      <c r="BT341" t="str">
        <f>HYPERLINK("https%3A%2F%2Fwww.webofscience.com%2Fwos%2Fwoscc%2Ffull-record%2FWOS:A1995RE66400005","View Full Record in Web of Science")</f>
        <v>View Full Record in Web of Science</v>
      </c>
    </row>
    <row r="342" spans="1:72" x14ac:dyDescent="0.15">
      <c r="A342" t="s">
        <v>72</v>
      </c>
      <c r="B342" t="s">
        <v>4316</v>
      </c>
      <c r="C342" t="s">
        <v>74</v>
      </c>
      <c r="D342" t="s">
        <v>74</v>
      </c>
      <c r="E342" t="s">
        <v>74</v>
      </c>
      <c r="F342" t="s">
        <v>4316</v>
      </c>
      <c r="G342" t="s">
        <v>74</v>
      </c>
      <c r="H342" t="s">
        <v>74</v>
      </c>
      <c r="I342" t="s">
        <v>4317</v>
      </c>
      <c r="J342" t="s">
        <v>4306</v>
      </c>
      <c r="K342" t="s">
        <v>74</v>
      </c>
      <c r="L342" t="s">
        <v>74</v>
      </c>
      <c r="M342" t="s">
        <v>77</v>
      </c>
      <c r="N342" t="s">
        <v>78</v>
      </c>
      <c r="O342" t="s">
        <v>74</v>
      </c>
      <c r="P342" t="s">
        <v>74</v>
      </c>
      <c r="Q342" t="s">
        <v>74</v>
      </c>
      <c r="R342" t="s">
        <v>74</v>
      </c>
      <c r="S342" t="s">
        <v>74</v>
      </c>
      <c r="T342" t="s">
        <v>74</v>
      </c>
      <c r="U342" t="s">
        <v>4318</v>
      </c>
      <c r="V342" t="s">
        <v>4319</v>
      </c>
      <c r="W342" t="s">
        <v>1107</v>
      </c>
      <c r="X342" t="s">
        <v>302</v>
      </c>
      <c r="Y342" t="s">
        <v>4308</v>
      </c>
      <c r="Z342" t="s">
        <v>74</v>
      </c>
      <c r="AA342" t="s">
        <v>74</v>
      </c>
      <c r="AB342" t="s">
        <v>4309</v>
      </c>
      <c r="AC342" t="s">
        <v>74</v>
      </c>
      <c r="AD342" t="s">
        <v>74</v>
      </c>
      <c r="AE342" t="s">
        <v>74</v>
      </c>
      <c r="AF342" t="s">
        <v>74</v>
      </c>
      <c r="AG342">
        <v>6</v>
      </c>
      <c r="AH342">
        <v>5</v>
      </c>
      <c r="AI342">
        <v>7</v>
      </c>
      <c r="AJ342">
        <v>0</v>
      </c>
      <c r="AK342">
        <v>0</v>
      </c>
      <c r="AL342" t="s">
        <v>829</v>
      </c>
      <c r="AM342" t="s">
        <v>372</v>
      </c>
      <c r="AN342" t="s">
        <v>830</v>
      </c>
      <c r="AO342" t="s">
        <v>4310</v>
      </c>
      <c r="AP342" t="s">
        <v>74</v>
      </c>
      <c r="AQ342" t="s">
        <v>74</v>
      </c>
      <c r="AR342" t="s">
        <v>4311</v>
      </c>
      <c r="AS342" t="s">
        <v>4312</v>
      </c>
      <c r="AT342" t="s">
        <v>3903</v>
      </c>
      <c r="AU342">
        <v>1995</v>
      </c>
      <c r="AV342">
        <v>61</v>
      </c>
      <c r="AW342" t="s">
        <v>74</v>
      </c>
      <c r="AX342">
        <v>2</v>
      </c>
      <c r="AY342" t="s">
        <v>74</v>
      </c>
      <c r="AZ342" t="s">
        <v>74</v>
      </c>
      <c r="BA342" t="s">
        <v>74</v>
      </c>
      <c r="BB342">
        <v>209</v>
      </c>
      <c r="BC342">
        <v>213</v>
      </c>
      <c r="BD342" t="s">
        <v>74</v>
      </c>
      <c r="BE342" t="s">
        <v>4320</v>
      </c>
      <c r="BF342" t="str">
        <f>HYPERLINK("http://dx.doi.org/10.1093/mollus/61.2.209","http://dx.doi.org/10.1093/mollus/61.2.209")</f>
        <v>http://dx.doi.org/10.1093/mollus/61.2.209</v>
      </c>
      <c r="BG342" t="s">
        <v>74</v>
      </c>
      <c r="BH342" t="s">
        <v>74</v>
      </c>
      <c r="BI342">
        <v>5</v>
      </c>
      <c r="BJ342" t="s">
        <v>2681</v>
      </c>
      <c r="BK342" t="s">
        <v>94</v>
      </c>
      <c r="BL342" t="s">
        <v>2681</v>
      </c>
      <c r="BM342" t="s">
        <v>4314</v>
      </c>
      <c r="BN342" t="s">
        <v>74</v>
      </c>
      <c r="BO342" t="s">
        <v>74</v>
      </c>
      <c r="BP342" t="s">
        <v>74</v>
      </c>
      <c r="BQ342" t="s">
        <v>74</v>
      </c>
      <c r="BR342" t="s">
        <v>97</v>
      </c>
      <c r="BS342" t="s">
        <v>4321</v>
      </c>
      <c r="BT342" t="str">
        <f>HYPERLINK("https%3A%2F%2Fwww.webofscience.com%2Fwos%2Fwoscc%2Ffull-record%2FWOS:A1995RE66400006","View Full Record in Web of Science")</f>
        <v>View Full Record in Web of Science</v>
      </c>
    </row>
    <row r="343" spans="1:72" x14ac:dyDescent="0.15">
      <c r="A343" t="s">
        <v>72</v>
      </c>
      <c r="B343" t="s">
        <v>4322</v>
      </c>
      <c r="C343" t="s">
        <v>74</v>
      </c>
      <c r="D343" t="s">
        <v>74</v>
      </c>
      <c r="E343" t="s">
        <v>74</v>
      </c>
      <c r="F343" t="s">
        <v>4322</v>
      </c>
      <c r="G343" t="s">
        <v>74</v>
      </c>
      <c r="H343" t="s">
        <v>74</v>
      </c>
      <c r="I343" t="s">
        <v>4323</v>
      </c>
      <c r="J343" t="s">
        <v>4324</v>
      </c>
      <c r="K343" t="s">
        <v>74</v>
      </c>
      <c r="L343" t="s">
        <v>74</v>
      </c>
      <c r="M343" t="s">
        <v>2936</v>
      </c>
      <c r="N343" t="s">
        <v>78</v>
      </c>
      <c r="O343" t="s">
        <v>74</v>
      </c>
      <c r="P343" t="s">
        <v>74</v>
      </c>
      <c r="Q343" t="s">
        <v>74</v>
      </c>
      <c r="R343" t="s">
        <v>74</v>
      </c>
      <c r="S343" t="s">
        <v>74</v>
      </c>
      <c r="T343" t="s">
        <v>4325</v>
      </c>
      <c r="U343" t="s">
        <v>74</v>
      </c>
      <c r="V343" t="s">
        <v>4326</v>
      </c>
      <c r="W343" t="s">
        <v>74</v>
      </c>
      <c r="X343" t="s">
        <v>74</v>
      </c>
      <c r="Y343" t="s">
        <v>4327</v>
      </c>
      <c r="Z343" t="s">
        <v>74</v>
      </c>
      <c r="AA343" t="s">
        <v>74</v>
      </c>
      <c r="AB343" t="s">
        <v>74</v>
      </c>
      <c r="AC343" t="s">
        <v>74</v>
      </c>
      <c r="AD343" t="s">
        <v>74</v>
      </c>
      <c r="AE343" t="s">
        <v>74</v>
      </c>
      <c r="AF343" t="s">
        <v>74</v>
      </c>
      <c r="AG343">
        <v>38</v>
      </c>
      <c r="AH343">
        <v>14</v>
      </c>
      <c r="AI343">
        <v>15</v>
      </c>
      <c r="AJ343">
        <v>0</v>
      </c>
      <c r="AK343">
        <v>7</v>
      </c>
      <c r="AL343" t="s">
        <v>2188</v>
      </c>
      <c r="AM343" t="s">
        <v>2189</v>
      </c>
      <c r="AN343" t="s">
        <v>2190</v>
      </c>
      <c r="AO343" t="s">
        <v>4328</v>
      </c>
      <c r="AP343" t="s">
        <v>4329</v>
      </c>
      <c r="AQ343" t="s">
        <v>74</v>
      </c>
      <c r="AR343" t="s">
        <v>4330</v>
      </c>
      <c r="AS343" t="s">
        <v>4331</v>
      </c>
      <c r="AT343" t="s">
        <v>3939</v>
      </c>
      <c r="AU343">
        <v>1995</v>
      </c>
      <c r="AV343">
        <v>29</v>
      </c>
      <c r="AW343">
        <v>3</v>
      </c>
      <c r="AX343" t="s">
        <v>74</v>
      </c>
      <c r="AY343" t="s">
        <v>74</v>
      </c>
      <c r="AZ343" t="s">
        <v>74</v>
      </c>
      <c r="BA343" t="s">
        <v>74</v>
      </c>
      <c r="BB343">
        <v>601</v>
      </c>
      <c r="BC343">
        <v>618</v>
      </c>
      <c r="BD343" t="s">
        <v>74</v>
      </c>
      <c r="BE343" t="s">
        <v>4332</v>
      </c>
      <c r="BF343" t="str">
        <f>HYPERLINK("http://dx.doi.org/10.1080/00222939500770211","http://dx.doi.org/10.1080/00222939500770211")</f>
        <v>http://dx.doi.org/10.1080/00222939500770211</v>
      </c>
      <c r="BG343" t="s">
        <v>74</v>
      </c>
      <c r="BH343" t="s">
        <v>74</v>
      </c>
      <c r="BI343">
        <v>18</v>
      </c>
      <c r="BJ343" t="s">
        <v>4333</v>
      </c>
      <c r="BK343" t="s">
        <v>94</v>
      </c>
      <c r="BL343" t="s">
        <v>4334</v>
      </c>
      <c r="BM343" t="s">
        <v>4335</v>
      </c>
      <c r="BN343" t="s">
        <v>74</v>
      </c>
      <c r="BO343" t="s">
        <v>74</v>
      </c>
      <c r="BP343" t="s">
        <v>74</v>
      </c>
      <c r="BQ343" t="s">
        <v>74</v>
      </c>
      <c r="BR343" t="s">
        <v>97</v>
      </c>
      <c r="BS343" t="s">
        <v>4336</v>
      </c>
      <c r="BT343" t="str">
        <f>HYPERLINK("https%3A%2F%2Fwww.webofscience.com%2Fwos%2Fwoscc%2Ffull-record%2FWOS:A1995RD14100004","View Full Record in Web of Science")</f>
        <v>View Full Record in Web of Science</v>
      </c>
    </row>
    <row r="344" spans="1:72" x14ac:dyDescent="0.15">
      <c r="A344" t="s">
        <v>72</v>
      </c>
      <c r="B344" t="s">
        <v>4337</v>
      </c>
      <c r="C344" t="s">
        <v>74</v>
      </c>
      <c r="D344" t="s">
        <v>74</v>
      </c>
      <c r="E344" t="s">
        <v>74</v>
      </c>
      <c r="F344" t="s">
        <v>4337</v>
      </c>
      <c r="G344" t="s">
        <v>74</v>
      </c>
      <c r="H344" t="s">
        <v>74</v>
      </c>
      <c r="I344" t="s">
        <v>4338</v>
      </c>
      <c r="J344" t="s">
        <v>913</v>
      </c>
      <c r="K344" t="s">
        <v>74</v>
      </c>
      <c r="L344" t="s">
        <v>74</v>
      </c>
      <c r="M344" t="s">
        <v>77</v>
      </c>
      <c r="N344" t="s">
        <v>78</v>
      </c>
      <c r="O344" t="s">
        <v>74</v>
      </c>
      <c r="P344" t="s">
        <v>74</v>
      </c>
      <c r="Q344" t="s">
        <v>74</v>
      </c>
      <c r="R344" t="s">
        <v>74</v>
      </c>
      <c r="S344" t="s">
        <v>74</v>
      </c>
      <c r="T344" t="s">
        <v>4339</v>
      </c>
      <c r="U344" t="s">
        <v>4340</v>
      </c>
      <c r="V344" t="s">
        <v>4341</v>
      </c>
      <c r="W344" t="s">
        <v>4342</v>
      </c>
      <c r="X344" t="s">
        <v>3092</v>
      </c>
      <c r="Y344" t="s">
        <v>4343</v>
      </c>
      <c r="Z344" t="s">
        <v>74</v>
      </c>
      <c r="AA344" t="s">
        <v>3094</v>
      </c>
      <c r="AB344" t="s">
        <v>74</v>
      </c>
      <c r="AC344" t="s">
        <v>74</v>
      </c>
      <c r="AD344" t="s">
        <v>74</v>
      </c>
      <c r="AE344" t="s">
        <v>74</v>
      </c>
      <c r="AF344" t="s">
        <v>74</v>
      </c>
      <c r="AG344">
        <v>25</v>
      </c>
      <c r="AH344">
        <v>34</v>
      </c>
      <c r="AI344">
        <v>34</v>
      </c>
      <c r="AJ344">
        <v>0</v>
      </c>
      <c r="AK344">
        <v>1</v>
      </c>
      <c r="AL344" t="s">
        <v>921</v>
      </c>
      <c r="AM344" t="s">
        <v>922</v>
      </c>
      <c r="AN344" t="s">
        <v>923</v>
      </c>
      <c r="AO344" t="s">
        <v>924</v>
      </c>
      <c r="AP344" t="s">
        <v>74</v>
      </c>
      <c r="AQ344" t="s">
        <v>74</v>
      </c>
      <c r="AR344" t="s">
        <v>925</v>
      </c>
      <c r="AS344" t="s">
        <v>926</v>
      </c>
      <c r="AT344" t="s">
        <v>3903</v>
      </c>
      <c r="AU344">
        <v>1995</v>
      </c>
      <c r="AV344">
        <v>152</v>
      </c>
      <c r="AW344" t="s">
        <v>74</v>
      </c>
      <c r="AX344">
        <v>3</v>
      </c>
      <c r="AY344" t="s">
        <v>74</v>
      </c>
      <c r="AZ344" t="s">
        <v>74</v>
      </c>
      <c r="BA344" t="s">
        <v>74</v>
      </c>
      <c r="BB344">
        <v>417</v>
      </c>
      <c r="BC344">
        <v>420</v>
      </c>
      <c r="BD344" t="s">
        <v>74</v>
      </c>
      <c r="BE344" t="s">
        <v>4344</v>
      </c>
      <c r="BF344" t="str">
        <f>HYPERLINK("http://dx.doi.org/10.1144/gsjgs.152.3.0417","http://dx.doi.org/10.1144/gsjgs.152.3.0417")</f>
        <v>http://dx.doi.org/10.1144/gsjgs.152.3.0417</v>
      </c>
      <c r="BG344" t="s">
        <v>74</v>
      </c>
      <c r="BH344" t="s">
        <v>74</v>
      </c>
      <c r="BI344">
        <v>4</v>
      </c>
      <c r="BJ344" t="s">
        <v>226</v>
      </c>
      <c r="BK344" t="s">
        <v>94</v>
      </c>
      <c r="BL344" t="s">
        <v>227</v>
      </c>
      <c r="BM344" t="s">
        <v>4345</v>
      </c>
      <c r="BN344" t="s">
        <v>74</v>
      </c>
      <c r="BO344" t="s">
        <v>74</v>
      </c>
      <c r="BP344" t="s">
        <v>74</v>
      </c>
      <c r="BQ344" t="s">
        <v>74</v>
      </c>
      <c r="BR344" t="s">
        <v>97</v>
      </c>
      <c r="BS344" t="s">
        <v>4346</v>
      </c>
      <c r="BT344" t="str">
        <f>HYPERLINK("https%3A%2F%2Fwww.webofscience.com%2Fwos%2Fwoscc%2Ffull-record%2FWOS:A1995QV76800001","View Full Record in Web of Science")</f>
        <v>View Full Record in Web of Science</v>
      </c>
    </row>
    <row r="345" spans="1:72" x14ac:dyDescent="0.15">
      <c r="A345" t="s">
        <v>72</v>
      </c>
      <c r="B345" t="s">
        <v>4347</v>
      </c>
      <c r="C345" t="s">
        <v>74</v>
      </c>
      <c r="D345" t="s">
        <v>74</v>
      </c>
      <c r="E345" t="s">
        <v>74</v>
      </c>
      <c r="F345" t="s">
        <v>4347</v>
      </c>
      <c r="G345" t="s">
        <v>74</v>
      </c>
      <c r="H345" t="s">
        <v>74</v>
      </c>
      <c r="I345" t="s">
        <v>4348</v>
      </c>
      <c r="J345" t="s">
        <v>913</v>
      </c>
      <c r="K345" t="s">
        <v>74</v>
      </c>
      <c r="L345" t="s">
        <v>74</v>
      </c>
      <c r="M345" t="s">
        <v>77</v>
      </c>
      <c r="N345" t="s">
        <v>78</v>
      </c>
      <c r="O345" t="s">
        <v>74</v>
      </c>
      <c r="P345" t="s">
        <v>74</v>
      </c>
      <c r="Q345" t="s">
        <v>74</v>
      </c>
      <c r="R345" t="s">
        <v>74</v>
      </c>
      <c r="S345" t="s">
        <v>74</v>
      </c>
      <c r="T345" t="s">
        <v>4349</v>
      </c>
      <c r="U345" t="s">
        <v>4350</v>
      </c>
      <c r="V345" t="s">
        <v>4351</v>
      </c>
      <c r="W345" t="s">
        <v>4352</v>
      </c>
      <c r="X345" t="s">
        <v>302</v>
      </c>
      <c r="Y345" t="s">
        <v>4353</v>
      </c>
      <c r="Z345" t="s">
        <v>74</v>
      </c>
      <c r="AA345" t="s">
        <v>74</v>
      </c>
      <c r="AB345" t="s">
        <v>920</v>
      </c>
      <c r="AC345" t="s">
        <v>74</v>
      </c>
      <c r="AD345" t="s">
        <v>74</v>
      </c>
      <c r="AE345" t="s">
        <v>74</v>
      </c>
      <c r="AF345" t="s">
        <v>74</v>
      </c>
      <c r="AG345">
        <v>44</v>
      </c>
      <c r="AH345">
        <v>18</v>
      </c>
      <c r="AI345">
        <v>18</v>
      </c>
      <c r="AJ345">
        <v>0</v>
      </c>
      <c r="AK345">
        <v>0</v>
      </c>
      <c r="AL345" t="s">
        <v>921</v>
      </c>
      <c r="AM345" t="s">
        <v>922</v>
      </c>
      <c r="AN345" t="s">
        <v>923</v>
      </c>
      <c r="AO345" t="s">
        <v>924</v>
      </c>
      <c r="AP345" t="s">
        <v>74</v>
      </c>
      <c r="AQ345" t="s">
        <v>74</v>
      </c>
      <c r="AR345" t="s">
        <v>925</v>
      </c>
      <c r="AS345" t="s">
        <v>926</v>
      </c>
      <c r="AT345" t="s">
        <v>3903</v>
      </c>
      <c r="AU345">
        <v>1995</v>
      </c>
      <c r="AV345">
        <v>152</v>
      </c>
      <c r="AW345" t="s">
        <v>74</v>
      </c>
      <c r="AX345">
        <v>3</v>
      </c>
      <c r="AY345" t="s">
        <v>74</v>
      </c>
      <c r="AZ345" t="s">
        <v>74</v>
      </c>
      <c r="BA345" t="s">
        <v>74</v>
      </c>
      <c r="BB345">
        <v>469</v>
      </c>
      <c r="BC345">
        <v>480</v>
      </c>
      <c r="BD345" t="s">
        <v>74</v>
      </c>
      <c r="BE345" t="s">
        <v>4354</v>
      </c>
      <c r="BF345" t="str">
        <f>HYPERLINK("http://dx.doi.org/10.1144/gsjgs.152.3.0469","http://dx.doi.org/10.1144/gsjgs.152.3.0469")</f>
        <v>http://dx.doi.org/10.1144/gsjgs.152.3.0469</v>
      </c>
      <c r="BG345" t="s">
        <v>74</v>
      </c>
      <c r="BH345" t="s">
        <v>74</v>
      </c>
      <c r="BI345">
        <v>12</v>
      </c>
      <c r="BJ345" t="s">
        <v>226</v>
      </c>
      <c r="BK345" t="s">
        <v>94</v>
      </c>
      <c r="BL345" t="s">
        <v>227</v>
      </c>
      <c r="BM345" t="s">
        <v>4345</v>
      </c>
      <c r="BN345" t="s">
        <v>74</v>
      </c>
      <c r="BO345" t="s">
        <v>74</v>
      </c>
      <c r="BP345" t="s">
        <v>74</v>
      </c>
      <c r="BQ345" t="s">
        <v>74</v>
      </c>
      <c r="BR345" t="s">
        <v>97</v>
      </c>
      <c r="BS345" t="s">
        <v>4355</v>
      </c>
      <c r="BT345" t="str">
        <f>HYPERLINK("https%3A%2F%2Fwww.webofscience.com%2Fwos%2Fwoscc%2Ffull-record%2FWOS:A1995QV76800005","View Full Record in Web of Science")</f>
        <v>View Full Record in Web of Science</v>
      </c>
    </row>
    <row r="346" spans="1:72" x14ac:dyDescent="0.15">
      <c r="A346" t="s">
        <v>72</v>
      </c>
      <c r="B346" t="s">
        <v>4356</v>
      </c>
      <c r="C346" t="s">
        <v>74</v>
      </c>
      <c r="D346" t="s">
        <v>74</v>
      </c>
      <c r="E346" t="s">
        <v>74</v>
      </c>
      <c r="F346" t="s">
        <v>4356</v>
      </c>
      <c r="G346" t="s">
        <v>74</v>
      </c>
      <c r="H346" t="s">
        <v>74</v>
      </c>
      <c r="I346" t="s">
        <v>4357</v>
      </c>
      <c r="J346" t="s">
        <v>4358</v>
      </c>
      <c r="K346" t="s">
        <v>74</v>
      </c>
      <c r="L346" t="s">
        <v>74</v>
      </c>
      <c r="M346" t="s">
        <v>77</v>
      </c>
      <c r="N346" t="s">
        <v>477</v>
      </c>
      <c r="O346" t="s">
        <v>74</v>
      </c>
      <c r="P346" t="s">
        <v>74</v>
      </c>
      <c r="Q346" t="s">
        <v>74</v>
      </c>
      <c r="R346" t="s">
        <v>74</v>
      </c>
      <c r="S346" t="s">
        <v>74</v>
      </c>
      <c r="T346" t="s">
        <v>74</v>
      </c>
      <c r="U346" t="s">
        <v>74</v>
      </c>
      <c r="V346" t="s">
        <v>74</v>
      </c>
      <c r="W346" t="s">
        <v>74</v>
      </c>
      <c r="X346" t="s">
        <v>74</v>
      </c>
      <c r="Y346" t="s">
        <v>4359</v>
      </c>
      <c r="Z346" t="s">
        <v>74</v>
      </c>
      <c r="AA346" t="s">
        <v>74</v>
      </c>
      <c r="AB346" t="s">
        <v>74</v>
      </c>
      <c r="AC346" t="s">
        <v>74</v>
      </c>
      <c r="AD346" t="s">
        <v>74</v>
      </c>
      <c r="AE346" t="s">
        <v>74</v>
      </c>
      <c r="AF346" t="s">
        <v>74</v>
      </c>
      <c r="AG346">
        <v>0</v>
      </c>
      <c r="AH346">
        <v>0</v>
      </c>
      <c r="AI346">
        <v>0</v>
      </c>
      <c r="AJ346">
        <v>0</v>
      </c>
      <c r="AK346">
        <v>0</v>
      </c>
      <c r="AL346" t="s">
        <v>4360</v>
      </c>
      <c r="AM346" t="s">
        <v>3383</v>
      </c>
      <c r="AN346" t="s">
        <v>4361</v>
      </c>
      <c r="AO346" t="s">
        <v>4362</v>
      </c>
      <c r="AP346" t="s">
        <v>4363</v>
      </c>
      <c r="AQ346" t="s">
        <v>74</v>
      </c>
      <c r="AR346" t="s">
        <v>4364</v>
      </c>
      <c r="AS346" t="s">
        <v>4365</v>
      </c>
      <c r="AT346" t="s">
        <v>3903</v>
      </c>
      <c r="AU346">
        <v>1995</v>
      </c>
      <c r="AV346">
        <v>45</v>
      </c>
      <c r="AW346">
        <v>5</v>
      </c>
      <c r="AX346" t="s">
        <v>74</v>
      </c>
      <c r="AY346" t="s">
        <v>74</v>
      </c>
      <c r="AZ346" t="s">
        <v>74</v>
      </c>
      <c r="BA346" t="s">
        <v>74</v>
      </c>
      <c r="BB346">
        <v>603</v>
      </c>
      <c r="BC346">
        <v>604</v>
      </c>
      <c r="BD346" t="s">
        <v>74</v>
      </c>
      <c r="BE346" t="s">
        <v>74</v>
      </c>
      <c r="BF346" t="s">
        <v>74</v>
      </c>
      <c r="BG346" t="s">
        <v>74</v>
      </c>
      <c r="BH346" t="s">
        <v>74</v>
      </c>
      <c r="BI346">
        <v>2</v>
      </c>
      <c r="BJ346" t="s">
        <v>226</v>
      </c>
      <c r="BK346" t="s">
        <v>94</v>
      </c>
      <c r="BL346" t="s">
        <v>227</v>
      </c>
      <c r="BM346" t="s">
        <v>4366</v>
      </c>
      <c r="BN346" t="s">
        <v>74</v>
      </c>
      <c r="BO346" t="s">
        <v>74</v>
      </c>
      <c r="BP346" t="s">
        <v>74</v>
      </c>
      <c r="BQ346" t="s">
        <v>74</v>
      </c>
      <c r="BR346" t="s">
        <v>97</v>
      </c>
      <c r="BS346" t="s">
        <v>4367</v>
      </c>
      <c r="BT346" t="str">
        <f>HYPERLINK("https%3A%2F%2Fwww.webofscience.com%2Fwos%2Fwoscc%2Ffull-record%2FWOS:A1995QX14500012","View Full Record in Web of Science")</f>
        <v>View Full Record in Web of Science</v>
      </c>
    </row>
    <row r="347" spans="1:72" x14ac:dyDescent="0.15">
      <c r="A347" t="s">
        <v>72</v>
      </c>
      <c r="B347" t="s">
        <v>4368</v>
      </c>
      <c r="C347" t="s">
        <v>74</v>
      </c>
      <c r="D347" t="s">
        <v>74</v>
      </c>
      <c r="E347" t="s">
        <v>74</v>
      </c>
      <c r="F347" t="s">
        <v>4368</v>
      </c>
      <c r="G347" t="s">
        <v>74</v>
      </c>
      <c r="H347" t="s">
        <v>74</v>
      </c>
      <c r="I347" t="s">
        <v>4369</v>
      </c>
      <c r="J347" t="s">
        <v>1960</v>
      </c>
      <c r="K347" t="s">
        <v>74</v>
      </c>
      <c r="L347" t="s">
        <v>74</v>
      </c>
      <c r="M347" t="s">
        <v>77</v>
      </c>
      <c r="N347" t="s">
        <v>519</v>
      </c>
      <c r="O347" t="s">
        <v>74</v>
      </c>
      <c r="P347" t="s">
        <v>74</v>
      </c>
      <c r="Q347" t="s">
        <v>74</v>
      </c>
      <c r="R347" t="s">
        <v>74</v>
      </c>
      <c r="S347" t="s">
        <v>74</v>
      </c>
      <c r="T347" t="s">
        <v>74</v>
      </c>
      <c r="U347" t="s">
        <v>74</v>
      </c>
      <c r="V347" t="s">
        <v>4370</v>
      </c>
      <c r="W347" t="s">
        <v>4371</v>
      </c>
      <c r="X347" t="s">
        <v>4372</v>
      </c>
      <c r="Y347" t="s">
        <v>4373</v>
      </c>
      <c r="Z347" t="s">
        <v>74</v>
      </c>
      <c r="AA347" t="s">
        <v>74</v>
      </c>
      <c r="AB347" t="s">
        <v>74</v>
      </c>
      <c r="AC347" t="s">
        <v>74</v>
      </c>
      <c r="AD347" t="s">
        <v>74</v>
      </c>
      <c r="AE347" t="s">
        <v>74</v>
      </c>
      <c r="AF347" t="s">
        <v>74</v>
      </c>
      <c r="AG347">
        <v>9</v>
      </c>
      <c r="AH347">
        <v>4</v>
      </c>
      <c r="AI347">
        <v>4</v>
      </c>
      <c r="AJ347">
        <v>0</v>
      </c>
      <c r="AK347">
        <v>2</v>
      </c>
      <c r="AL347" t="s">
        <v>1967</v>
      </c>
      <c r="AM347" t="s">
        <v>345</v>
      </c>
      <c r="AN347" t="s">
        <v>1968</v>
      </c>
      <c r="AO347" t="s">
        <v>1969</v>
      </c>
      <c r="AP347" t="s">
        <v>74</v>
      </c>
      <c r="AQ347" t="s">
        <v>74</v>
      </c>
      <c r="AR347" t="s">
        <v>1970</v>
      </c>
      <c r="AS347" t="s">
        <v>1971</v>
      </c>
      <c r="AT347" t="s">
        <v>3903</v>
      </c>
      <c r="AU347">
        <v>1995</v>
      </c>
      <c r="AV347">
        <v>75</v>
      </c>
      <c r="AW347">
        <v>2</v>
      </c>
      <c r="AX347" t="s">
        <v>74</v>
      </c>
      <c r="AY347" t="s">
        <v>74</v>
      </c>
      <c r="AZ347" t="s">
        <v>74</v>
      </c>
      <c r="BA347" t="s">
        <v>74</v>
      </c>
      <c r="BB347">
        <v>499</v>
      </c>
      <c r="BC347">
        <v>501</v>
      </c>
      <c r="BD347" t="s">
        <v>74</v>
      </c>
      <c r="BE347" t="s">
        <v>4374</v>
      </c>
      <c r="BF347" t="str">
        <f>HYPERLINK("http://dx.doi.org/10.1017/S002531540001835X","http://dx.doi.org/10.1017/S002531540001835X")</f>
        <v>http://dx.doi.org/10.1017/S002531540001835X</v>
      </c>
      <c r="BG347" t="s">
        <v>74</v>
      </c>
      <c r="BH347" t="s">
        <v>74</v>
      </c>
      <c r="BI347">
        <v>3</v>
      </c>
      <c r="BJ347" t="s">
        <v>1004</v>
      </c>
      <c r="BK347" t="s">
        <v>94</v>
      </c>
      <c r="BL347" t="s">
        <v>1004</v>
      </c>
      <c r="BM347" t="s">
        <v>4375</v>
      </c>
      <c r="BN347" t="s">
        <v>74</v>
      </c>
      <c r="BO347" t="s">
        <v>74</v>
      </c>
      <c r="BP347" t="s">
        <v>74</v>
      </c>
      <c r="BQ347" t="s">
        <v>74</v>
      </c>
      <c r="BR347" t="s">
        <v>97</v>
      </c>
      <c r="BS347" t="s">
        <v>4376</v>
      </c>
      <c r="BT347" t="str">
        <f>HYPERLINK("https%3A%2F%2Fwww.webofscience.com%2Fwos%2Fwoscc%2Ffull-record%2FWOS:A1995QZ29600019","View Full Record in Web of Science")</f>
        <v>View Full Record in Web of Science</v>
      </c>
    </row>
    <row r="348" spans="1:72" x14ac:dyDescent="0.15">
      <c r="A348" t="s">
        <v>72</v>
      </c>
      <c r="B348" t="s">
        <v>4377</v>
      </c>
      <c r="C348" t="s">
        <v>74</v>
      </c>
      <c r="D348" t="s">
        <v>74</v>
      </c>
      <c r="E348" t="s">
        <v>74</v>
      </c>
      <c r="F348" t="s">
        <v>4377</v>
      </c>
      <c r="G348" t="s">
        <v>74</v>
      </c>
      <c r="H348" t="s">
        <v>74</v>
      </c>
      <c r="I348" t="s">
        <v>4378</v>
      </c>
      <c r="J348" t="s">
        <v>942</v>
      </c>
      <c r="K348" t="s">
        <v>74</v>
      </c>
      <c r="L348" t="s">
        <v>74</v>
      </c>
      <c r="M348" t="s">
        <v>77</v>
      </c>
      <c r="N348" t="s">
        <v>78</v>
      </c>
      <c r="O348" t="s">
        <v>74</v>
      </c>
      <c r="P348" t="s">
        <v>74</v>
      </c>
      <c r="Q348" t="s">
        <v>74</v>
      </c>
      <c r="R348" t="s">
        <v>74</v>
      </c>
      <c r="S348" t="s">
        <v>74</v>
      </c>
      <c r="T348" t="s">
        <v>74</v>
      </c>
      <c r="U348" t="s">
        <v>4379</v>
      </c>
      <c r="V348" t="s">
        <v>4380</v>
      </c>
      <c r="W348" t="s">
        <v>4381</v>
      </c>
      <c r="X348" t="s">
        <v>4382</v>
      </c>
      <c r="Y348" t="s">
        <v>4383</v>
      </c>
      <c r="Z348" t="s">
        <v>74</v>
      </c>
      <c r="AA348" t="s">
        <v>74</v>
      </c>
      <c r="AB348" t="s">
        <v>4384</v>
      </c>
      <c r="AC348" t="s">
        <v>74</v>
      </c>
      <c r="AD348" t="s">
        <v>74</v>
      </c>
      <c r="AE348" t="s">
        <v>74</v>
      </c>
      <c r="AF348" t="s">
        <v>74</v>
      </c>
      <c r="AG348">
        <v>45</v>
      </c>
      <c r="AH348">
        <v>65</v>
      </c>
      <c r="AI348">
        <v>71</v>
      </c>
      <c r="AJ348">
        <v>0</v>
      </c>
      <c r="AK348">
        <v>5</v>
      </c>
      <c r="AL348" t="s">
        <v>829</v>
      </c>
      <c r="AM348" t="s">
        <v>372</v>
      </c>
      <c r="AN348" t="s">
        <v>830</v>
      </c>
      <c r="AO348" t="s">
        <v>945</v>
      </c>
      <c r="AP348" t="s">
        <v>74</v>
      </c>
      <c r="AQ348" t="s">
        <v>74</v>
      </c>
      <c r="AR348" t="s">
        <v>946</v>
      </c>
      <c r="AS348" t="s">
        <v>947</v>
      </c>
      <c r="AT348" t="s">
        <v>3903</v>
      </c>
      <c r="AU348">
        <v>1995</v>
      </c>
      <c r="AV348">
        <v>236</v>
      </c>
      <c r="AW348" t="s">
        <v>74</v>
      </c>
      <c r="AX348">
        <v>1</v>
      </c>
      <c r="AY348" t="s">
        <v>74</v>
      </c>
      <c r="AZ348" t="s">
        <v>74</v>
      </c>
      <c r="BA348" t="s">
        <v>74</v>
      </c>
      <c r="BB348">
        <v>55</v>
      </c>
      <c r="BC348">
        <v>71</v>
      </c>
      <c r="BD348" t="s">
        <v>74</v>
      </c>
      <c r="BE348" t="s">
        <v>4385</v>
      </c>
      <c r="BF348" t="str">
        <f>HYPERLINK("http://dx.doi.org/10.1111/j.1469-7998.1995.tb01784.x","http://dx.doi.org/10.1111/j.1469-7998.1995.tb01784.x")</f>
        <v>http://dx.doi.org/10.1111/j.1469-7998.1995.tb01784.x</v>
      </c>
      <c r="BG348" t="s">
        <v>74</v>
      </c>
      <c r="BH348" t="s">
        <v>74</v>
      </c>
      <c r="BI348">
        <v>17</v>
      </c>
      <c r="BJ348" t="s">
        <v>691</v>
      </c>
      <c r="BK348" t="s">
        <v>94</v>
      </c>
      <c r="BL348" t="s">
        <v>691</v>
      </c>
      <c r="BM348" t="s">
        <v>4386</v>
      </c>
      <c r="BN348" t="s">
        <v>74</v>
      </c>
      <c r="BO348" t="s">
        <v>74</v>
      </c>
      <c r="BP348" t="s">
        <v>74</v>
      </c>
      <c r="BQ348" t="s">
        <v>74</v>
      </c>
      <c r="BR348" t="s">
        <v>97</v>
      </c>
      <c r="BS348" t="s">
        <v>4387</v>
      </c>
      <c r="BT348" t="str">
        <f>HYPERLINK("https%3A%2F%2Fwww.webofscience.com%2Fwos%2Fwoscc%2Ffull-record%2FWOS:A1995QZ50600006","View Full Record in Web of Science")</f>
        <v>View Full Record in Web of Science</v>
      </c>
    </row>
    <row r="349" spans="1:72" x14ac:dyDescent="0.15">
      <c r="A349" t="s">
        <v>72</v>
      </c>
      <c r="B349" t="s">
        <v>4388</v>
      </c>
      <c r="C349" t="s">
        <v>74</v>
      </c>
      <c r="D349" t="s">
        <v>74</v>
      </c>
      <c r="E349" t="s">
        <v>74</v>
      </c>
      <c r="F349" t="s">
        <v>4388</v>
      </c>
      <c r="G349" t="s">
        <v>74</v>
      </c>
      <c r="H349" t="s">
        <v>74</v>
      </c>
      <c r="I349" t="s">
        <v>4389</v>
      </c>
      <c r="J349" t="s">
        <v>993</v>
      </c>
      <c r="K349" t="s">
        <v>74</v>
      </c>
      <c r="L349" t="s">
        <v>74</v>
      </c>
      <c r="M349" t="s">
        <v>77</v>
      </c>
      <c r="N349" t="s">
        <v>78</v>
      </c>
      <c r="O349" t="s">
        <v>74</v>
      </c>
      <c r="P349" t="s">
        <v>74</v>
      </c>
      <c r="Q349" t="s">
        <v>74</v>
      </c>
      <c r="R349" t="s">
        <v>74</v>
      </c>
      <c r="S349" t="s">
        <v>74</v>
      </c>
      <c r="T349" t="s">
        <v>74</v>
      </c>
      <c r="U349" t="s">
        <v>4390</v>
      </c>
      <c r="V349" t="s">
        <v>4391</v>
      </c>
      <c r="W349" t="s">
        <v>4392</v>
      </c>
      <c r="X349" t="s">
        <v>4393</v>
      </c>
      <c r="Y349" t="s">
        <v>74</v>
      </c>
      <c r="Z349" t="s">
        <v>74</v>
      </c>
      <c r="AA349" t="s">
        <v>74</v>
      </c>
      <c r="AB349" t="s">
        <v>74</v>
      </c>
      <c r="AC349" t="s">
        <v>74</v>
      </c>
      <c r="AD349" t="s">
        <v>74</v>
      </c>
      <c r="AE349" t="s">
        <v>74</v>
      </c>
      <c r="AF349" t="s">
        <v>74</v>
      </c>
      <c r="AG349">
        <v>55</v>
      </c>
      <c r="AH349">
        <v>78</v>
      </c>
      <c r="AI349">
        <v>87</v>
      </c>
      <c r="AJ349">
        <v>1</v>
      </c>
      <c r="AK349">
        <v>21</v>
      </c>
      <c r="AL349" t="s">
        <v>344</v>
      </c>
      <c r="AM349" t="s">
        <v>345</v>
      </c>
      <c r="AN349" t="s">
        <v>346</v>
      </c>
      <c r="AO349" t="s">
        <v>1000</v>
      </c>
      <c r="AP349" t="s">
        <v>74</v>
      </c>
      <c r="AQ349" t="s">
        <v>74</v>
      </c>
      <c r="AR349" t="s">
        <v>1001</v>
      </c>
      <c r="AS349" t="s">
        <v>1002</v>
      </c>
      <c r="AT349" t="s">
        <v>3903</v>
      </c>
      <c r="AU349">
        <v>1995</v>
      </c>
      <c r="AV349">
        <v>122</v>
      </c>
      <c r="AW349">
        <v>3</v>
      </c>
      <c r="AX349" t="s">
        <v>74</v>
      </c>
      <c r="AY349" t="s">
        <v>74</v>
      </c>
      <c r="AZ349" t="s">
        <v>74</v>
      </c>
      <c r="BA349" t="s">
        <v>74</v>
      </c>
      <c r="BB349">
        <v>461</v>
      </c>
      <c r="BC349">
        <v>470</v>
      </c>
      <c r="BD349" t="s">
        <v>74</v>
      </c>
      <c r="BE349" t="s">
        <v>4394</v>
      </c>
      <c r="BF349" t="str">
        <f>HYPERLINK("http://dx.doi.org/10.1007/BF00350880","http://dx.doi.org/10.1007/BF00350880")</f>
        <v>http://dx.doi.org/10.1007/BF00350880</v>
      </c>
      <c r="BG349" t="s">
        <v>74</v>
      </c>
      <c r="BH349" t="s">
        <v>74</v>
      </c>
      <c r="BI349">
        <v>10</v>
      </c>
      <c r="BJ349" t="s">
        <v>1004</v>
      </c>
      <c r="BK349" t="s">
        <v>94</v>
      </c>
      <c r="BL349" t="s">
        <v>1004</v>
      </c>
      <c r="BM349" t="s">
        <v>4395</v>
      </c>
      <c r="BN349" t="s">
        <v>74</v>
      </c>
      <c r="BO349" t="s">
        <v>74</v>
      </c>
      <c r="BP349" t="s">
        <v>74</v>
      </c>
      <c r="BQ349" t="s">
        <v>74</v>
      </c>
      <c r="BR349" t="s">
        <v>97</v>
      </c>
      <c r="BS349" t="s">
        <v>4396</v>
      </c>
      <c r="BT349" t="str">
        <f>HYPERLINK("https%3A%2F%2Fwww.webofscience.com%2Fwos%2Fwoscc%2Ffull-record%2FWOS:A1995RB03000014","View Full Record in Web of Science")</f>
        <v>View Full Record in Web of Science</v>
      </c>
    </row>
    <row r="350" spans="1:72" x14ac:dyDescent="0.15">
      <c r="A350" t="s">
        <v>72</v>
      </c>
      <c r="B350" t="s">
        <v>4397</v>
      </c>
      <c r="C350" t="s">
        <v>74</v>
      </c>
      <c r="D350" t="s">
        <v>74</v>
      </c>
      <c r="E350" t="s">
        <v>74</v>
      </c>
      <c r="F350" t="s">
        <v>4397</v>
      </c>
      <c r="G350" t="s">
        <v>74</v>
      </c>
      <c r="H350" t="s">
        <v>74</v>
      </c>
      <c r="I350" t="s">
        <v>4398</v>
      </c>
      <c r="J350" t="s">
        <v>4399</v>
      </c>
      <c r="K350" t="s">
        <v>74</v>
      </c>
      <c r="L350" t="s">
        <v>74</v>
      </c>
      <c r="M350" t="s">
        <v>77</v>
      </c>
      <c r="N350" t="s">
        <v>78</v>
      </c>
      <c r="O350" t="s">
        <v>74</v>
      </c>
      <c r="P350" t="s">
        <v>74</v>
      </c>
      <c r="Q350" t="s">
        <v>74</v>
      </c>
      <c r="R350" t="s">
        <v>74</v>
      </c>
      <c r="S350" t="s">
        <v>74</v>
      </c>
      <c r="T350" t="s">
        <v>74</v>
      </c>
      <c r="U350" t="s">
        <v>4400</v>
      </c>
      <c r="V350" t="s">
        <v>4401</v>
      </c>
      <c r="W350" t="s">
        <v>74</v>
      </c>
      <c r="X350" t="s">
        <v>74</v>
      </c>
      <c r="Y350" t="s">
        <v>4402</v>
      </c>
      <c r="Z350" t="s">
        <v>74</v>
      </c>
      <c r="AA350" t="s">
        <v>74</v>
      </c>
      <c r="AB350" t="s">
        <v>74</v>
      </c>
      <c r="AC350" t="s">
        <v>74</v>
      </c>
      <c r="AD350" t="s">
        <v>74</v>
      </c>
      <c r="AE350" t="s">
        <v>74</v>
      </c>
      <c r="AF350" t="s">
        <v>74</v>
      </c>
      <c r="AG350">
        <v>17</v>
      </c>
      <c r="AH350">
        <v>32</v>
      </c>
      <c r="AI350">
        <v>35</v>
      </c>
      <c r="AJ350">
        <v>0</v>
      </c>
      <c r="AK350">
        <v>12</v>
      </c>
      <c r="AL350" t="s">
        <v>85</v>
      </c>
      <c r="AM350" t="s">
        <v>86</v>
      </c>
      <c r="AN350" t="s">
        <v>87</v>
      </c>
      <c r="AO350" t="s">
        <v>4403</v>
      </c>
      <c r="AP350" t="s">
        <v>74</v>
      </c>
      <c r="AQ350" t="s">
        <v>74</v>
      </c>
      <c r="AR350" t="s">
        <v>4404</v>
      </c>
      <c r="AS350" t="s">
        <v>4405</v>
      </c>
      <c r="AT350" t="s">
        <v>3903</v>
      </c>
      <c r="AU350">
        <v>1995</v>
      </c>
      <c r="AV350">
        <v>49</v>
      </c>
      <c r="AW350">
        <v>4</v>
      </c>
      <c r="AX350" t="s">
        <v>74</v>
      </c>
      <c r="AY350" t="s">
        <v>74</v>
      </c>
      <c r="AZ350" t="s">
        <v>74</v>
      </c>
      <c r="BA350" t="s">
        <v>74</v>
      </c>
      <c r="BB350">
        <v>307</v>
      </c>
      <c r="BC350">
        <v>314</v>
      </c>
      <c r="BD350" t="s">
        <v>74</v>
      </c>
      <c r="BE350" t="s">
        <v>4406</v>
      </c>
      <c r="BF350" t="str">
        <f>HYPERLINK("http://dx.doi.org/10.1016/0304-4203(95)00020-R","http://dx.doi.org/10.1016/0304-4203(95)00020-R")</f>
        <v>http://dx.doi.org/10.1016/0304-4203(95)00020-R</v>
      </c>
      <c r="BG350" t="s">
        <v>74</v>
      </c>
      <c r="BH350" t="s">
        <v>74</v>
      </c>
      <c r="BI350">
        <v>8</v>
      </c>
      <c r="BJ350" t="s">
        <v>4407</v>
      </c>
      <c r="BK350" t="s">
        <v>94</v>
      </c>
      <c r="BL350" t="s">
        <v>4408</v>
      </c>
      <c r="BM350" t="s">
        <v>4409</v>
      </c>
      <c r="BN350" t="s">
        <v>74</v>
      </c>
      <c r="BO350" t="s">
        <v>74</v>
      </c>
      <c r="BP350" t="s">
        <v>74</v>
      </c>
      <c r="BQ350" t="s">
        <v>74</v>
      </c>
      <c r="BR350" t="s">
        <v>97</v>
      </c>
      <c r="BS350" t="s">
        <v>4410</v>
      </c>
      <c r="BT350" t="str">
        <f>HYPERLINK("https%3A%2F%2Fwww.webofscience.com%2Fwos%2Fwoscc%2Ffull-record%2FWOS:A1995RE70300007","View Full Record in Web of Science")</f>
        <v>View Full Record in Web of Science</v>
      </c>
    </row>
    <row r="351" spans="1:72" x14ac:dyDescent="0.15">
      <c r="A351" t="s">
        <v>72</v>
      </c>
      <c r="B351" t="s">
        <v>4411</v>
      </c>
      <c r="C351" t="s">
        <v>74</v>
      </c>
      <c r="D351" t="s">
        <v>74</v>
      </c>
      <c r="E351" t="s">
        <v>74</v>
      </c>
      <c r="F351" t="s">
        <v>4411</v>
      </c>
      <c r="G351" t="s">
        <v>74</v>
      </c>
      <c r="H351" t="s">
        <v>74</v>
      </c>
      <c r="I351" t="s">
        <v>4412</v>
      </c>
      <c r="J351" t="s">
        <v>2632</v>
      </c>
      <c r="K351" t="s">
        <v>74</v>
      </c>
      <c r="L351" t="s">
        <v>74</v>
      </c>
      <c r="M351" t="s">
        <v>77</v>
      </c>
      <c r="N351" t="s">
        <v>78</v>
      </c>
      <c r="O351" t="s">
        <v>74</v>
      </c>
      <c r="P351" t="s">
        <v>74</v>
      </c>
      <c r="Q351" t="s">
        <v>74</v>
      </c>
      <c r="R351" t="s">
        <v>74</v>
      </c>
      <c r="S351" t="s">
        <v>74</v>
      </c>
      <c r="T351" t="s">
        <v>4413</v>
      </c>
      <c r="U351" t="s">
        <v>4414</v>
      </c>
      <c r="V351" t="s">
        <v>4415</v>
      </c>
      <c r="W351" t="s">
        <v>74</v>
      </c>
      <c r="X351" t="s">
        <v>74</v>
      </c>
      <c r="Y351" t="s">
        <v>4416</v>
      </c>
      <c r="Z351" t="s">
        <v>74</v>
      </c>
      <c r="AA351" t="s">
        <v>4417</v>
      </c>
      <c r="AB351" t="s">
        <v>4418</v>
      </c>
      <c r="AC351" t="s">
        <v>74</v>
      </c>
      <c r="AD351" t="s">
        <v>74</v>
      </c>
      <c r="AE351" t="s">
        <v>74</v>
      </c>
      <c r="AF351" t="s">
        <v>74</v>
      </c>
      <c r="AG351">
        <v>68</v>
      </c>
      <c r="AH351">
        <v>46</v>
      </c>
      <c r="AI351">
        <v>50</v>
      </c>
      <c r="AJ351">
        <v>0</v>
      </c>
      <c r="AK351">
        <v>12</v>
      </c>
      <c r="AL351" t="s">
        <v>2639</v>
      </c>
      <c r="AM351" t="s">
        <v>2640</v>
      </c>
      <c r="AN351" t="s">
        <v>2641</v>
      </c>
      <c r="AO351" t="s">
        <v>2642</v>
      </c>
      <c r="AP351" t="s">
        <v>74</v>
      </c>
      <c r="AQ351" t="s">
        <v>74</v>
      </c>
      <c r="AR351" t="s">
        <v>2643</v>
      </c>
      <c r="AS351" t="s">
        <v>2644</v>
      </c>
      <c r="AT351" t="s">
        <v>3903</v>
      </c>
      <c r="AU351">
        <v>1995</v>
      </c>
      <c r="AV351">
        <v>121</v>
      </c>
      <c r="AW351" t="s">
        <v>2645</v>
      </c>
      <c r="AX351" t="s">
        <v>74</v>
      </c>
      <c r="AY351" t="s">
        <v>74</v>
      </c>
      <c r="AZ351" t="s">
        <v>74</v>
      </c>
      <c r="BA351" t="s">
        <v>74</v>
      </c>
      <c r="BB351">
        <v>73</v>
      </c>
      <c r="BC351">
        <v>89</v>
      </c>
      <c r="BD351" t="s">
        <v>74</v>
      </c>
      <c r="BE351" t="s">
        <v>4419</v>
      </c>
      <c r="BF351" t="str">
        <f>HYPERLINK("http://dx.doi.org/10.3354/meps121073","http://dx.doi.org/10.3354/meps121073")</f>
        <v>http://dx.doi.org/10.3354/meps121073</v>
      </c>
      <c r="BG351" t="s">
        <v>74</v>
      </c>
      <c r="BH351" t="s">
        <v>74</v>
      </c>
      <c r="BI351">
        <v>17</v>
      </c>
      <c r="BJ351" t="s">
        <v>2647</v>
      </c>
      <c r="BK351" t="s">
        <v>94</v>
      </c>
      <c r="BL351" t="s">
        <v>2648</v>
      </c>
      <c r="BM351" t="s">
        <v>4420</v>
      </c>
      <c r="BN351" t="s">
        <v>74</v>
      </c>
      <c r="BO351" t="s">
        <v>229</v>
      </c>
      <c r="BP351" t="s">
        <v>74</v>
      </c>
      <c r="BQ351" t="s">
        <v>74</v>
      </c>
      <c r="BR351" t="s">
        <v>97</v>
      </c>
      <c r="BS351" t="s">
        <v>4421</v>
      </c>
      <c r="BT351" t="str">
        <f>HYPERLINK("https%3A%2F%2Fwww.webofscience.com%2Fwos%2Fwoscc%2Ffull-record%2FWOS:A1995RE33000007","View Full Record in Web of Science")</f>
        <v>View Full Record in Web of Science</v>
      </c>
    </row>
    <row r="352" spans="1:72" x14ac:dyDescent="0.15">
      <c r="A352" t="s">
        <v>72</v>
      </c>
      <c r="B352" t="s">
        <v>4422</v>
      </c>
      <c r="C352" t="s">
        <v>74</v>
      </c>
      <c r="D352" t="s">
        <v>74</v>
      </c>
      <c r="E352" t="s">
        <v>74</v>
      </c>
      <c r="F352" t="s">
        <v>4422</v>
      </c>
      <c r="G352" t="s">
        <v>74</v>
      </c>
      <c r="H352" t="s">
        <v>74</v>
      </c>
      <c r="I352" t="s">
        <v>4423</v>
      </c>
      <c r="J352" t="s">
        <v>4424</v>
      </c>
      <c r="K352" t="s">
        <v>74</v>
      </c>
      <c r="L352" t="s">
        <v>74</v>
      </c>
      <c r="M352" t="s">
        <v>77</v>
      </c>
      <c r="N352" t="s">
        <v>2007</v>
      </c>
      <c r="O352" t="s">
        <v>74</v>
      </c>
      <c r="P352" t="s">
        <v>74</v>
      </c>
      <c r="Q352" t="s">
        <v>74</v>
      </c>
      <c r="R352" t="s">
        <v>74</v>
      </c>
      <c r="S352" t="s">
        <v>74</v>
      </c>
      <c r="T352" t="s">
        <v>74</v>
      </c>
      <c r="U352" t="s">
        <v>74</v>
      </c>
      <c r="V352" t="s">
        <v>74</v>
      </c>
      <c r="W352" t="s">
        <v>74</v>
      </c>
      <c r="X352" t="s">
        <v>74</v>
      </c>
      <c r="Y352" t="s">
        <v>4425</v>
      </c>
      <c r="Z352" t="s">
        <v>74</v>
      </c>
      <c r="AA352" t="s">
        <v>74</v>
      </c>
      <c r="AB352" t="s">
        <v>74</v>
      </c>
      <c r="AC352" t="s">
        <v>74</v>
      </c>
      <c r="AD352" t="s">
        <v>74</v>
      </c>
      <c r="AE352" t="s">
        <v>74</v>
      </c>
      <c r="AF352" t="s">
        <v>74</v>
      </c>
      <c r="AG352">
        <v>1</v>
      </c>
      <c r="AH352">
        <v>0</v>
      </c>
      <c r="AI352">
        <v>0</v>
      </c>
      <c r="AJ352">
        <v>0</v>
      </c>
      <c r="AK352">
        <v>0</v>
      </c>
      <c r="AL352" t="s">
        <v>4426</v>
      </c>
      <c r="AM352" t="s">
        <v>107</v>
      </c>
      <c r="AN352" t="s">
        <v>4427</v>
      </c>
      <c r="AO352" t="s">
        <v>4428</v>
      </c>
      <c r="AP352" t="s">
        <v>74</v>
      </c>
      <c r="AQ352" t="s">
        <v>74</v>
      </c>
      <c r="AR352" t="s">
        <v>4424</v>
      </c>
      <c r="AS352" t="s">
        <v>4429</v>
      </c>
      <c r="AT352" t="s">
        <v>3903</v>
      </c>
      <c r="AU352">
        <v>1995</v>
      </c>
      <c r="AV352">
        <v>81</v>
      </c>
      <c r="AW352">
        <v>2</v>
      </c>
      <c r="AX352" t="s">
        <v>74</v>
      </c>
      <c r="AY352" t="s">
        <v>74</v>
      </c>
      <c r="AZ352" t="s">
        <v>74</v>
      </c>
      <c r="BA352" t="s">
        <v>74</v>
      </c>
      <c r="BB352">
        <v>230</v>
      </c>
      <c r="BC352">
        <v>230</v>
      </c>
      <c r="BD352" t="s">
        <v>74</v>
      </c>
      <c r="BE352" t="s">
        <v>74</v>
      </c>
      <c r="BF352" t="s">
        <v>74</v>
      </c>
      <c r="BG352" t="s">
        <v>74</v>
      </c>
      <c r="BH352" t="s">
        <v>74</v>
      </c>
      <c r="BI352">
        <v>1</v>
      </c>
      <c r="BJ352" t="s">
        <v>4430</v>
      </c>
      <c r="BK352" t="s">
        <v>4431</v>
      </c>
      <c r="BL352" t="s">
        <v>4430</v>
      </c>
      <c r="BM352" t="s">
        <v>4432</v>
      </c>
      <c r="BN352" t="s">
        <v>74</v>
      </c>
      <c r="BO352" t="s">
        <v>74</v>
      </c>
      <c r="BP352" t="s">
        <v>74</v>
      </c>
      <c r="BQ352" t="s">
        <v>74</v>
      </c>
      <c r="BR352" t="s">
        <v>97</v>
      </c>
      <c r="BS352" t="s">
        <v>4433</v>
      </c>
      <c r="BT352" t="str">
        <f>HYPERLINK("https%3A%2F%2Fwww.webofscience.com%2Fwos%2Fwoscc%2Ffull-record%2FWOS:A1995RA36700021","View Full Record in Web of Science")</f>
        <v>View Full Record in Web of Science</v>
      </c>
    </row>
    <row r="353" spans="1:72" x14ac:dyDescent="0.15">
      <c r="A353" t="s">
        <v>72</v>
      </c>
      <c r="B353" t="s">
        <v>4434</v>
      </c>
      <c r="C353" t="s">
        <v>74</v>
      </c>
      <c r="D353" t="s">
        <v>74</v>
      </c>
      <c r="E353" t="s">
        <v>74</v>
      </c>
      <c r="F353" t="s">
        <v>4434</v>
      </c>
      <c r="G353" t="s">
        <v>74</v>
      </c>
      <c r="H353" t="s">
        <v>74</v>
      </c>
      <c r="I353" t="s">
        <v>4435</v>
      </c>
      <c r="J353" t="s">
        <v>1046</v>
      </c>
      <c r="K353" t="s">
        <v>74</v>
      </c>
      <c r="L353" t="s">
        <v>74</v>
      </c>
      <c r="M353" t="s">
        <v>77</v>
      </c>
      <c r="N353" t="s">
        <v>78</v>
      </c>
      <c r="O353" t="s">
        <v>74</v>
      </c>
      <c r="P353" t="s">
        <v>74</v>
      </c>
      <c r="Q353" t="s">
        <v>74</v>
      </c>
      <c r="R353" t="s">
        <v>74</v>
      </c>
      <c r="S353" t="s">
        <v>74</v>
      </c>
      <c r="T353" t="s">
        <v>74</v>
      </c>
      <c r="U353" t="s">
        <v>4436</v>
      </c>
      <c r="V353" t="s">
        <v>4437</v>
      </c>
      <c r="W353" t="s">
        <v>4438</v>
      </c>
      <c r="X353" t="s">
        <v>4439</v>
      </c>
      <c r="Y353" t="s">
        <v>4440</v>
      </c>
      <c r="Z353" t="s">
        <v>74</v>
      </c>
      <c r="AA353" t="s">
        <v>74</v>
      </c>
      <c r="AB353" t="s">
        <v>74</v>
      </c>
      <c r="AC353" t="s">
        <v>74</v>
      </c>
      <c r="AD353" t="s">
        <v>74</v>
      </c>
      <c r="AE353" t="s">
        <v>74</v>
      </c>
      <c r="AF353" t="s">
        <v>74</v>
      </c>
      <c r="AG353">
        <v>55</v>
      </c>
      <c r="AH353">
        <v>77</v>
      </c>
      <c r="AI353">
        <v>80</v>
      </c>
      <c r="AJ353">
        <v>1</v>
      </c>
      <c r="AK353">
        <v>7</v>
      </c>
      <c r="AL353" t="s">
        <v>1052</v>
      </c>
      <c r="AM353" t="s">
        <v>1053</v>
      </c>
      <c r="AN353" t="s">
        <v>4441</v>
      </c>
      <c r="AO353" t="s">
        <v>1055</v>
      </c>
      <c r="AP353" t="s">
        <v>74</v>
      </c>
      <c r="AQ353" t="s">
        <v>74</v>
      </c>
      <c r="AR353" t="s">
        <v>1046</v>
      </c>
      <c r="AS353" t="s">
        <v>1056</v>
      </c>
      <c r="AT353" t="s">
        <v>3903</v>
      </c>
      <c r="AU353">
        <v>1995</v>
      </c>
      <c r="AV353">
        <v>30</v>
      </c>
      <c r="AW353">
        <v>3</v>
      </c>
      <c r="AX353" t="s">
        <v>74</v>
      </c>
      <c r="AY353" t="s">
        <v>74</v>
      </c>
      <c r="AZ353" t="s">
        <v>74</v>
      </c>
      <c r="BA353" t="s">
        <v>74</v>
      </c>
      <c r="BB353">
        <v>311</v>
      </c>
      <c r="BC353">
        <v>318</v>
      </c>
      <c r="BD353" t="s">
        <v>74</v>
      </c>
      <c r="BE353" t="s">
        <v>4442</v>
      </c>
      <c r="BF353" t="str">
        <f>HYPERLINK("http://dx.doi.org/10.1111/j.1945-5100.1995.tb01129.x","http://dx.doi.org/10.1111/j.1945-5100.1995.tb01129.x")</f>
        <v>http://dx.doi.org/10.1111/j.1945-5100.1995.tb01129.x</v>
      </c>
      <c r="BG353" t="s">
        <v>74</v>
      </c>
      <c r="BH353" t="s">
        <v>74</v>
      </c>
      <c r="BI353">
        <v>8</v>
      </c>
      <c r="BJ353" t="s">
        <v>270</v>
      </c>
      <c r="BK353" t="s">
        <v>94</v>
      </c>
      <c r="BL353" t="s">
        <v>270</v>
      </c>
      <c r="BM353" t="s">
        <v>4443</v>
      </c>
      <c r="BN353" t="s">
        <v>74</v>
      </c>
      <c r="BO353" t="s">
        <v>74</v>
      </c>
      <c r="BP353" t="s">
        <v>74</v>
      </c>
      <c r="BQ353" t="s">
        <v>74</v>
      </c>
      <c r="BR353" t="s">
        <v>97</v>
      </c>
      <c r="BS353" t="s">
        <v>4444</v>
      </c>
      <c r="BT353" t="str">
        <f>HYPERLINK("https%3A%2F%2Fwww.webofscience.com%2Fwos%2Fwoscc%2Ffull-record%2FWOS:A1995QY29400009","View Full Record in Web of Science")</f>
        <v>View Full Record in Web of Science</v>
      </c>
    </row>
    <row r="354" spans="1:72" x14ac:dyDescent="0.15">
      <c r="A354" t="s">
        <v>72</v>
      </c>
      <c r="B354" t="s">
        <v>4445</v>
      </c>
      <c r="C354" t="s">
        <v>74</v>
      </c>
      <c r="D354" t="s">
        <v>74</v>
      </c>
      <c r="E354" t="s">
        <v>74</v>
      </c>
      <c r="F354" t="s">
        <v>4445</v>
      </c>
      <c r="G354" t="s">
        <v>74</v>
      </c>
      <c r="H354" t="s">
        <v>74</v>
      </c>
      <c r="I354" t="s">
        <v>4446</v>
      </c>
      <c r="J354" t="s">
        <v>1046</v>
      </c>
      <c r="K354" t="s">
        <v>74</v>
      </c>
      <c r="L354" t="s">
        <v>74</v>
      </c>
      <c r="M354" t="s">
        <v>77</v>
      </c>
      <c r="N354" t="s">
        <v>78</v>
      </c>
      <c r="O354" t="s">
        <v>74</v>
      </c>
      <c r="P354" t="s">
        <v>74</v>
      </c>
      <c r="Q354" t="s">
        <v>74</v>
      </c>
      <c r="R354" t="s">
        <v>74</v>
      </c>
      <c r="S354" t="s">
        <v>74</v>
      </c>
      <c r="T354" t="s">
        <v>74</v>
      </c>
      <c r="U354" t="s">
        <v>4447</v>
      </c>
      <c r="V354" t="s">
        <v>4448</v>
      </c>
      <c r="W354" t="s">
        <v>4449</v>
      </c>
      <c r="X354" t="s">
        <v>4062</v>
      </c>
      <c r="Y354" t="s">
        <v>74</v>
      </c>
      <c r="Z354" t="s">
        <v>74</v>
      </c>
      <c r="AA354" t="s">
        <v>74</v>
      </c>
      <c r="AB354" t="s">
        <v>74</v>
      </c>
      <c r="AC354" t="s">
        <v>74</v>
      </c>
      <c r="AD354" t="s">
        <v>74</v>
      </c>
      <c r="AE354" t="s">
        <v>74</v>
      </c>
      <c r="AF354" t="s">
        <v>74</v>
      </c>
      <c r="AG354">
        <v>30</v>
      </c>
      <c r="AH354">
        <v>7</v>
      </c>
      <c r="AI354">
        <v>8</v>
      </c>
      <c r="AJ354">
        <v>0</v>
      </c>
      <c r="AK354">
        <v>0</v>
      </c>
      <c r="AL354" t="s">
        <v>1052</v>
      </c>
      <c r="AM354" t="s">
        <v>1053</v>
      </c>
      <c r="AN354" t="s">
        <v>1054</v>
      </c>
      <c r="AO354" t="s">
        <v>1055</v>
      </c>
      <c r="AP354" t="s">
        <v>74</v>
      </c>
      <c r="AQ354" t="s">
        <v>74</v>
      </c>
      <c r="AR354" t="s">
        <v>1046</v>
      </c>
      <c r="AS354" t="s">
        <v>1056</v>
      </c>
      <c r="AT354" t="s">
        <v>3903</v>
      </c>
      <c r="AU354">
        <v>1995</v>
      </c>
      <c r="AV354">
        <v>30</v>
      </c>
      <c r="AW354">
        <v>3</v>
      </c>
      <c r="AX354" t="s">
        <v>74</v>
      </c>
      <c r="AY354" t="s">
        <v>74</v>
      </c>
      <c r="AZ354" t="s">
        <v>74</v>
      </c>
      <c r="BA354" t="s">
        <v>74</v>
      </c>
      <c r="BB354">
        <v>319</v>
      </c>
      <c r="BC354">
        <v>324</v>
      </c>
      <c r="BD354" t="s">
        <v>74</v>
      </c>
      <c r="BE354" t="s">
        <v>4450</v>
      </c>
      <c r="BF354" t="str">
        <f>HYPERLINK("http://dx.doi.org/10.1111/j.1945-5100.1995.tb01130.x","http://dx.doi.org/10.1111/j.1945-5100.1995.tb01130.x")</f>
        <v>http://dx.doi.org/10.1111/j.1945-5100.1995.tb01130.x</v>
      </c>
      <c r="BG354" t="s">
        <v>74</v>
      </c>
      <c r="BH354" t="s">
        <v>74</v>
      </c>
      <c r="BI354">
        <v>6</v>
      </c>
      <c r="BJ354" t="s">
        <v>270</v>
      </c>
      <c r="BK354" t="s">
        <v>94</v>
      </c>
      <c r="BL354" t="s">
        <v>270</v>
      </c>
      <c r="BM354" t="s">
        <v>4443</v>
      </c>
      <c r="BN354" t="s">
        <v>74</v>
      </c>
      <c r="BO354" t="s">
        <v>74</v>
      </c>
      <c r="BP354" t="s">
        <v>74</v>
      </c>
      <c r="BQ354" t="s">
        <v>74</v>
      </c>
      <c r="BR354" t="s">
        <v>97</v>
      </c>
      <c r="BS354" t="s">
        <v>4451</v>
      </c>
      <c r="BT354" t="str">
        <f>HYPERLINK("https%3A%2F%2Fwww.webofscience.com%2Fwos%2Fwoscc%2Ffull-record%2FWOS:A1995QY29400010","View Full Record in Web of Science")</f>
        <v>View Full Record in Web of Science</v>
      </c>
    </row>
    <row r="355" spans="1:72" x14ac:dyDescent="0.15">
      <c r="A355" t="s">
        <v>72</v>
      </c>
      <c r="B355" t="s">
        <v>4452</v>
      </c>
      <c r="C355" t="s">
        <v>74</v>
      </c>
      <c r="D355" t="s">
        <v>74</v>
      </c>
      <c r="E355" t="s">
        <v>74</v>
      </c>
      <c r="F355" t="s">
        <v>4452</v>
      </c>
      <c r="G355" t="s">
        <v>74</v>
      </c>
      <c r="H355" t="s">
        <v>74</v>
      </c>
      <c r="I355" t="s">
        <v>4453</v>
      </c>
      <c r="J355" t="s">
        <v>4454</v>
      </c>
      <c r="K355" t="s">
        <v>74</v>
      </c>
      <c r="L355" t="s">
        <v>74</v>
      </c>
      <c r="M355" t="s">
        <v>77</v>
      </c>
      <c r="N355" t="s">
        <v>78</v>
      </c>
      <c r="O355" t="s">
        <v>74</v>
      </c>
      <c r="P355" t="s">
        <v>74</v>
      </c>
      <c r="Q355" t="s">
        <v>74</v>
      </c>
      <c r="R355" t="s">
        <v>74</v>
      </c>
      <c r="S355" t="s">
        <v>74</v>
      </c>
      <c r="T355" t="s">
        <v>4455</v>
      </c>
      <c r="U355" t="s">
        <v>4456</v>
      </c>
      <c r="V355" t="s">
        <v>4457</v>
      </c>
      <c r="W355" t="s">
        <v>4458</v>
      </c>
      <c r="X355" t="s">
        <v>369</v>
      </c>
      <c r="Y355" t="s">
        <v>4459</v>
      </c>
      <c r="Z355" t="s">
        <v>74</v>
      </c>
      <c r="AA355" t="s">
        <v>4460</v>
      </c>
      <c r="AB355" t="s">
        <v>4461</v>
      </c>
      <c r="AC355" t="s">
        <v>74</v>
      </c>
      <c r="AD355" t="s">
        <v>74</v>
      </c>
      <c r="AE355" t="s">
        <v>74</v>
      </c>
      <c r="AF355" t="s">
        <v>74</v>
      </c>
      <c r="AG355">
        <v>58</v>
      </c>
      <c r="AH355">
        <v>19</v>
      </c>
      <c r="AI355">
        <v>22</v>
      </c>
      <c r="AJ355">
        <v>0</v>
      </c>
      <c r="AK355">
        <v>5</v>
      </c>
      <c r="AL355" t="s">
        <v>1184</v>
      </c>
      <c r="AM355" t="s">
        <v>1185</v>
      </c>
      <c r="AN355" t="s">
        <v>4462</v>
      </c>
      <c r="AO355" t="s">
        <v>4463</v>
      </c>
      <c r="AP355" t="s">
        <v>74</v>
      </c>
      <c r="AQ355" t="s">
        <v>74</v>
      </c>
      <c r="AR355" t="s">
        <v>4464</v>
      </c>
      <c r="AS355" t="s">
        <v>4465</v>
      </c>
      <c r="AT355" t="s">
        <v>3903</v>
      </c>
      <c r="AU355">
        <v>1995</v>
      </c>
      <c r="AV355">
        <v>12</v>
      </c>
      <c r="AW355">
        <v>3</v>
      </c>
      <c r="AX355" t="s">
        <v>74</v>
      </c>
      <c r="AY355" t="s">
        <v>74</v>
      </c>
      <c r="AZ355" t="s">
        <v>74</v>
      </c>
      <c r="BA355" t="s">
        <v>74</v>
      </c>
      <c r="BB355">
        <v>459</v>
      </c>
      <c r="BC355">
        <v>472</v>
      </c>
      <c r="BD355" t="s">
        <v>74</v>
      </c>
      <c r="BE355" t="s">
        <v>74</v>
      </c>
      <c r="BF355" t="s">
        <v>74</v>
      </c>
      <c r="BG355" t="s">
        <v>74</v>
      </c>
      <c r="BH355" t="s">
        <v>74</v>
      </c>
      <c r="BI355">
        <v>14</v>
      </c>
      <c r="BJ355" t="s">
        <v>4466</v>
      </c>
      <c r="BK355" t="s">
        <v>94</v>
      </c>
      <c r="BL355" t="s">
        <v>4466</v>
      </c>
      <c r="BM355" t="s">
        <v>4467</v>
      </c>
      <c r="BN355">
        <v>7739388</v>
      </c>
      <c r="BO355" t="s">
        <v>74</v>
      </c>
      <c r="BP355" t="s">
        <v>74</v>
      </c>
      <c r="BQ355" t="s">
        <v>74</v>
      </c>
      <c r="BR355" t="s">
        <v>97</v>
      </c>
      <c r="BS355" t="s">
        <v>4468</v>
      </c>
      <c r="BT355" t="str">
        <f>HYPERLINK("https%3A%2F%2Fwww.webofscience.com%2Fwos%2Fwoscc%2Ffull-record%2FWOS:A1995QU32000011","View Full Record in Web of Science")</f>
        <v>View Full Record in Web of Science</v>
      </c>
    </row>
    <row r="356" spans="1:72" x14ac:dyDescent="0.15">
      <c r="A356" t="s">
        <v>72</v>
      </c>
      <c r="B356" t="s">
        <v>4469</v>
      </c>
      <c r="C356" t="s">
        <v>74</v>
      </c>
      <c r="D356" t="s">
        <v>74</v>
      </c>
      <c r="E356" t="s">
        <v>74</v>
      </c>
      <c r="F356" t="s">
        <v>4469</v>
      </c>
      <c r="G356" t="s">
        <v>74</v>
      </c>
      <c r="H356" t="s">
        <v>74</v>
      </c>
      <c r="I356" t="s">
        <v>4470</v>
      </c>
      <c r="J356" t="s">
        <v>2779</v>
      </c>
      <c r="K356" t="s">
        <v>74</v>
      </c>
      <c r="L356" t="s">
        <v>74</v>
      </c>
      <c r="M356" t="s">
        <v>77</v>
      </c>
      <c r="N356" t="s">
        <v>78</v>
      </c>
      <c r="O356" t="s">
        <v>74</v>
      </c>
      <c r="P356" t="s">
        <v>74</v>
      </c>
      <c r="Q356" t="s">
        <v>74</v>
      </c>
      <c r="R356" t="s">
        <v>74</v>
      </c>
      <c r="S356" t="s">
        <v>74</v>
      </c>
      <c r="T356" t="s">
        <v>74</v>
      </c>
      <c r="U356" t="s">
        <v>74</v>
      </c>
      <c r="V356" t="s">
        <v>4471</v>
      </c>
      <c r="W356" t="s">
        <v>74</v>
      </c>
      <c r="X356" t="s">
        <v>74</v>
      </c>
      <c r="Y356" t="s">
        <v>2781</v>
      </c>
      <c r="Z356" t="s">
        <v>74</v>
      </c>
      <c r="AA356" t="s">
        <v>74</v>
      </c>
      <c r="AB356" t="s">
        <v>74</v>
      </c>
      <c r="AC356" t="s">
        <v>74</v>
      </c>
      <c r="AD356" t="s">
        <v>74</v>
      </c>
      <c r="AE356" t="s">
        <v>74</v>
      </c>
      <c r="AF356" t="s">
        <v>74</v>
      </c>
      <c r="AG356">
        <v>43</v>
      </c>
      <c r="AH356">
        <v>7</v>
      </c>
      <c r="AI356">
        <v>8</v>
      </c>
      <c r="AJ356">
        <v>0</v>
      </c>
      <c r="AK356">
        <v>0</v>
      </c>
      <c r="AL356" t="s">
        <v>2782</v>
      </c>
      <c r="AM356" t="s">
        <v>107</v>
      </c>
      <c r="AN356" t="s">
        <v>2783</v>
      </c>
      <c r="AO356" t="s">
        <v>2784</v>
      </c>
      <c r="AP356" t="s">
        <v>74</v>
      </c>
      <c r="AQ356" t="s">
        <v>74</v>
      </c>
      <c r="AR356" t="s">
        <v>2779</v>
      </c>
      <c r="AS356" t="s">
        <v>1098</v>
      </c>
      <c r="AT356" t="s">
        <v>3903</v>
      </c>
      <c r="AU356">
        <v>1995</v>
      </c>
      <c r="AV356">
        <v>38</v>
      </c>
      <c r="AW356" t="s">
        <v>74</v>
      </c>
      <c r="AX356">
        <v>1</v>
      </c>
      <c r="AY356" t="s">
        <v>74</v>
      </c>
      <c r="AZ356" t="s">
        <v>74</v>
      </c>
      <c r="BA356" t="s">
        <v>74</v>
      </c>
      <c r="BB356">
        <v>87</v>
      </c>
      <c r="BC356">
        <v>103</v>
      </c>
      <c r="BD356" t="s">
        <v>74</v>
      </c>
      <c r="BE356" t="s">
        <v>74</v>
      </c>
      <c r="BF356" t="s">
        <v>74</v>
      </c>
      <c r="BG356" t="s">
        <v>74</v>
      </c>
      <c r="BH356" t="s">
        <v>74</v>
      </c>
      <c r="BI356">
        <v>17</v>
      </c>
      <c r="BJ356" t="s">
        <v>1098</v>
      </c>
      <c r="BK356" t="s">
        <v>94</v>
      </c>
      <c r="BL356" t="s">
        <v>1098</v>
      </c>
      <c r="BM356" t="s">
        <v>4472</v>
      </c>
      <c r="BN356" t="s">
        <v>74</v>
      </c>
      <c r="BO356" t="s">
        <v>74</v>
      </c>
      <c r="BP356" t="s">
        <v>74</v>
      </c>
      <c r="BQ356" t="s">
        <v>74</v>
      </c>
      <c r="BR356" t="s">
        <v>97</v>
      </c>
      <c r="BS356" t="s">
        <v>4473</v>
      </c>
      <c r="BT356" t="str">
        <f>HYPERLINK("https%3A%2F%2Fwww.webofscience.com%2Fwos%2Fwoscc%2Ffull-record%2FWOS:A1995RG70300006","View Full Record in Web of Science")</f>
        <v>View Full Record in Web of Science</v>
      </c>
    </row>
    <row r="357" spans="1:72" x14ac:dyDescent="0.15">
      <c r="A357" t="s">
        <v>72</v>
      </c>
      <c r="B357" t="s">
        <v>4474</v>
      </c>
      <c r="C357" t="s">
        <v>74</v>
      </c>
      <c r="D357" t="s">
        <v>74</v>
      </c>
      <c r="E357" t="s">
        <v>74</v>
      </c>
      <c r="F357" t="s">
        <v>4474</v>
      </c>
      <c r="G357" t="s">
        <v>74</v>
      </c>
      <c r="H357" t="s">
        <v>74</v>
      </c>
      <c r="I357" t="s">
        <v>4475</v>
      </c>
      <c r="J357" t="s">
        <v>4476</v>
      </c>
      <c r="K357" t="s">
        <v>74</v>
      </c>
      <c r="L357" t="s">
        <v>74</v>
      </c>
      <c r="M357" t="s">
        <v>77</v>
      </c>
      <c r="N357" t="s">
        <v>78</v>
      </c>
      <c r="O357" t="s">
        <v>74</v>
      </c>
      <c r="P357" t="s">
        <v>74</v>
      </c>
      <c r="Q357" t="s">
        <v>74</v>
      </c>
      <c r="R357" t="s">
        <v>74</v>
      </c>
      <c r="S357" t="s">
        <v>74</v>
      </c>
      <c r="T357" t="s">
        <v>4477</v>
      </c>
      <c r="U357" t="s">
        <v>4478</v>
      </c>
      <c r="V357" t="s">
        <v>4479</v>
      </c>
      <c r="W357" t="s">
        <v>4480</v>
      </c>
      <c r="X357" t="s">
        <v>1754</v>
      </c>
      <c r="Y357" t="s">
        <v>74</v>
      </c>
      <c r="Z357" t="s">
        <v>74</v>
      </c>
      <c r="AA357" t="s">
        <v>74</v>
      </c>
      <c r="AB357" t="s">
        <v>74</v>
      </c>
      <c r="AC357" t="s">
        <v>74</v>
      </c>
      <c r="AD357" t="s">
        <v>74</v>
      </c>
      <c r="AE357" t="s">
        <v>74</v>
      </c>
      <c r="AF357" t="s">
        <v>74</v>
      </c>
      <c r="AG357">
        <v>17</v>
      </c>
      <c r="AH357">
        <v>21</v>
      </c>
      <c r="AI357">
        <v>24</v>
      </c>
      <c r="AJ357">
        <v>0</v>
      </c>
      <c r="AK357">
        <v>4</v>
      </c>
      <c r="AL357" t="s">
        <v>1121</v>
      </c>
      <c r="AM357" t="s">
        <v>1122</v>
      </c>
      <c r="AN357" t="s">
        <v>1123</v>
      </c>
      <c r="AO357" t="s">
        <v>4481</v>
      </c>
      <c r="AP357" t="s">
        <v>74</v>
      </c>
      <c r="AQ357" t="s">
        <v>74</v>
      </c>
      <c r="AR357" t="s">
        <v>4482</v>
      </c>
      <c r="AS357" t="s">
        <v>4483</v>
      </c>
      <c r="AT357" t="s">
        <v>3903</v>
      </c>
      <c r="AU357">
        <v>1995</v>
      </c>
      <c r="AV357">
        <v>94</v>
      </c>
      <c r="AW357">
        <v>1</v>
      </c>
      <c r="AX357" t="s">
        <v>74</v>
      </c>
      <c r="AY357" t="s">
        <v>74</v>
      </c>
      <c r="AZ357" t="s">
        <v>74</v>
      </c>
      <c r="BA357" t="s">
        <v>74</v>
      </c>
      <c r="BB357">
        <v>25</v>
      </c>
      <c r="BC357">
        <v>30</v>
      </c>
      <c r="BD357" t="s">
        <v>74</v>
      </c>
      <c r="BE357" t="s">
        <v>4484</v>
      </c>
      <c r="BF357" t="str">
        <f>HYPERLINK("http://dx.doi.org/10.1111/j.1399-3054.1995.tb00779.x","http://dx.doi.org/10.1111/j.1399-3054.1995.tb00779.x")</f>
        <v>http://dx.doi.org/10.1111/j.1399-3054.1995.tb00779.x</v>
      </c>
      <c r="BG357" t="s">
        <v>74</v>
      </c>
      <c r="BH357" t="s">
        <v>74</v>
      </c>
      <c r="BI357">
        <v>6</v>
      </c>
      <c r="BJ357" t="s">
        <v>594</v>
      </c>
      <c r="BK357" t="s">
        <v>94</v>
      </c>
      <c r="BL357" t="s">
        <v>594</v>
      </c>
      <c r="BM357" t="s">
        <v>4485</v>
      </c>
      <c r="BN357" t="s">
        <v>74</v>
      </c>
      <c r="BO357" t="s">
        <v>74</v>
      </c>
      <c r="BP357" t="s">
        <v>74</v>
      </c>
      <c r="BQ357" t="s">
        <v>74</v>
      </c>
      <c r="BR357" t="s">
        <v>97</v>
      </c>
      <c r="BS357" t="s">
        <v>4486</v>
      </c>
      <c r="BT357" t="str">
        <f>HYPERLINK("https%3A%2F%2Fwww.webofscience.com%2Fwos%2Fwoscc%2Ffull-record%2FWOS:A1995QY43100004","View Full Record in Web of Science")</f>
        <v>View Full Record in Web of Science</v>
      </c>
    </row>
    <row r="358" spans="1:72" x14ac:dyDescent="0.15">
      <c r="A358" t="s">
        <v>72</v>
      </c>
      <c r="B358" t="s">
        <v>4487</v>
      </c>
      <c r="C358" t="s">
        <v>74</v>
      </c>
      <c r="D358" t="s">
        <v>74</v>
      </c>
      <c r="E358" t="s">
        <v>74</v>
      </c>
      <c r="F358" t="s">
        <v>4487</v>
      </c>
      <c r="G358" t="s">
        <v>74</v>
      </c>
      <c r="H358" t="s">
        <v>74</v>
      </c>
      <c r="I358" t="s">
        <v>4488</v>
      </c>
      <c r="J358" t="s">
        <v>1196</v>
      </c>
      <c r="K358" t="s">
        <v>74</v>
      </c>
      <c r="L358" t="s">
        <v>74</v>
      </c>
      <c r="M358" t="s">
        <v>77</v>
      </c>
      <c r="N358" t="s">
        <v>78</v>
      </c>
      <c r="O358" t="s">
        <v>74</v>
      </c>
      <c r="P358" t="s">
        <v>74</v>
      </c>
      <c r="Q358" t="s">
        <v>74</v>
      </c>
      <c r="R358" t="s">
        <v>74</v>
      </c>
      <c r="S358" t="s">
        <v>74</v>
      </c>
      <c r="T358" t="s">
        <v>74</v>
      </c>
      <c r="U358" t="s">
        <v>4489</v>
      </c>
      <c r="V358" t="s">
        <v>4490</v>
      </c>
      <c r="W358" t="s">
        <v>74</v>
      </c>
      <c r="X358" t="s">
        <v>74</v>
      </c>
      <c r="Y358" t="s">
        <v>4491</v>
      </c>
      <c r="Z358" t="s">
        <v>74</v>
      </c>
      <c r="AA358" t="s">
        <v>4492</v>
      </c>
      <c r="AB358" t="s">
        <v>4493</v>
      </c>
      <c r="AC358" t="s">
        <v>74</v>
      </c>
      <c r="AD358" t="s">
        <v>74</v>
      </c>
      <c r="AE358" t="s">
        <v>74</v>
      </c>
      <c r="AF358" t="s">
        <v>74</v>
      </c>
      <c r="AG358">
        <v>50</v>
      </c>
      <c r="AH358">
        <v>10</v>
      </c>
      <c r="AI358">
        <v>10</v>
      </c>
      <c r="AJ358">
        <v>0</v>
      </c>
      <c r="AK358">
        <v>3</v>
      </c>
      <c r="AL358" t="s">
        <v>1696</v>
      </c>
      <c r="AM358" t="s">
        <v>345</v>
      </c>
      <c r="AN358" t="s">
        <v>1697</v>
      </c>
      <c r="AO358" t="s">
        <v>1200</v>
      </c>
      <c r="AP358" t="s">
        <v>74</v>
      </c>
      <c r="AQ358" t="s">
        <v>74</v>
      </c>
      <c r="AR358" t="s">
        <v>1201</v>
      </c>
      <c r="AS358" t="s">
        <v>1202</v>
      </c>
      <c r="AT358" t="s">
        <v>3903</v>
      </c>
      <c r="AU358">
        <v>1995</v>
      </c>
      <c r="AV358">
        <v>15</v>
      </c>
      <c r="AW358">
        <v>5</v>
      </c>
      <c r="AX358" t="s">
        <v>74</v>
      </c>
      <c r="AY358" t="s">
        <v>74</v>
      </c>
      <c r="AZ358" t="s">
        <v>74</v>
      </c>
      <c r="BA358" t="s">
        <v>74</v>
      </c>
      <c r="BB358">
        <v>307</v>
      </c>
      <c r="BC358">
        <v>317</v>
      </c>
      <c r="BD358" t="s">
        <v>74</v>
      </c>
      <c r="BE358" t="s">
        <v>74</v>
      </c>
      <c r="BF358" t="s">
        <v>74</v>
      </c>
      <c r="BG358" t="s">
        <v>74</v>
      </c>
      <c r="BH358" t="s">
        <v>74</v>
      </c>
      <c r="BI358">
        <v>11</v>
      </c>
      <c r="BJ358" t="s">
        <v>1204</v>
      </c>
      <c r="BK358" t="s">
        <v>94</v>
      </c>
      <c r="BL358" t="s">
        <v>1205</v>
      </c>
      <c r="BM358" t="s">
        <v>4494</v>
      </c>
      <c r="BN358" t="s">
        <v>74</v>
      </c>
      <c r="BO358" t="s">
        <v>74</v>
      </c>
      <c r="BP358" t="s">
        <v>74</v>
      </c>
      <c r="BQ358" t="s">
        <v>74</v>
      </c>
      <c r="BR358" t="s">
        <v>97</v>
      </c>
      <c r="BS358" t="s">
        <v>4495</v>
      </c>
      <c r="BT358" t="str">
        <f>HYPERLINK("https%3A%2F%2Fwww.webofscience.com%2Fwos%2Fwoscc%2Ffull-record%2FWOS:A1995QZ55600001","View Full Record in Web of Science")</f>
        <v>View Full Record in Web of Science</v>
      </c>
    </row>
    <row r="359" spans="1:72" x14ac:dyDescent="0.15">
      <c r="A359" t="s">
        <v>72</v>
      </c>
      <c r="B359" t="s">
        <v>4496</v>
      </c>
      <c r="C359" t="s">
        <v>74</v>
      </c>
      <c r="D359" t="s">
        <v>74</v>
      </c>
      <c r="E359" t="s">
        <v>74</v>
      </c>
      <c r="F359" t="s">
        <v>4496</v>
      </c>
      <c r="G359" t="s">
        <v>74</v>
      </c>
      <c r="H359" t="s">
        <v>74</v>
      </c>
      <c r="I359" t="s">
        <v>4497</v>
      </c>
      <c r="J359" t="s">
        <v>1196</v>
      </c>
      <c r="K359" t="s">
        <v>74</v>
      </c>
      <c r="L359" t="s">
        <v>74</v>
      </c>
      <c r="M359" t="s">
        <v>77</v>
      </c>
      <c r="N359" t="s">
        <v>78</v>
      </c>
      <c r="O359" t="s">
        <v>74</v>
      </c>
      <c r="P359" t="s">
        <v>74</v>
      </c>
      <c r="Q359" t="s">
        <v>74</v>
      </c>
      <c r="R359" t="s">
        <v>74</v>
      </c>
      <c r="S359" t="s">
        <v>74</v>
      </c>
      <c r="T359" t="s">
        <v>74</v>
      </c>
      <c r="U359" t="s">
        <v>4498</v>
      </c>
      <c r="V359" t="s">
        <v>4499</v>
      </c>
      <c r="W359" t="s">
        <v>4500</v>
      </c>
      <c r="X359" t="s">
        <v>4501</v>
      </c>
      <c r="Y359" t="s">
        <v>74</v>
      </c>
      <c r="Z359" t="s">
        <v>74</v>
      </c>
      <c r="AA359" t="s">
        <v>4502</v>
      </c>
      <c r="AB359" t="s">
        <v>74</v>
      </c>
      <c r="AC359" t="s">
        <v>74</v>
      </c>
      <c r="AD359" t="s">
        <v>74</v>
      </c>
      <c r="AE359" t="s">
        <v>74</v>
      </c>
      <c r="AF359" t="s">
        <v>74</v>
      </c>
      <c r="AG359">
        <v>60</v>
      </c>
      <c r="AH359">
        <v>47</v>
      </c>
      <c r="AI359">
        <v>54</v>
      </c>
      <c r="AJ359">
        <v>0</v>
      </c>
      <c r="AK359">
        <v>13</v>
      </c>
      <c r="AL359" t="s">
        <v>1696</v>
      </c>
      <c r="AM359" t="s">
        <v>345</v>
      </c>
      <c r="AN359" t="s">
        <v>1697</v>
      </c>
      <c r="AO359" t="s">
        <v>1200</v>
      </c>
      <c r="AP359" t="s">
        <v>2848</v>
      </c>
      <c r="AQ359" t="s">
        <v>74</v>
      </c>
      <c r="AR359" t="s">
        <v>1201</v>
      </c>
      <c r="AS359" t="s">
        <v>1202</v>
      </c>
      <c r="AT359" t="s">
        <v>3903</v>
      </c>
      <c r="AU359">
        <v>1995</v>
      </c>
      <c r="AV359">
        <v>15</v>
      </c>
      <c r="AW359">
        <v>5</v>
      </c>
      <c r="AX359" t="s">
        <v>74</v>
      </c>
      <c r="AY359" t="s">
        <v>74</v>
      </c>
      <c r="AZ359" t="s">
        <v>74</v>
      </c>
      <c r="BA359" t="s">
        <v>74</v>
      </c>
      <c r="BB359">
        <v>325</v>
      </c>
      <c r="BC359">
        <v>333</v>
      </c>
      <c r="BD359" t="s">
        <v>74</v>
      </c>
      <c r="BE359" t="s">
        <v>74</v>
      </c>
      <c r="BF359" t="s">
        <v>74</v>
      </c>
      <c r="BG359" t="s">
        <v>74</v>
      </c>
      <c r="BH359" t="s">
        <v>74</v>
      </c>
      <c r="BI359">
        <v>9</v>
      </c>
      <c r="BJ359" t="s">
        <v>1204</v>
      </c>
      <c r="BK359" t="s">
        <v>94</v>
      </c>
      <c r="BL359" t="s">
        <v>1205</v>
      </c>
      <c r="BM359" t="s">
        <v>4494</v>
      </c>
      <c r="BN359" t="s">
        <v>74</v>
      </c>
      <c r="BO359" t="s">
        <v>74</v>
      </c>
      <c r="BP359" t="s">
        <v>74</v>
      </c>
      <c r="BQ359" t="s">
        <v>74</v>
      </c>
      <c r="BR359" t="s">
        <v>97</v>
      </c>
      <c r="BS359" t="s">
        <v>4503</v>
      </c>
      <c r="BT359" t="str">
        <f>HYPERLINK("https%3A%2F%2Fwww.webofscience.com%2Fwos%2Fwoscc%2Ffull-record%2FWOS:A1995QZ55600003","View Full Record in Web of Science")</f>
        <v>View Full Record in Web of Science</v>
      </c>
    </row>
    <row r="360" spans="1:72" x14ac:dyDescent="0.15">
      <c r="A360" t="s">
        <v>72</v>
      </c>
      <c r="B360" t="s">
        <v>1982</v>
      </c>
      <c r="C360" t="s">
        <v>74</v>
      </c>
      <c r="D360" t="s">
        <v>74</v>
      </c>
      <c r="E360" t="s">
        <v>74</v>
      </c>
      <c r="F360" t="s">
        <v>1982</v>
      </c>
      <c r="G360" t="s">
        <v>74</v>
      </c>
      <c r="H360" t="s">
        <v>74</v>
      </c>
      <c r="I360" t="s">
        <v>4504</v>
      </c>
      <c r="J360" t="s">
        <v>1196</v>
      </c>
      <c r="K360" t="s">
        <v>74</v>
      </c>
      <c r="L360" t="s">
        <v>74</v>
      </c>
      <c r="M360" t="s">
        <v>77</v>
      </c>
      <c r="N360" t="s">
        <v>78</v>
      </c>
      <c r="O360" t="s">
        <v>74</v>
      </c>
      <c r="P360" t="s">
        <v>74</v>
      </c>
      <c r="Q360" t="s">
        <v>74</v>
      </c>
      <c r="R360" t="s">
        <v>74</v>
      </c>
      <c r="S360" t="s">
        <v>74</v>
      </c>
      <c r="T360" t="s">
        <v>74</v>
      </c>
      <c r="U360" t="s">
        <v>4505</v>
      </c>
      <c r="V360" t="s">
        <v>4506</v>
      </c>
      <c r="W360" t="s">
        <v>74</v>
      </c>
      <c r="X360" t="s">
        <v>74</v>
      </c>
      <c r="Y360" t="s">
        <v>1986</v>
      </c>
      <c r="Z360" t="s">
        <v>74</v>
      </c>
      <c r="AA360" t="s">
        <v>74</v>
      </c>
      <c r="AB360" t="s">
        <v>74</v>
      </c>
      <c r="AC360" t="s">
        <v>74</v>
      </c>
      <c r="AD360" t="s">
        <v>74</v>
      </c>
      <c r="AE360" t="s">
        <v>74</v>
      </c>
      <c r="AF360" t="s">
        <v>74</v>
      </c>
      <c r="AG360">
        <v>23</v>
      </c>
      <c r="AH360">
        <v>111</v>
      </c>
      <c r="AI360">
        <v>118</v>
      </c>
      <c r="AJ360">
        <v>0</v>
      </c>
      <c r="AK360">
        <v>16</v>
      </c>
      <c r="AL360" t="s">
        <v>344</v>
      </c>
      <c r="AM360" t="s">
        <v>345</v>
      </c>
      <c r="AN360" t="s">
        <v>346</v>
      </c>
      <c r="AO360" t="s">
        <v>1200</v>
      </c>
      <c r="AP360" t="s">
        <v>74</v>
      </c>
      <c r="AQ360" t="s">
        <v>74</v>
      </c>
      <c r="AR360" t="s">
        <v>1201</v>
      </c>
      <c r="AS360" t="s">
        <v>1202</v>
      </c>
      <c r="AT360" t="s">
        <v>3903</v>
      </c>
      <c r="AU360">
        <v>1995</v>
      </c>
      <c r="AV360">
        <v>15</v>
      </c>
      <c r="AW360">
        <v>5</v>
      </c>
      <c r="AX360" t="s">
        <v>74</v>
      </c>
      <c r="AY360" t="s">
        <v>74</v>
      </c>
      <c r="AZ360" t="s">
        <v>74</v>
      </c>
      <c r="BA360" t="s">
        <v>74</v>
      </c>
      <c r="BB360">
        <v>335</v>
      </c>
      <c r="BC360">
        <v>340</v>
      </c>
      <c r="BD360" t="s">
        <v>74</v>
      </c>
      <c r="BE360" t="s">
        <v>74</v>
      </c>
      <c r="BF360" t="s">
        <v>74</v>
      </c>
      <c r="BG360" t="s">
        <v>74</v>
      </c>
      <c r="BH360" t="s">
        <v>74</v>
      </c>
      <c r="BI360">
        <v>6</v>
      </c>
      <c r="BJ360" t="s">
        <v>1204</v>
      </c>
      <c r="BK360" t="s">
        <v>94</v>
      </c>
      <c r="BL360" t="s">
        <v>1205</v>
      </c>
      <c r="BM360" t="s">
        <v>4494</v>
      </c>
      <c r="BN360" t="s">
        <v>74</v>
      </c>
      <c r="BO360" t="s">
        <v>74</v>
      </c>
      <c r="BP360" t="s">
        <v>74</v>
      </c>
      <c r="BQ360" t="s">
        <v>74</v>
      </c>
      <c r="BR360" t="s">
        <v>97</v>
      </c>
      <c r="BS360" t="s">
        <v>4507</v>
      </c>
      <c r="BT360" t="str">
        <f>HYPERLINK("https%3A%2F%2Fwww.webofscience.com%2Fwos%2Fwoscc%2Ffull-record%2FWOS:A1995QZ55600004","View Full Record in Web of Science")</f>
        <v>View Full Record in Web of Science</v>
      </c>
    </row>
    <row r="361" spans="1:72" x14ac:dyDescent="0.15">
      <c r="A361" t="s">
        <v>72</v>
      </c>
      <c r="B361" t="s">
        <v>4508</v>
      </c>
      <c r="C361" t="s">
        <v>74</v>
      </c>
      <c r="D361" t="s">
        <v>74</v>
      </c>
      <c r="E361" t="s">
        <v>74</v>
      </c>
      <c r="F361" t="s">
        <v>4508</v>
      </c>
      <c r="G361" t="s">
        <v>74</v>
      </c>
      <c r="H361" t="s">
        <v>74</v>
      </c>
      <c r="I361" t="s">
        <v>4509</v>
      </c>
      <c r="J361" t="s">
        <v>1196</v>
      </c>
      <c r="K361" t="s">
        <v>74</v>
      </c>
      <c r="L361" t="s">
        <v>74</v>
      </c>
      <c r="M361" t="s">
        <v>77</v>
      </c>
      <c r="N361" t="s">
        <v>78</v>
      </c>
      <c r="O361" t="s">
        <v>74</v>
      </c>
      <c r="P361" t="s">
        <v>74</v>
      </c>
      <c r="Q361" t="s">
        <v>74</v>
      </c>
      <c r="R361" t="s">
        <v>74</v>
      </c>
      <c r="S361" t="s">
        <v>74</v>
      </c>
      <c r="T361" t="s">
        <v>74</v>
      </c>
      <c r="U361" t="s">
        <v>4510</v>
      </c>
      <c r="V361" t="s">
        <v>4511</v>
      </c>
      <c r="W361" t="s">
        <v>74</v>
      </c>
      <c r="X361" t="s">
        <v>74</v>
      </c>
      <c r="Y361" t="s">
        <v>4512</v>
      </c>
      <c r="Z361" t="s">
        <v>74</v>
      </c>
      <c r="AA361" t="s">
        <v>74</v>
      </c>
      <c r="AB361" t="s">
        <v>74</v>
      </c>
      <c r="AC361" t="s">
        <v>74</v>
      </c>
      <c r="AD361" t="s">
        <v>74</v>
      </c>
      <c r="AE361" t="s">
        <v>74</v>
      </c>
      <c r="AF361" t="s">
        <v>74</v>
      </c>
      <c r="AG361">
        <v>41</v>
      </c>
      <c r="AH361">
        <v>32</v>
      </c>
      <c r="AI361">
        <v>33</v>
      </c>
      <c r="AJ361">
        <v>0</v>
      </c>
      <c r="AK361">
        <v>4</v>
      </c>
      <c r="AL361" t="s">
        <v>344</v>
      </c>
      <c r="AM361" t="s">
        <v>345</v>
      </c>
      <c r="AN361" t="s">
        <v>346</v>
      </c>
      <c r="AO361" t="s">
        <v>1200</v>
      </c>
      <c r="AP361" t="s">
        <v>74</v>
      </c>
      <c r="AQ361" t="s">
        <v>74</v>
      </c>
      <c r="AR361" t="s">
        <v>1201</v>
      </c>
      <c r="AS361" t="s">
        <v>1202</v>
      </c>
      <c r="AT361" t="s">
        <v>3903</v>
      </c>
      <c r="AU361">
        <v>1995</v>
      </c>
      <c r="AV361">
        <v>15</v>
      </c>
      <c r="AW361">
        <v>5</v>
      </c>
      <c r="AX361" t="s">
        <v>74</v>
      </c>
      <c r="AY361" t="s">
        <v>74</v>
      </c>
      <c r="AZ361" t="s">
        <v>74</v>
      </c>
      <c r="BA361" t="s">
        <v>74</v>
      </c>
      <c r="BB361">
        <v>369</v>
      </c>
      <c r="BC361">
        <v>374</v>
      </c>
      <c r="BD361" t="s">
        <v>74</v>
      </c>
      <c r="BE361" t="s">
        <v>74</v>
      </c>
      <c r="BF361" t="s">
        <v>74</v>
      </c>
      <c r="BG361" t="s">
        <v>74</v>
      </c>
      <c r="BH361" t="s">
        <v>74</v>
      </c>
      <c r="BI361">
        <v>6</v>
      </c>
      <c r="BJ361" t="s">
        <v>1204</v>
      </c>
      <c r="BK361" t="s">
        <v>94</v>
      </c>
      <c r="BL361" t="s">
        <v>1205</v>
      </c>
      <c r="BM361" t="s">
        <v>4494</v>
      </c>
      <c r="BN361" t="s">
        <v>74</v>
      </c>
      <c r="BO361" t="s">
        <v>74</v>
      </c>
      <c r="BP361" t="s">
        <v>74</v>
      </c>
      <c r="BQ361" t="s">
        <v>74</v>
      </c>
      <c r="BR361" t="s">
        <v>97</v>
      </c>
      <c r="BS361" t="s">
        <v>4513</v>
      </c>
      <c r="BT361" t="str">
        <f>HYPERLINK("https%3A%2F%2Fwww.webofscience.com%2Fwos%2Fwoscc%2Ffull-record%2FWOS:A1995QZ55600009","View Full Record in Web of Science")</f>
        <v>View Full Record in Web of Science</v>
      </c>
    </row>
    <row r="362" spans="1:72" x14ac:dyDescent="0.15">
      <c r="A362" t="s">
        <v>72</v>
      </c>
      <c r="B362" t="s">
        <v>4514</v>
      </c>
      <c r="C362" t="s">
        <v>74</v>
      </c>
      <c r="D362" t="s">
        <v>74</v>
      </c>
      <c r="E362" t="s">
        <v>74</v>
      </c>
      <c r="F362" t="s">
        <v>4514</v>
      </c>
      <c r="G362" t="s">
        <v>74</v>
      </c>
      <c r="H362" t="s">
        <v>74</v>
      </c>
      <c r="I362" t="s">
        <v>4515</v>
      </c>
      <c r="J362" t="s">
        <v>4516</v>
      </c>
      <c r="K362" t="s">
        <v>74</v>
      </c>
      <c r="L362" t="s">
        <v>74</v>
      </c>
      <c r="M362" t="s">
        <v>77</v>
      </c>
      <c r="N362" t="s">
        <v>78</v>
      </c>
      <c r="O362" t="s">
        <v>74</v>
      </c>
      <c r="P362" t="s">
        <v>74</v>
      </c>
      <c r="Q362" t="s">
        <v>74</v>
      </c>
      <c r="R362" t="s">
        <v>74</v>
      </c>
      <c r="S362" t="s">
        <v>74</v>
      </c>
      <c r="T362" t="s">
        <v>4517</v>
      </c>
      <c r="U362" t="s">
        <v>4518</v>
      </c>
      <c r="V362" t="s">
        <v>4519</v>
      </c>
      <c r="W362" t="s">
        <v>4520</v>
      </c>
      <c r="X362" t="s">
        <v>4521</v>
      </c>
      <c r="Y362" t="s">
        <v>4522</v>
      </c>
      <c r="Z362" t="s">
        <v>74</v>
      </c>
      <c r="AA362" t="s">
        <v>4523</v>
      </c>
      <c r="AB362" t="s">
        <v>4524</v>
      </c>
      <c r="AC362" t="s">
        <v>74</v>
      </c>
      <c r="AD362" t="s">
        <v>74</v>
      </c>
      <c r="AE362" t="s">
        <v>74</v>
      </c>
      <c r="AF362" t="s">
        <v>74</v>
      </c>
      <c r="AG362">
        <v>36</v>
      </c>
      <c r="AH362">
        <v>25</v>
      </c>
      <c r="AI362">
        <v>25</v>
      </c>
      <c r="AJ362">
        <v>0</v>
      </c>
      <c r="AK362">
        <v>0</v>
      </c>
      <c r="AL362" t="s">
        <v>1418</v>
      </c>
      <c r="AM362" t="s">
        <v>1419</v>
      </c>
      <c r="AN362" t="s">
        <v>1420</v>
      </c>
      <c r="AO362" t="s">
        <v>4525</v>
      </c>
      <c r="AP362" t="s">
        <v>74</v>
      </c>
      <c r="AQ362" t="s">
        <v>74</v>
      </c>
      <c r="AR362" t="s">
        <v>4526</v>
      </c>
      <c r="AS362" t="s">
        <v>4527</v>
      </c>
      <c r="AT362" t="s">
        <v>3903</v>
      </c>
      <c r="AU362">
        <v>1995</v>
      </c>
      <c r="AV362">
        <v>144</v>
      </c>
      <c r="AW362">
        <v>2</v>
      </c>
      <c r="AX362" t="s">
        <v>74</v>
      </c>
      <c r="AY362" t="s">
        <v>74</v>
      </c>
      <c r="AZ362" t="s">
        <v>74</v>
      </c>
      <c r="BA362" t="s">
        <v>74</v>
      </c>
      <c r="BB362">
        <v>229</v>
      </c>
      <c r="BC362">
        <v>250</v>
      </c>
      <c r="BD362" t="s">
        <v>74</v>
      </c>
      <c r="BE362" t="s">
        <v>4528</v>
      </c>
      <c r="BF362" t="str">
        <f>HYPERLINK("http://dx.doi.org/10.1007/BF00878633","http://dx.doi.org/10.1007/BF00878633")</f>
        <v>http://dx.doi.org/10.1007/BF00878633</v>
      </c>
      <c r="BG362" t="s">
        <v>74</v>
      </c>
      <c r="BH362" t="s">
        <v>74</v>
      </c>
      <c r="BI362">
        <v>22</v>
      </c>
      <c r="BJ362" t="s">
        <v>270</v>
      </c>
      <c r="BK362" t="s">
        <v>94</v>
      </c>
      <c r="BL362" t="s">
        <v>270</v>
      </c>
      <c r="BM362" t="s">
        <v>4529</v>
      </c>
      <c r="BN362" t="s">
        <v>74</v>
      </c>
      <c r="BO362" t="s">
        <v>74</v>
      </c>
      <c r="BP362" t="s">
        <v>74</v>
      </c>
      <c r="BQ362" t="s">
        <v>74</v>
      </c>
      <c r="BR362" t="s">
        <v>97</v>
      </c>
      <c r="BS362" t="s">
        <v>4530</v>
      </c>
      <c r="BT362" t="str">
        <f>HYPERLINK("https%3A%2F%2Fwww.webofscience.com%2Fwos%2Fwoscc%2Ffull-record%2FWOS:A1995RD07300003","View Full Record in Web of Science")</f>
        <v>View Full Record in Web of Science</v>
      </c>
    </row>
    <row r="363" spans="1:72" x14ac:dyDescent="0.15">
      <c r="A363" t="s">
        <v>72</v>
      </c>
      <c r="B363" t="s">
        <v>4531</v>
      </c>
      <c r="C363" t="s">
        <v>74</v>
      </c>
      <c r="D363" t="s">
        <v>74</v>
      </c>
      <c r="E363" t="s">
        <v>74</v>
      </c>
      <c r="F363" t="s">
        <v>4531</v>
      </c>
      <c r="G363" t="s">
        <v>74</v>
      </c>
      <c r="H363" t="s">
        <v>74</v>
      </c>
      <c r="I363" t="s">
        <v>4532</v>
      </c>
      <c r="J363" t="s">
        <v>2859</v>
      </c>
      <c r="K363" t="s">
        <v>74</v>
      </c>
      <c r="L363" t="s">
        <v>74</v>
      </c>
      <c r="M363" t="s">
        <v>77</v>
      </c>
      <c r="N363" t="s">
        <v>1282</v>
      </c>
      <c r="O363" t="s">
        <v>4533</v>
      </c>
      <c r="P363">
        <v>1993</v>
      </c>
      <c r="Q363" t="s">
        <v>4534</v>
      </c>
      <c r="R363" t="s">
        <v>74</v>
      </c>
      <c r="S363" t="s">
        <v>74</v>
      </c>
      <c r="T363" t="s">
        <v>74</v>
      </c>
      <c r="U363" t="s">
        <v>4535</v>
      </c>
      <c r="V363" t="s">
        <v>4536</v>
      </c>
      <c r="W363" t="s">
        <v>4537</v>
      </c>
      <c r="X363" t="s">
        <v>4538</v>
      </c>
      <c r="Y363" t="s">
        <v>4539</v>
      </c>
      <c r="Z363" t="s">
        <v>74</v>
      </c>
      <c r="AA363" t="s">
        <v>74</v>
      </c>
      <c r="AB363" t="s">
        <v>74</v>
      </c>
      <c r="AC363" t="s">
        <v>74</v>
      </c>
      <c r="AD363" t="s">
        <v>74</v>
      </c>
      <c r="AE363" t="s">
        <v>74</v>
      </c>
      <c r="AF363" t="s">
        <v>74</v>
      </c>
      <c r="AG363">
        <v>18</v>
      </c>
      <c r="AH363">
        <v>8</v>
      </c>
      <c r="AI363">
        <v>8</v>
      </c>
      <c r="AJ363">
        <v>0</v>
      </c>
      <c r="AK363">
        <v>3</v>
      </c>
      <c r="AL363" t="s">
        <v>160</v>
      </c>
      <c r="AM363" t="s">
        <v>161</v>
      </c>
      <c r="AN363" t="s">
        <v>220</v>
      </c>
      <c r="AO363" t="s">
        <v>2865</v>
      </c>
      <c r="AP363" t="s">
        <v>74</v>
      </c>
      <c r="AQ363" t="s">
        <v>74</v>
      </c>
      <c r="AR363" t="s">
        <v>2867</v>
      </c>
      <c r="AS363" t="s">
        <v>2868</v>
      </c>
      <c r="AT363" t="s">
        <v>3939</v>
      </c>
      <c r="AU363">
        <v>1995</v>
      </c>
      <c r="AV363">
        <v>30</v>
      </c>
      <c r="AW363">
        <v>3</v>
      </c>
      <c r="AX363" t="s">
        <v>74</v>
      </c>
      <c r="AY363" t="s">
        <v>74</v>
      </c>
      <c r="AZ363" t="s">
        <v>74</v>
      </c>
      <c r="BA363" t="s">
        <v>74</v>
      </c>
      <c r="BB363">
        <v>631</v>
      </c>
      <c r="BC363">
        <v>638</v>
      </c>
      <c r="BD363" t="s">
        <v>74</v>
      </c>
      <c r="BE363" t="s">
        <v>4540</v>
      </c>
      <c r="BF363" t="str">
        <f>HYPERLINK("http://dx.doi.org/10.1029/94RS03191","http://dx.doi.org/10.1029/94RS03191")</f>
        <v>http://dx.doi.org/10.1029/94RS03191</v>
      </c>
      <c r="BG363" t="s">
        <v>74</v>
      </c>
      <c r="BH363" t="s">
        <v>74</v>
      </c>
      <c r="BI363">
        <v>8</v>
      </c>
      <c r="BJ363" t="s">
        <v>2870</v>
      </c>
      <c r="BK363" t="s">
        <v>1296</v>
      </c>
      <c r="BL363" t="s">
        <v>2870</v>
      </c>
      <c r="BM363" t="s">
        <v>4541</v>
      </c>
      <c r="BN363" t="s">
        <v>74</v>
      </c>
      <c r="BO363" t="s">
        <v>74</v>
      </c>
      <c r="BP363" t="s">
        <v>74</v>
      </c>
      <c r="BQ363" t="s">
        <v>74</v>
      </c>
      <c r="BR363" t="s">
        <v>97</v>
      </c>
      <c r="BS363" t="s">
        <v>4542</v>
      </c>
      <c r="BT363" t="str">
        <f>HYPERLINK("https%3A%2F%2Fwww.webofscience.com%2Fwos%2Fwoscc%2Ffull-record%2FWOS:A1995RB41400013","View Full Record in Web of Science")</f>
        <v>View Full Record in Web of Science</v>
      </c>
    </row>
    <row r="364" spans="1:72" x14ac:dyDescent="0.15">
      <c r="A364" t="s">
        <v>72</v>
      </c>
      <c r="B364" t="s">
        <v>4543</v>
      </c>
      <c r="C364" t="s">
        <v>74</v>
      </c>
      <c r="D364" t="s">
        <v>74</v>
      </c>
      <c r="E364" t="s">
        <v>74</v>
      </c>
      <c r="F364" t="s">
        <v>4543</v>
      </c>
      <c r="G364" t="s">
        <v>74</v>
      </c>
      <c r="H364" t="s">
        <v>74</v>
      </c>
      <c r="I364" t="s">
        <v>4544</v>
      </c>
      <c r="J364" t="s">
        <v>4545</v>
      </c>
      <c r="K364" t="s">
        <v>74</v>
      </c>
      <c r="L364" t="s">
        <v>74</v>
      </c>
      <c r="M364" t="s">
        <v>77</v>
      </c>
      <c r="N364" t="s">
        <v>102</v>
      </c>
      <c r="O364" t="s">
        <v>74</v>
      </c>
      <c r="P364" t="s">
        <v>74</v>
      </c>
      <c r="Q364" t="s">
        <v>74</v>
      </c>
      <c r="R364" t="s">
        <v>74</v>
      </c>
      <c r="S364" t="s">
        <v>74</v>
      </c>
      <c r="T364" t="s">
        <v>74</v>
      </c>
      <c r="U364" t="s">
        <v>4546</v>
      </c>
      <c r="V364" t="s">
        <v>4547</v>
      </c>
      <c r="W364" t="s">
        <v>74</v>
      </c>
      <c r="X364" t="s">
        <v>74</v>
      </c>
      <c r="Y364" t="s">
        <v>4548</v>
      </c>
      <c r="Z364" t="s">
        <v>74</v>
      </c>
      <c r="AA364" t="s">
        <v>74</v>
      </c>
      <c r="AB364" t="s">
        <v>74</v>
      </c>
      <c r="AC364" t="s">
        <v>74</v>
      </c>
      <c r="AD364" t="s">
        <v>74</v>
      </c>
      <c r="AE364" t="s">
        <v>74</v>
      </c>
      <c r="AF364" t="s">
        <v>74</v>
      </c>
      <c r="AG364">
        <v>92</v>
      </c>
      <c r="AH364">
        <v>434</v>
      </c>
      <c r="AI364">
        <v>461</v>
      </c>
      <c r="AJ364">
        <v>1</v>
      </c>
      <c r="AK364">
        <v>88</v>
      </c>
      <c r="AL364" t="s">
        <v>160</v>
      </c>
      <c r="AM364" t="s">
        <v>161</v>
      </c>
      <c r="AN364" t="s">
        <v>162</v>
      </c>
      <c r="AO364" t="s">
        <v>4549</v>
      </c>
      <c r="AP364" t="s">
        <v>4550</v>
      </c>
      <c r="AQ364" t="s">
        <v>74</v>
      </c>
      <c r="AR364" t="s">
        <v>4551</v>
      </c>
      <c r="AS364" t="s">
        <v>4552</v>
      </c>
      <c r="AT364" t="s">
        <v>3903</v>
      </c>
      <c r="AU364">
        <v>1995</v>
      </c>
      <c r="AV364">
        <v>33</v>
      </c>
      <c r="AW364">
        <v>2</v>
      </c>
      <c r="AX364" t="s">
        <v>74</v>
      </c>
      <c r="AY364" t="s">
        <v>74</v>
      </c>
      <c r="AZ364" t="s">
        <v>74</v>
      </c>
      <c r="BA364" t="s">
        <v>74</v>
      </c>
      <c r="BB364">
        <v>151</v>
      </c>
      <c r="BC364">
        <v>173</v>
      </c>
      <c r="BD364" t="s">
        <v>74</v>
      </c>
      <c r="BE364" t="s">
        <v>4553</v>
      </c>
      <c r="BF364" t="str">
        <f>HYPERLINK("http://dx.doi.org/10.1029/95RG00879","http://dx.doi.org/10.1029/95RG00879")</f>
        <v>http://dx.doi.org/10.1029/95RG00879</v>
      </c>
      <c r="BG364" t="s">
        <v>74</v>
      </c>
      <c r="BH364" t="s">
        <v>74</v>
      </c>
      <c r="BI364">
        <v>23</v>
      </c>
      <c r="BJ364" t="s">
        <v>270</v>
      </c>
      <c r="BK364" t="s">
        <v>94</v>
      </c>
      <c r="BL364" t="s">
        <v>270</v>
      </c>
      <c r="BM364" t="s">
        <v>4554</v>
      </c>
      <c r="BN364" t="s">
        <v>74</v>
      </c>
      <c r="BO364" t="s">
        <v>74</v>
      </c>
      <c r="BP364" t="s">
        <v>74</v>
      </c>
      <c r="BQ364" t="s">
        <v>74</v>
      </c>
      <c r="BR364" t="s">
        <v>97</v>
      </c>
      <c r="BS364" t="s">
        <v>4555</v>
      </c>
      <c r="BT364" t="str">
        <f>HYPERLINK("https%3A%2F%2Fwww.webofscience.com%2Fwos%2Fwoscc%2Ffull-record%2FWOS:A1995RB71200001","View Full Record in Web of Science")</f>
        <v>View Full Record in Web of Science</v>
      </c>
    </row>
    <row r="365" spans="1:72" x14ac:dyDescent="0.15">
      <c r="A365" t="s">
        <v>72</v>
      </c>
      <c r="B365" t="s">
        <v>4556</v>
      </c>
      <c r="C365" t="s">
        <v>74</v>
      </c>
      <c r="D365" t="s">
        <v>74</v>
      </c>
      <c r="E365" t="s">
        <v>74</v>
      </c>
      <c r="F365" t="s">
        <v>4556</v>
      </c>
      <c r="G365" t="s">
        <v>74</v>
      </c>
      <c r="H365" t="s">
        <v>74</v>
      </c>
      <c r="I365" t="s">
        <v>4557</v>
      </c>
      <c r="J365" t="s">
        <v>4558</v>
      </c>
      <c r="K365" t="s">
        <v>74</v>
      </c>
      <c r="L365" t="s">
        <v>74</v>
      </c>
      <c r="M365" t="s">
        <v>77</v>
      </c>
      <c r="N365" t="s">
        <v>78</v>
      </c>
      <c r="O365" t="s">
        <v>74</v>
      </c>
      <c r="P365" t="s">
        <v>74</v>
      </c>
      <c r="Q365" t="s">
        <v>74</v>
      </c>
      <c r="R365" t="s">
        <v>74</v>
      </c>
      <c r="S365" t="s">
        <v>74</v>
      </c>
      <c r="T365" t="s">
        <v>4559</v>
      </c>
      <c r="U365" t="s">
        <v>4560</v>
      </c>
      <c r="V365" t="s">
        <v>4561</v>
      </c>
      <c r="W365" t="s">
        <v>4562</v>
      </c>
      <c r="X365" t="s">
        <v>4563</v>
      </c>
      <c r="Y365" t="s">
        <v>4564</v>
      </c>
      <c r="Z365" t="s">
        <v>74</v>
      </c>
      <c r="AA365" t="s">
        <v>4565</v>
      </c>
      <c r="AB365" t="s">
        <v>74</v>
      </c>
      <c r="AC365" t="s">
        <v>74</v>
      </c>
      <c r="AD365" t="s">
        <v>74</v>
      </c>
      <c r="AE365" t="s">
        <v>74</v>
      </c>
      <c r="AF365" t="s">
        <v>74</v>
      </c>
      <c r="AG365">
        <v>14</v>
      </c>
      <c r="AH365">
        <v>3</v>
      </c>
      <c r="AI365">
        <v>4</v>
      </c>
      <c r="AJ365">
        <v>0</v>
      </c>
      <c r="AK365">
        <v>2</v>
      </c>
      <c r="AL365" t="s">
        <v>2356</v>
      </c>
      <c r="AM365" t="s">
        <v>2357</v>
      </c>
      <c r="AN365" t="s">
        <v>4566</v>
      </c>
      <c r="AO365" t="s">
        <v>4567</v>
      </c>
      <c r="AP365" t="s">
        <v>74</v>
      </c>
      <c r="AQ365" t="s">
        <v>74</v>
      </c>
      <c r="AR365" t="s">
        <v>4568</v>
      </c>
      <c r="AS365" t="s">
        <v>4569</v>
      </c>
      <c r="AT365" t="s">
        <v>3903</v>
      </c>
      <c r="AU365">
        <v>1995</v>
      </c>
      <c r="AV365">
        <v>38</v>
      </c>
      <c r="AW365">
        <v>5</v>
      </c>
      <c r="AX365" t="s">
        <v>74</v>
      </c>
      <c r="AY365" t="s">
        <v>74</v>
      </c>
      <c r="AZ365" t="s">
        <v>74</v>
      </c>
      <c r="BA365" t="s">
        <v>74</v>
      </c>
      <c r="BB365">
        <v>632</v>
      </c>
      <c r="BC365">
        <v>640</v>
      </c>
      <c r="BD365" t="s">
        <v>74</v>
      </c>
      <c r="BE365" t="s">
        <v>74</v>
      </c>
      <c r="BF365" t="s">
        <v>74</v>
      </c>
      <c r="BG365" t="s">
        <v>74</v>
      </c>
      <c r="BH365" t="s">
        <v>74</v>
      </c>
      <c r="BI365">
        <v>9</v>
      </c>
      <c r="BJ365" t="s">
        <v>1348</v>
      </c>
      <c r="BK365" t="s">
        <v>94</v>
      </c>
      <c r="BL365" t="s">
        <v>1323</v>
      </c>
      <c r="BM365" t="s">
        <v>4570</v>
      </c>
      <c r="BN365" t="s">
        <v>74</v>
      </c>
      <c r="BO365" t="s">
        <v>74</v>
      </c>
      <c r="BP365" t="s">
        <v>74</v>
      </c>
      <c r="BQ365" t="s">
        <v>74</v>
      </c>
      <c r="BR365" t="s">
        <v>97</v>
      </c>
      <c r="BS365" t="s">
        <v>4571</v>
      </c>
      <c r="BT365" t="str">
        <f>HYPERLINK("https%3A%2F%2Fwww.webofscience.com%2Fwos%2Fwoscc%2Ffull-record%2FWOS:A1995RD38900015","View Full Record in Web of Science")</f>
        <v>View Full Record in Web of Science</v>
      </c>
    </row>
    <row r="366" spans="1:72" x14ac:dyDescent="0.15">
      <c r="A366" t="s">
        <v>72</v>
      </c>
      <c r="B366" t="s">
        <v>4572</v>
      </c>
      <c r="C366" t="s">
        <v>74</v>
      </c>
      <c r="D366" t="s">
        <v>74</v>
      </c>
      <c r="E366" t="s">
        <v>74</v>
      </c>
      <c r="F366" t="s">
        <v>4572</v>
      </c>
      <c r="G366" t="s">
        <v>74</v>
      </c>
      <c r="H366" t="s">
        <v>74</v>
      </c>
      <c r="I366" t="s">
        <v>4573</v>
      </c>
      <c r="J366" t="s">
        <v>4574</v>
      </c>
      <c r="K366" t="s">
        <v>74</v>
      </c>
      <c r="L366" t="s">
        <v>74</v>
      </c>
      <c r="M366" t="s">
        <v>77</v>
      </c>
      <c r="N366" t="s">
        <v>102</v>
      </c>
      <c r="O366" t="s">
        <v>74</v>
      </c>
      <c r="P366" t="s">
        <v>74</v>
      </c>
      <c r="Q366" t="s">
        <v>74</v>
      </c>
      <c r="R366" t="s">
        <v>74</v>
      </c>
      <c r="S366" t="s">
        <v>74</v>
      </c>
      <c r="T366" t="s">
        <v>74</v>
      </c>
      <c r="U366" t="s">
        <v>4575</v>
      </c>
      <c r="V366" t="s">
        <v>4576</v>
      </c>
      <c r="W366" t="s">
        <v>74</v>
      </c>
      <c r="X366" t="s">
        <v>74</v>
      </c>
      <c r="Y366" t="s">
        <v>4577</v>
      </c>
      <c r="Z366" t="s">
        <v>74</v>
      </c>
      <c r="AA366" t="s">
        <v>4578</v>
      </c>
      <c r="AB366" t="s">
        <v>74</v>
      </c>
      <c r="AC366" t="s">
        <v>74</v>
      </c>
      <c r="AD366" t="s">
        <v>74</v>
      </c>
      <c r="AE366" t="s">
        <v>74</v>
      </c>
      <c r="AF366" t="s">
        <v>74</v>
      </c>
      <c r="AG366">
        <v>43</v>
      </c>
      <c r="AH366">
        <v>0</v>
      </c>
      <c r="AI366">
        <v>0</v>
      </c>
      <c r="AJ366">
        <v>0</v>
      </c>
      <c r="AK366">
        <v>1</v>
      </c>
      <c r="AL366" t="s">
        <v>4579</v>
      </c>
      <c r="AM366" t="s">
        <v>4580</v>
      </c>
      <c r="AN366" t="s">
        <v>4581</v>
      </c>
      <c r="AO366" t="s">
        <v>4582</v>
      </c>
      <c r="AP366" t="s">
        <v>74</v>
      </c>
      <c r="AQ366" t="s">
        <v>74</v>
      </c>
      <c r="AR366" t="s">
        <v>4583</v>
      </c>
      <c r="AS366" t="s">
        <v>4584</v>
      </c>
      <c r="AT366" t="s">
        <v>3903</v>
      </c>
      <c r="AU366">
        <v>1995</v>
      </c>
      <c r="AV366">
        <v>91</v>
      </c>
      <c r="AW366">
        <v>5</v>
      </c>
      <c r="AX366" t="s">
        <v>74</v>
      </c>
      <c r="AY366" t="s">
        <v>74</v>
      </c>
      <c r="AZ366" t="s">
        <v>74</v>
      </c>
      <c r="BA366" t="s">
        <v>74</v>
      </c>
      <c r="BB366">
        <v>239</v>
      </c>
      <c r="BC366">
        <v>246</v>
      </c>
      <c r="BD366" t="s">
        <v>74</v>
      </c>
      <c r="BE366" t="s">
        <v>74</v>
      </c>
      <c r="BF366" t="s">
        <v>74</v>
      </c>
      <c r="BG366" t="s">
        <v>74</v>
      </c>
      <c r="BH366" t="s">
        <v>74</v>
      </c>
      <c r="BI366">
        <v>8</v>
      </c>
      <c r="BJ366" t="s">
        <v>113</v>
      </c>
      <c r="BK366" t="s">
        <v>94</v>
      </c>
      <c r="BL366" t="s">
        <v>114</v>
      </c>
      <c r="BM366" t="s">
        <v>4585</v>
      </c>
      <c r="BN366" t="s">
        <v>74</v>
      </c>
      <c r="BO366" t="s">
        <v>74</v>
      </c>
      <c r="BP366" t="s">
        <v>74</v>
      </c>
      <c r="BQ366" t="s">
        <v>74</v>
      </c>
      <c r="BR366" t="s">
        <v>97</v>
      </c>
      <c r="BS366" t="s">
        <v>4586</v>
      </c>
      <c r="BT366" t="str">
        <f>HYPERLINK("https%3A%2F%2Fwww.webofscience.com%2Fwos%2Fwoscc%2Ffull-record%2FWOS:A1995RM42300012","View Full Record in Web of Science")</f>
        <v>View Full Record in Web of Science</v>
      </c>
    </row>
    <row r="367" spans="1:72" x14ac:dyDescent="0.15">
      <c r="A367" t="s">
        <v>72</v>
      </c>
      <c r="B367" t="s">
        <v>4587</v>
      </c>
      <c r="C367" t="s">
        <v>74</v>
      </c>
      <c r="D367" t="s">
        <v>74</v>
      </c>
      <c r="E367" t="s">
        <v>74</v>
      </c>
      <c r="F367" t="s">
        <v>4587</v>
      </c>
      <c r="G367" t="s">
        <v>74</v>
      </c>
      <c r="H367" t="s">
        <v>74</v>
      </c>
      <c r="I367" t="s">
        <v>4588</v>
      </c>
      <c r="J367" t="s">
        <v>4589</v>
      </c>
      <c r="K367" t="s">
        <v>74</v>
      </c>
      <c r="L367" t="s">
        <v>74</v>
      </c>
      <c r="M367" t="s">
        <v>77</v>
      </c>
      <c r="N367" t="s">
        <v>78</v>
      </c>
      <c r="O367" t="s">
        <v>74</v>
      </c>
      <c r="P367" t="s">
        <v>74</v>
      </c>
      <c r="Q367" t="s">
        <v>74</v>
      </c>
      <c r="R367" t="s">
        <v>74</v>
      </c>
      <c r="S367" t="s">
        <v>74</v>
      </c>
      <c r="T367" t="s">
        <v>4590</v>
      </c>
      <c r="U367" t="s">
        <v>4591</v>
      </c>
      <c r="V367" t="s">
        <v>4592</v>
      </c>
      <c r="W367" t="s">
        <v>74</v>
      </c>
      <c r="X367" t="s">
        <v>74</v>
      </c>
      <c r="Y367" t="s">
        <v>4593</v>
      </c>
      <c r="Z367" t="s">
        <v>74</v>
      </c>
      <c r="AA367" t="s">
        <v>4594</v>
      </c>
      <c r="AB367" t="s">
        <v>4595</v>
      </c>
      <c r="AC367" t="s">
        <v>74</v>
      </c>
      <c r="AD367" t="s">
        <v>74</v>
      </c>
      <c r="AE367" t="s">
        <v>74</v>
      </c>
      <c r="AF367" t="s">
        <v>74</v>
      </c>
      <c r="AG367">
        <v>16</v>
      </c>
      <c r="AH367">
        <v>21</v>
      </c>
      <c r="AI367">
        <v>23</v>
      </c>
      <c r="AJ367">
        <v>0</v>
      </c>
      <c r="AK367">
        <v>3</v>
      </c>
      <c r="AL367" t="s">
        <v>4596</v>
      </c>
      <c r="AM367" t="s">
        <v>2043</v>
      </c>
      <c r="AN367" t="s">
        <v>4597</v>
      </c>
      <c r="AO367" t="s">
        <v>4598</v>
      </c>
      <c r="AP367" t="s">
        <v>74</v>
      </c>
      <c r="AQ367" t="s">
        <v>74</v>
      </c>
      <c r="AR367" t="s">
        <v>4599</v>
      </c>
      <c r="AS367" t="s">
        <v>4600</v>
      </c>
      <c r="AT367" t="s">
        <v>3903</v>
      </c>
      <c r="AU367">
        <v>1995</v>
      </c>
      <c r="AV367">
        <v>18</v>
      </c>
      <c r="AW367">
        <v>1</v>
      </c>
      <c r="AX367" t="s">
        <v>74</v>
      </c>
      <c r="AY367" t="s">
        <v>74</v>
      </c>
      <c r="AZ367" t="s">
        <v>74</v>
      </c>
      <c r="BA367" t="s">
        <v>74</v>
      </c>
      <c r="BB367">
        <v>32</v>
      </c>
      <c r="BC367">
        <v>36</v>
      </c>
      <c r="BD367" t="s">
        <v>74</v>
      </c>
      <c r="BE367" t="s">
        <v>4601</v>
      </c>
      <c r="BF367" t="str">
        <f>HYPERLINK("http://dx.doi.org/10.1016/S0723-2020(11)80445-5","http://dx.doi.org/10.1016/S0723-2020(11)80445-5")</f>
        <v>http://dx.doi.org/10.1016/S0723-2020(11)80445-5</v>
      </c>
      <c r="BG367" t="s">
        <v>74</v>
      </c>
      <c r="BH367" t="s">
        <v>74</v>
      </c>
      <c r="BI367">
        <v>5</v>
      </c>
      <c r="BJ367" t="s">
        <v>528</v>
      </c>
      <c r="BK367" t="s">
        <v>94</v>
      </c>
      <c r="BL367" t="s">
        <v>528</v>
      </c>
      <c r="BM367" t="s">
        <v>4602</v>
      </c>
      <c r="BN367" t="s">
        <v>74</v>
      </c>
      <c r="BO367" t="s">
        <v>74</v>
      </c>
      <c r="BP367" t="s">
        <v>74</v>
      </c>
      <c r="BQ367" t="s">
        <v>74</v>
      </c>
      <c r="BR367" t="s">
        <v>97</v>
      </c>
      <c r="BS367" t="s">
        <v>4603</v>
      </c>
      <c r="BT367" t="str">
        <f>HYPERLINK("https%3A%2F%2Fwww.webofscience.com%2Fwos%2Fwoscc%2Ffull-record%2FWOS:A1995RE49700005","View Full Record in Web of Science")</f>
        <v>View Full Record in Web of Science</v>
      </c>
    </row>
    <row r="368" spans="1:72" x14ac:dyDescent="0.15">
      <c r="A368" t="s">
        <v>72</v>
      </c>
      <c r="B368" t="s">
        <v>4604</v>
      </c>
      <c r="C368" t="s">
        <v>74</v>
      </c>
      <c r="D368" t="s">
        <v>74</v>
      </c>
      <c r="E368" t="s">
        <v>74</v>
      </c>
      <c r="F368" t="s">
        <v>4604</v>
      </c>
      <c r="G368" t="s">
        <v>74</v>
      </c>
      <c r="H368" t="s">
        <v>74</v>
      </c>
      <c r="I368" t="s">
        <v>4605</v>
      </c>
      <c r="J368" t="s">
        <v>260</v>
      </c>
      <c r="K368" t="s">
        <v>74</v>
      </c>
      <c r="L368" t="s">
        <v>74</v>
      </c>
      <c r="M368" t="s">
        <v>77</v>
      </c>
      <c r="N368" t="s">
        <v>78</v>
      </c>
      <c r="O368" t="s">
        <v>74</v>
      </c>
      <c r="P368" t="s">
        <v>74</v>
      </c>
      <c r="Q368" t="s">
        <v>74</v>
      </c>
      <c r="R368" t="s">
        <v>74</v>
      </c>
      <c r="S368" t="s">
        <v>74</v>
      </c>
      <c r="T368" t="s">
        <v>74</v>
      </c>
      <c r="U368" t="s">
        <v>4606</v>
      </c>
      <c r="V368" t="s">
        <v>4607</v>
      </c>
      <c r="W368" t="s">
        <v>4608</v>
      </c>
      <c r="X368" t="s">
        <v>4609</v>
      </c>
      <c r="Y368" t="s">
        <v>74</v>
      </c>
      <c r="Z368" t="s">
        <v>74</v>
      </c>
      <c r="AA368" t="s">
        <v>4610</v>
      </c>
      <c r="AB368" t="s">
        <v>74</v>
      </c>
      <c r="AC368" t="s">
        <v>74</v>
      </c>
      <c r="AD368" t="s">
        <v>74</v>
      </c>
      <c r="AE368" t="s">
        <v>74</v>
      </c>
      <c r="AF368" t="s">
        <v>74</v>
      </c>
      <c r="AG368">
        <v>68</v>
      </c>
      <c r="AH368">
        <v>72</v>
      </c>
      <c r="AI368">
        <v>76</v>
      </c>
      <c r="AJ368">
        <v>0</v>
      </c>
      <c r="AK368">
        <v>1</v>
      </c>
      <c r="AL368" t="s">
        <v>85</v>
      </c>
      <c r="AM368" t="s">
        <v>86</v>
      </c>
      <c r="AN368" t="s">
        <v>87</v>
      </c>
      <c r="AO368" t="s">
        <v>266</v>
      </c>
      <c r="AP368" t="s">
        <v>74</v>
      </c>
      <c r="AQ368" t="s">
        <v>74</v>
      </c>
      <c r="AR368" t="s">
        <v>260</v>
      </c>
      <c r="AS368" t="s">
        <v>267</v>
      </c>
      <c r="AT368" t="s">
        <v>4611</v>
      </c>
      <c r="AU368">
        <v>1995</v>
      </c>
      <c r="AV368">
        <v>244</v>
      </c>
      <c r="AW368">
        <v>4</v>
      </c>
      <c r="AX368" t="s">
        <v>74</v>
      </c>
      <c r="AY368" t="s">
        <v>74</v>
      </c>
      <c r="AZ368" t="s">
        <v>74</v>
      </c>
      <c r="BA368" t="s">
        <v>74</v>
      </c>
      <c r="BB368">
        <v>197</v>
      </c>
      <c r="BC368">
        <v>229</v>
      </c>
      <c r="BD368" t="s">
        <v>74</v>
      </c>
      <c r="BE368" t="s">
        <v>4612</v>
      </c>
      <c r="BF368" t="str">
        <f>HYPERLINK("http://dx.doi.org/10.1016/0040-1951(94)00248-8","http://dx.doi.org/10.1016/0040-1951(94)00248-8")</f>
        <v>http://dx.doi.org/10.1016/0040-1951(94)00248-8</v>
      </c>
      <c r="BG368" t="s">
        <v>74</v>
      </c>
      <c r="BH368" t="s">
        <v>74</v>
      </c>
      <c r="BI368">
        <v>33</v>
      </c>
      <c r="BJ368" t="s">
        <v>270</v>
      </c>
      <c r="BK368" t="s">
        <v>94</v>
      </c>
      <c r="BL368" t="s">
        <v>270</v>
      </c>
      <c r="BM368" t="s">
        <v>4613</v>
      </c>
      <c r="BN368" t="s">
        <v>74</v>
      </c>
      <c r="BO368" t="s">
        <v>74</v>
      </c>
      <c r="BP368" t="s">
        <v>74</v>
      </c>
      <c r="BQ368" t="s">
        <v>74</v>
      </c>
      <c r="BR368" t="s">
        <v>97</v>
      </c>
      <c r="BS368" t="s">
        <v>4614</v>
      </c>
      <c r="BT368" t="str">
        <f>HYPERLINK("https%3A%2F%2Fwww.webofscience.com%2Fwos%2Fwoscc%2Ffull-record%2FWOS:A1995QY17900001","View Full Record in Web of Science")</f>
        <v>View Full Record in Web of Science</v>
      </c>
    </row>
    <row r="369" spans="1:72" x14ac:dyDescent="0.15">
      <c r="A369" t="s">
        <v>72</v>
      </c>
      <c r="B369" t="s">
        <v>4615</v>
      </c>
      <c r="C369" t="s">
        <v>74</v>
      </c>
      <c r="D369" t="s">
        <v>74</v>
      </c>
      <c r="E369" t="s">
        <v>74</v>
      </c>
      <c r="F369" t="s">
        <v>4615</v>
      </c>
      <c r="G369" t="s">
        <v>74</v>
      </c>
      <c r="H369" t="s">
        <v>74</v>
      </c>
      <c r="I369" t="s">
        <v>4616</v>
      </c>
      <c r="J369" t="s">
        <v>2155</v>
      </c>
      <c r="K369" t="s">
        <v>74</v>
      </c>
      <c r="L369" t="s">
        <v>74</v>
      </c>
      <c r="M369" t="s">
        <v>77</v>
      </c>
      <c r="N369" t="s">
        <v>78</v>
      </c>
      <c r="O369" t="s">
        <v>74</v>
      </c>
      <c r="P369" t="s">
        <v>74</v>
      </c>
      <c r="Q369" t="s">
        <v>74</v>
      </c>
      <c r="R369" t="s">
        <v>74</v>
      </c>
      <c r="S369" t="s">
        <v>74</v>
      </c>
      <c r="T369" t="s">
        <v>4617</v>
      </c>
      <c r="U369" t="s">
        <v>4618</v>
      </c>
      <c r="V369" t="s">
        <v>4619</v>
      </c>
      <c r="W369" t="s">
        <v>4620</v>
      </c>
      <c r="X369" t="s">
        <v>4621</v>
      </c>
      <c r="Y369" t="s">
        <v>74</v>
      </c>
      <c r="Z369" t="s">
        <v>74</v>
      </c>
      <c r="AA369" t="s">
        <v>74</v>
      </c>
      <c r="AB369" t="s">
        <v>74</v>
      </c>
      <c r="AC369" t="s">
        <v>74</v>
      </c>
      <c r="AD369" t="s">
        <v>74</v>
      </c>
      <c r="AE369" t="s">
        <v>74</v>
      </c>
      <c r="AF369" t="s">
        <v>74</v>
      </c>
      <c r="AG369">
        <v>34</v>
      </c>
      <c r="AH369">
        <v>37</v>
      </c>
      <c r="AI369">
        <v>39</v>
      </c>
      <c r="AJ369">
        <v>0</v>
      </c>
      <c r="AK369">
        <v>11</v>
      </c>
      <c r="AL369" t="s">
        <v>85</v>
      </c>
      <c r="AM369" t="s">
        <v>86</v>
      </c>
      <c r="AN369" t="s">
        <v>87</v>
      </c>
      <c r="AO369" t="s">
        <v>2161</v>
      </c>
      <c r="AP369" t="s">
        <v>74</v>
      </c>
      <c r="AQ369" t="s">
        <v>74</v>
      </c>
      <c r="AR369" t="s">
        <v>2162</v>
      </c>
      <c r="AS369" t="s">
        <v>2163</v>
      </c>
      <c r="AT369" t="s">
        <v>4622</v>
      </c>
      <c r="AU369">
        <v>1995</v>
      </c>
      <c r="AV369">
        <v>187</v>
      </c>
      <c r="AW369">
        <v>2</v>
      </c>
      <c r="AX369" t="s">
        <v>74</v>
      </c>
      <c r="AY369" t="s">
        <v>74</v>
      </c>
      <c r="AZ369" t="s">
        <v>74</v>
      </c>
      <c r="BA369" t="s">
        <v>74</v>
      </c>
      <c r="BB369">
        <v>253</v>
      </c>
      <c r="BC369">
        <v>268</v>
      </c>
      <c r="BD369" t="s">
        <v>74</v>
      </c>
      <c r="BE369" t="s">
        <v>4623</v>
      </c>
      <c r="BF369" t="str">
        <f>HYPERLINK("http://dx.doi.org/10.1016/0022-0981(94)00187-I","http://dx.doi.org/10.1016/0022-0981(94)00187-I")</f>
        <v>http://dx.doi.org/10.1016/0022-0981(94)00187-I</v>
      </c>
      <c r="BG369" t="s">
        <v>74</v>
      </c>
      <c r="BH369" t="s">
        <v>74</v>
      </c>
      <c r="BI369">
        <v>16</v>
      </c>
      <c r="BJ369" t="s">
        <v>2166</v>
      </c>
      <c r="BK369" t="s">
        <v>94</v>
      </c>
      <c r="BL369" t="s">
        <v>2167</v>
      </c>
      <c r="BM369" t="s">
        <v>4624</v>
      </c>
      <c r="BN369" t="s">
        <v>74</v>
      </c>
      <c r="BO369" t="s">
        <v>74</v>
      </c>
      <c r="BP369" t="s">
        <v>74</v>
      </c>
      <c r="BQ369" t="s">
        <v>74</v>
      </c>
      <c r="BR369" t="s">
        <v>97</v>
      </c>
      <c r="BS369" t="s">
        <v>4625</v>
      </c>
      <c r="BT369" t="str">
        <f>HYPERLINK("https%3A%2F%2Fwww.webofscience.com%2Fwos%2Fwoscc%2Ffull-record%2FWOS:A1995QX14600008","View Full Record in Web of Science")</f>
        <v>View Full Record in Web of Science</v>
      </c>
    </row>
    <row r="370" spans="1:72" x14ac:dyDescent="0.15">
      <c r="A370" t="s">
        <v>72</v>
      </c>
      <c r="B370" t="s">
        <v>4626</v>
      </c>
      <c r="C370" t="s">
        <v>74</v>
      </c>
      <c r="D370" t="s">
        <v>74</v>
      </c>
      <c r="E370" t="s">
        <v>74</v>
      </c>
      <c r="F370" t="s">
        <v>4626</v>
      </c>
      <c r="G370" t="s">
        <v>74</v>
      </c>
      <c r="H370" t="s">
        <v>74</v>
      </c>
      <c r="I370" t="s">
        <v>4627</v>
      </c>
      <c r="J370" t="s">
        <v>101</v>
      </c>
      <c r="K370" t="s">
        <v>74</v>
      </c>
      <c r="L370" t="s">
        <v>74</v>
      </c>
      <c r="M370" t="s">
        <v>77</v>
      </c>
      <c r="N370" t="s">
        <v>78</v>
      </c>
      <c r="O370" t="s">
        <v>74</v>
      </c>
      <c r="P370" t="s">
        <v>74</v>
      </c>
      <c r="Q370" t="s">
        <v>74</v>
      </c>
      <c r="R370" t="s">
        <v>74</v>
      </c>
      <c r="S370" t="s">
        <v>74</v>
      </c>
      <c r="T370" t="s">
        <v>74</v>
      </c>
      <c r="U370" t="s">
        <v>4628</v>
      </c>
      <c r="V370" t="s">
        <v>4629</v>
      </c>
      <c r="W370" t="s">
        <v>4630</v>
      </c>
      <c r="X370" t="s">
        <v>2941</v>
      </c>
      <c r="Y370" t="s">
        <v>4631</v>
      </c>
      <c r="Z370" t="s">
        <v>74</v>
      </c>
      <c r="AA370" t="s">
        <v>4632</v>
      </c>
      <c r="AB370" t="s">
        <v>4633</v>
      </c>
      <c r="AC370" t="s">
        <v>74</v>
      </c>
      <c r="AD370" t="s">
        <v>74</v>
      </c>
      <c r="AE370" t="s">
        <v>74</v>
      </c>
      <c r="AF370" t="s">
        <v>74</v>
      </c>
      <c r="AG370">
        <v>31</v>
      </c>
      <c r="AH370">
        <v>20</v>
      </c>
      <c r="AI370">
        <v>20</v>
      </c>
      <c r="AJ370">
        <v>0</v>
      </c>
      <c r="AK370">
        <v>3</v>
      </c>
      <c r="AL370" t="s">
        <v>106</v>
      </c>
      <c r="AM370" t="s">
        <v>107</v>
      </c>
      <c r="AN370" t="s">
        <v>108</v>
      </c>
      <c r="AO370" t="s">
        <v>109</v>
      </c>
      <c r="AP370" t="s">
        <v>74</v>
      </c>
      <c r="AQ370" t="s">
        <v>74</v>
      </c>
      <c r="AR370" t="s">
        <v>101</v>
      </c>
      <c r="AS370" t="s">
        <v>110</v>
      </c>
      <c r="AT370" t="s">
        <v>4634</v>
      </c>
      <c r="AU370">
        <v>1995</v>
      </c>
      <c r="AV370">
        <v>374</v>
      </c>
      <c r="AW370">
        <v>6525</v>
      </c>
      <c r="AX370" t="s">
        <v>74</v>
      </c>
      <c r="AY370" t="s">
        <v>74</v>
      </c>
      <c r="AZ370" t="s">
        <v>74</v>
      </c>
      <c r="BA370" t="s">
        <v>74</v>
      </c>
      <c r="BB370">
        <v>795</v>
      </c>
      <c r="BC370">
        <v>798</v>
      </c>
      <c r="BD370" t="s">
        <v>74</v>
      </c>
      <c r="BE370" t="s">
        <v>4635</v>
      </c>
      <c r="BF370" t="str">
        <f>HYPERLINK("http://dx.doi.org/10.1038/374795a0","http://dx.doi.org/10.1038/374795a0")</f>
        <v>http://dx.doi.org/10.1038/374795a0</v>
      </c>
      <c r="BG370" t="s">
        <v>74</v>
      </c>
      <c r="BH370" t="s">
        <v>74</v>
      </c>
      <c r="BI370">
        <v>4</v>
      </c>
      <c r="BJ370" t="s">
        <v>113</v>
      </c>
      <c r="BK370" t="s">
        <v>94</v>
      </c>
      <c r="BL370" t="s">
        <v>114</v>
      </c>
      <c r="BM370" t="s">
        <v>4636</v>
      </c>
      <c r="BN370" t="s">
        <v>74</v>
      </c>
      <c r="BO370" t="s">
        <v>74</v>
      </c>
      <c r="BP370" t="s">
        <v>74</v>
      </c>
      <c r="BQ370" t="s">
        <v>74</v>
      </c>
      <c r="BR370" t="s">
        <v>97</v>
      </c>
      <c r="BS370" t="s">
        <v>4637</v>
      </c>
      <c r="BT370" t="str">
        <f>HYPERLINK("https%3A%2F%2Fwww.webofscience.com%2Fwos%2Fwoscc%2Ffull-record%2FWOS:A1995QV31500041","View Full Record in Web of Science")</f>
        <v>View Full Record in Web of Science</v>
      </c>
    </row>
    <row r="371" spans="1:72" x14ac:dyDescent="0.15">
      <c r="A371" t="s">
        <v>72</v>
      </c>
      <c r="B371" t="s">
        <v>4638</v>
      </c>
      <c r="C371" t="s">
        <v>74</v>
      </c>
      <c r="D371" t="s">
        <v>74</v>
      </c>
      <c r="E371" t="s">
        <v>74</v>
      </c>
      <c r="F371" t="s">
        <v>4638</v>
      </c>
      <c r="G371" t="s">
        <v>74</v>
      </c>
      <c r="H371" t="s">
        <v>74</v>
      </c>
      <c r="I371" t="s">
        <v>4639</v>
      </c>
      <c r="J371" t="s">
        <v>2123</v>
      </c>
      <c r="K371" t="s">
        <v>74</v>
      </c>
      <c r="L371" t="s">
        <v>74</v>
      </c>
      <c r="M371" t="s">
        <v>77</v>
      </c>
      <c r="N371" t="s">
        <v>1282</v>
      </c>
      <c r="O371" t="s">
        <v>4640</v>
      </c>
      <c r="P371" t="s">
        <v>4641</v>
      </c>
      <c r="Q371" t="s">
        <v>4642</v>
      </c>
      <c r="R371" t="s">
        <v>74</v>
      </c>
      <c r="S371" t="s">
        <v>74</v>
      </c>
      <c r="T371" t="s">
        <v>4643</v>
      </c>
      <c r="U371" t="s">
        <v>4644</v>
      </c>
      <c r="V371" t="s">
        <v>4645</v>
      </c>
      <c r="W371" t="s">
        <v>74</v>
      </c>
      <c r="X371" t="s">
        <v>74</v>
      </c>
      <c r="Y371" t="s">
        <v>4646</v>
      </c>
      <c r="Z371" t="s">
        <v>74</v>
      </c>
      <c r="AA371" t="s">
        <v>4647</v>
      </c>
      <c r="AB371" t="s">
        <v>4648</v>
      </c>
      <c r="AC371" t="s">
        <v>74</v>
      </c>
      <c r="AD371" t="s">
        <v>74</v>
      </c>
      <c r="AE371" t="s">
        <v>74</v>
      </c>
      <c r="AF371" t="s">
        <v>74</v>
      </c>
      <c r="AG371">
        <v>10</v>
      </c>
      <c r="AH371">
        <v>44</v>
      </c>
      <c r="AI371">
        <v>45</v>
      </c>
      <c r="AJ371">
        <v>0</v>
      </c>
      <c r="AK371">
        <v>16</v>
      </c>
      <c r="AL371" t="s">
        <v>85</v>
      </c>
      <c r="AM371" t="s">
        <v>86</v>
      </c>
      <c r="AN371" t="s">
        <v>87</v>
      </c>
      <c r="AO371" t="s">
        <v>2129</v>
      </c>
      <c r="AP371" t="s">
        <v>74</v>
      </c>
      <c r="AQ371" t="s">
        <v>74</v>
      </c>
      <c r="AR371" t="s">
        <v>2130</v>
      </c>
      <c r="AS371" t="s">
        <v>2131</v>
      </c>
      <c r="AT371" t="s">
        <v>4649</v>
      </c>
      <c r="AU371">
        <v>1995</v>
      </c>
      <c r="AV371">
        <v>305</v>
      </c>
      <c r="AW371" t="s">
        <v>2645</v>
      </c>
      <c r="AX371" t="s">
        <v>74</v>
      </c>
      <c r="AY371" t="s">
        <v>74</v>
      </c>
      <c r="AZ371" t="s">
        <v>74</v>
      </c>
      <c r="BA371" t="s">
        <v>74</v>
      </c>
      <c r="BB371">
        <v>200</v>
      </c>
      <c r="BC371">
        <v>206</v>
      </c>
      <c r="BD371" t="s">
        <v>74</v>
      </c>
      <c r="BE371" t="s">
        <v>4650</v>
      </c>
      <c r="BF371" t="str">
        <f>HYPERLINK("http://dx.doi.org/10.1016/0003-2670(94)00279-U","http://dx.doi.org/10.1016/0003-2670(94)00279-U")</f>
        <v>http://dx.doi.org/10.1016/0003-2670(94)00279-U</v>
      </c>
      <c r="BG371" t="s">
        <v>74</v>
      </c>
      <c r="BH371" t="s">
        <v>74</v>
      </c>
      <c r="BI371">
        <v>7</v>
      </c>
      <c r="BJ371" t="s">
        <v>1703</v>
      </c>
      <c r="BK371" t="s">
        <v>1296</v>
      </c>
      <c r="BL371" t="s">
        <v>1323</v>
      </c>
      <c r="BM371" t="s">
        <v>4651</v>
      </c>
      <c r="BN371" t="s">
        <v>74</v>
      </c>
      <c r="BO371" t="s">
        <v>74</v>
      </c>
      <c r="BP371" t="s">
        <v>74</v>
      </c>
      <c r="BQ371" t="s">
        <v>74</v>
      </c>
      <c r="BR371" t="s">
        <v>97</v>
      </c>
      <c r="BS371" t="s">
        <v>4652</v>
      </c>
      <c r="BT371" t="str">
        <f>HYPERLINK("https%3A%2F%2Fwww.webofscience.com%2Fwos%2Fwoscc%2Ffull-record%2FWOS:A1995QU41900027","View Full Record in Web of Science")</f>
        <v>View Full Record in Web of Science</v>
      </c>
    </row>
    <row r="372" spans="1:72" x14ac:dyDescent="0.15">
      <c r="A372" t="s">
        <v>72</v>
      </c>
      <c r="B372" t="s">
        <v>4653</v>
      </c>
      <c r="C372" t="s">
        <v>74</v>
      </c>
      <c r="D372" t="s">
        <v>74</v>
      </c>
      <c r="E372" t="s">
        <v>74</v>
      </c>
      <c r="F372" t="s">
        <v>4653</v>
      </c>
      <c r="G372" t="s">
        <v>74</v>
      </c>
      <c r="H372" t="s">
        <v>74</v>
      </c>
      <c r="I372" t="s">
        <v>4654</v>
      </c>
      <c r="J372" t="s">
        <v>152</v>
      </c>
      <c r="K372" t="s">
        <v>74</v>
      </c>
      <c r="L372" t="s">
        <v>74</v>
      </c>
      <c r="M372" t="s">
        <v>77</v>
      </c>
      <c r="N372" t="s">
        <v>78</v>
      </c>
      <c r="O372" t="s">
        <v>74</v>
      </c>
      <c r="P372" t="s">
        <v>74</v>
      </c>
      <c r="Q372" t="s">
        <v>74</v>
      </c>
      <c r="R372" t="s">
        <v>74</v>
      </c>
      <c r="S372" t="s">
        <v>74</v>
      </c>
      <c r="T372" t="s">
        <v>74</v>
      </c>
      <c r="U372" t="s">
        <v>4655</v>
      </c>
      <c r="V372" t="s">
        <v>4656</v>
      </c>
      <c r="W372" t="s">
        <v>74</v>
      </c>
      <c r="X372" t="s">
        <v>74</v>
      </c>
      <c r="Y372" t="s">
        <v>4657</v>
      </c>
      <c r="Z372" t="s">
        <v>74</v>
      </c>
      <c r="AA372" t="s">
        <v>4658</v>
      </c>
      <c r="AB372" t="s">
        <v>4659</v>
      </c>
      <c r="AC372" t="s">
        <v>74</v>
      </c>
      <c r="AD372" t="s">
        <v>74</v>
      </c>
      <c r="AE372" t="s">
        <v>74</v>
      </c>
      <c r="AF372" t="s">
        <v>74</v>
      </c>
      <c r="AG372">
        <v>40</v>
      </c>
      <c r="AH372">
        <v>12</v>
      </c>
      <c r="AI372">
        <v>14</v>
      </c>
      <c r="AJ372">
        <v>0</v>
      </c>
      <c r="AK372">
        <v>2</v>
      </c>
      <c r="AL372" t="s">
        <v>160</v>
      </c>
      <c r="AM372" t="s">
        <v>161</v>
      </c>
      <c r="AN372" t="s">
        <v>162</v>
      </c>
      <c r="AO372" t="s">
        <v>163</v>
      </c>
      <c r="AP372" t="s">
        <v>4660</v>
      </c>
      <c r="AQ372" t="s">
        <v>74</v>
      </c>
      <c r="AR372" t="s">
        <v>164</v>
      </c>
      <c r="AS372" t="s">
        <v>165</v>
      </c>
      <c r="AT372" t="s">
        <v>4649</v>
      </c>
      <c r="AU372">
        <v>1995</v>
      </c>
      <c r="AV372">
        <v>100</v>
      </c>
      <c r="AW372" t="s">
        <v>4661</v>
      </c>
      <c r="AX372" t="s">
        <v>74</v>
      </c>
      <c r="AY372" t="s">
        <v>74</v>
      </c>
      <c r="AZ372" t="s">
        <v>74</v>
      </c>
      <c r="BA372" t="s">
        <v>74</v>
      </c>
      <c r="BB372">
        <v>7291</v>
      </c>
      <c r="BC372">
        <v>7301</v>
      </c>
      <c r="BD372" t="s">
        <v>74</v>
      </c>
      <c r="BE372" t="s">
        <v>4662</v>
      </c>
      <c r="BF372" t="str">
        <f>HYPERLINK("http://dx.doi.org/10.1029/94JD02385","http://dx.doi.org/10.1029/94JD02385")</f>
        <v>http://dx.doi.org/10.1029/94JD02385</v>
      </c>
      <c r="BG372" t="s">
        <v>74</v>
      </c>
      <c r="BH372" t="s">
        <v>74</v>
      </c>
      <c r="BI372">
        <v>11</v>
      </c>
      <c r="BJ372" t="s">
        <v>169</v>
      </c>
      <c r="BK372" t="s">
        <v>94</v>
      </c>
      <c r="BL372" t="s">
        <v>169</v>
      </c>
      <c r="BM372" t="s">
        <v>4663</v>
      </c>
      <c r="BN372" t="s">
        <v>74</v>
      </c>
      <c r="BO372" t="s">
        <v>74</v>
      </c>
      <c r="BP372" t="s">
        <v>74</v>
      </c>
      <c r="BQ372" t="s">
        <v>74</v>
      </c>
      <c r="BR372" t="s">
        <v>97</v>
      </c>
      <c r="BS372" t="s">
        <v>4664</v>
      </c>
      <c r="BT372" t="str">
        <f>HYPERLINK("https%3A%2F%2Fwww.webofscience.com%2Fwos%2Fwoscc%2Ffull-record%2FWOS:A1995QV02800018","View Full Record in Web of Science")</f>
        <v>View Full Record in Web of Science</v>
      </c>
    </row>
    <row r="373" spans="1:72" x14ac:dyDescent="0.15">
      <c r="A373" t="s">
        <v>72</v>
      </c>
      <c r="B373" t="s">
        <v>4665</v>
      </c>
      <c r="C373" t="s">
        <v>74</v>
      </c>
      <c r="D373" t="s">
        <v>74</v>
      </c>
      <c r="E373" t="s">
        <v>74</v>
      </c>
      <c r="F373" t="s">
        <v>4665</v>
      </c>
      <c r="G373" t="s">
        <v>74</v>
      </c>
      <c r="H373" t="s">
        <v>74</v>
      </c>
      <c r="I373" t="s">
        <v>4666</v>
      </c>
      <c r="J373" t="s">
        <v>152</v>
      </c>
      <c r="K373" t="s">
        <v>74</v>
      </c>
      <c r="L373" t="s">
        <v>74</v>
      </c>
      <c r="M373" t="s">
        <v>77</v>
      </c>
      <c r="N373" t="s">
        <v>78</v>
      </c>
      <c r="O373" t="s">
        <v>74</v>
      </c>
      <c r="P373" t="s">
        <v>74</v>
      </c>
      <c r="Q373" t="s">
        <v>74</v>
      </c>
      <c r="R373" t="s">
        <v>74</v>
      </c>
      <c r="S373" t="s">
        <v>74</v>
      </c>
      <c r="T373" t="s">
        <v>74</v>
      </c>
      <c r="U373" t="s">
        <v>4667</v>
      </c>
      <c r="V373" t="s">
        <v>4668</v>
      </c>
      <c r="W373" t="s">
        <v>74</v>
      </c>
      <c r="X373" t="s">
        <v>74</v>
      </c>
      <c r="Y373" t="s">
        <v>4669</v>
      </c>
      <c r="Z373" t="s">
        <v>74</v>
      </c>
      <c r="AA373" t="s">
        <v>74</v>
      </c>
      <c r="AB373" t="s">
        <v>74</v>
      </c>
      <c r="AC373" t="s">
        <v>74</v>
      </c>
      <c r="AD373" t="s">
        <v>74</v>
      </c>
      <c r="AE373" t="s">
        <v>74</v>
      </c>
      <c r="AF373" t="s">
        <v>74</v>
      </c>
      <c r="AG373">
        <v>28</v>
      </c>
      <c r="AH373">
        <v>18</v>
      </c>
      <c r="AI373">
        <v>18</v>
      </c>
      <c r="AJ373">
        <v>0</v>
      </c>
      <c r="AK373">
        <v>2</v>
      </c>
      <c r="AL373" t="s">
        <v>160</v>
      </c>
      <c r="AM373" t="s">
        <v>161</v>
      </c>
      <c r="AN373" t="s">
        <v>162</v>
      </c>
      <c r="AO373" t="s">
        <v>163</v>
      </c>
      <c r="AP373" t="s">
        <v>74</v>
      </c>
      <c r="AQ373" t="s">
        <v>74</v>
      </c>
      <c r="AR373" t="s">
        <v>164</v>
      </c>
      <c r="AS373" t="s">
        <v>165</v>
      </c>
      <c r="AT373" t="s">
        <v>4649</v>
      </c>
      <c r="AU373">
        <v>1995</v>
      </c>
      <c r="AV373">
        <v>100</v>
      </c>
      <c r="AW373" t="s">
        <v>4661</v>
      </c>
      <c r="AX373" t="s">
        <v>74</v>
      </c>
      <c r="AY373" t="s">
        <v>74</v>
      </c>
      <c r="AZ373" t="s">
        <v>74</v>
      </c>
      <c r="BA373" t="s">
        <v>74</v>
      </c>
      <c r="BB373">
        <v>7329</v>
      </c>
      <c r="BC373">
        <v>7335</v>
      </c>
      <c r="BD373" t="s">
        <v>74</v>
      </c>
      <c r="BE373" t="s">
        <v>4670</v>
      </c>
      <c r="BF373" t="str">
        <f>HYPERLINK("http://dx.doi.org/10.1029/95JD00218","http://dx.doi.org/10.1029/95JD00218")</f>
        <v>http://dx.doi.org/10.1029/95JD00218</v>
      </c>
      <c r="BG373" t="s">
        <v>74</v>
      </c>
      <c r="BH373" t="s">
        <v>74</v>
      </c>
      <c r="BI373">
        <v>7</v>
      </c>
      <c r="BJ373" t="s">
        <v>169</v>
      </c>
      <c r="BK373" t="s">
        <v>94</v>
      </c>
      <c r="BL373" t="s">
        <v>169</v>
      </c>
      <c r="BM373" t="s">
        <v>4663</v>
      </c>
      <c r="BN373" t="s">
        <v>74</v>
      </c>
      <c r="BO373" t="s">
        <v>74</v>
      </c>
      <c r="BP373" t="s">
        <v>74</v>
      </c>
      <c r="BQ373" t="s">
        <v>74</v>
      </c>
      <c r="BR373" t="s">
        <v>97</v>
      </c>
      <c r="BS373" t="s">
        <v>4671</v>
      </c>
      <c r="BT373" t="str">
        <f>HYPERLINK("https%3A%2F%2Fwww.webofscience.com%2Fwos%2Fwoscc%2Ffull-record%2FWOS:A1995QV02800021","View Full Record in Web of Science")</f>
        <v>View Full Record in Web of Science</v>
      </c>
    </row>
    <row r="374" spans="1:72" x14ac:dyDescent="0.15">
      <c r="A374" t="s">
        <v>72</v>
      </c>
      <c r="B374" t="s">
        <v>4672</v>
      </c>
      <c r="C374" t="s">
        <v>74</v>
      </c>
      <c r="D374" t="s">
        <v>74</v>
      </c>
      <c r="E374" t="s">
        <v>74</v>
      </c>
      <c r="F374" t="s">
        <v>4672</v>
      </c>
      <c r="G374" t="s">
        <v>74</v>
      </c>
      <c r="H374" t="s">
        <v>74</v>
      </c>
      <c r="I374" t="s">
        <v>4673</v>
      </c>
      <c r="J374" t="s">
        <v>152</v>
      </c>
      <c r="K374" t="s">
        <v>74</v>
      </c>
      <c r="L374" t="s">
        <v>74</v>
      </c>
      <c r="M374" t="s">
        <v>77</v>
      </c>
      <c r="N374" t="s">
        <v>78</v>
      </c>
      <c r="O374" t="s">
        <v>74</v>
      </c>
      <c r="P374" t="s">
        <v>74</v>
      </c>
      <c r="Q374" t="s">
        <v>74</v>
      </c>
      <c r="R374" t="s">
        <v>74</v>
      </c>
      <c r="S374" t="s">
        <v>74</v>
      </c>
      <c r="T374" t="s">
        <v>74</v>
      </c>
      <c r="U374" t="s">
        <v>4674</v>
      </c>
      <c r="V374" t="s">
        <v>4675</v>
      </c>
      <c r="W374" t="s">
        <v>4676</v>
      </c>
      <c r="X374" t="s">
        <v>4677</v>
      </c>
      <c r="Y374" t="s">
        <v>4678</v>
      </c>
      <c r="Z374" t="s">
        <v>74</v>
      </c>
      <c r="AA374" t="s">
        <v>4679</v>
      </c>
      <c r="AB374" t="s">
        <v>4680</v>
      </c>
      <c r="AC374" t="s">
        <v>74</v>
      </c>
      <c r="AD374" t="s">
        <v>74</v>
      </c>
      <c r="AE374" t="s">
        <v>74</v>
      </c>
      <c r="AF374" t="s">
        <v>74</v>
      </c>
      <c r="AG374">
        <v>50</v>
      </c>
      <c r="AH374">
        <v>35</v>
      </c>
      <c r="AI374">
        <v>35</v>
      </c>
      <c r="AJ374">
        <v>1</v>
      </c>
      <c r="AK374">
        <v>3</v>
      </c>
      <c r="AL374" t="s">
        <v>160</v>
      </c>
      <c r="AM374" t="s">
        <v>161</v>
      </c>
      <c r="AN374" t="s">
        <v>162</v>
      </c>
      <c r="AO374" t="s">
        <v>163</v>
      </c>
      <c r="AP374" t="s">
        <v>74</v>
      </c>
      <c r="AQ374" t="s">
        <v>74</v>
      </c>
      <c r="AR374" t="s">
        <v>164</v>
      </c>
      <c r="AS374" t="s">
        <v>165</v>
      </c>
      <c r="AT374" t="s">
        <v>4649</v>
      </c>
      <c r="AU374">
        <v>1995</v>
      </c>
      <c r="AV374">
        <v>100</v>
      </c>
      <c r="AW374" t="s">
        <v>4661</v>
      </c>
      <c r="AX374" t="s">
        <v>74</v>
      </c>
      <c r="AY374" t="s">
        <v>74</v>
      </c>
      <c r="AZ374" t="s">
        <v>74</v>
      </c>
      <c r="BA374" t="s">
        <v>74</v>
      </c>
      <c r="BB374">
        <v>7347</v>
      </c>
      <c r="BC374">
        <v>7361</v>
      </c>
      <c r="BD374" t="s">
        <v>74</v>
      </c>
      <c r="BE374" t="s">
        <v>4681</v>
      </c>
      <c r="BF374" t="str">
        <f>HYPERLINK("http://dx.doi.org/10.1029/95JD00193","http://dx.doi.org/10.1029/95JD00193")</f>
        <v>http://dx.doi.org/10.1029/95JD00193</v>
      </c>
      <c r="BG374" t="s">
        <v>74</v>
      </c>
      <c r="BH374" t="s">
        <v>74</v>
      </c>
      <c r="BI374">
        <v>15</v>
      </c>
      <c r="BJ374" t="s">
        <v>169</v>
      </c>
      <c r="BK374" t="s">
        <v>94</v>
      </c>
      <c r="BL374" t="s">
        <v>169</v>
      </c>
      <c r="BM374" t="s">
        <v>4663</v>
      </c>
      <c r="BN374" t="s">
        <v>74</v>
      </c>
      <c r="BO374" t="s">
        <v>74</v>
      </c>
      <c r="BP374" t="s">
        <v>74</v>
      </c>
      <c r="BQ374" t="s">
        <v>74</v>
      </c>
      <c r="BR374" t="s">
        <v>97</v>
      </c>
      <c r="BS374" t="s">
        <v>4682</v>
      </c>
      <c r="BT374" t="str">
        <f>HYPERLINK("https%3A%2F%2Fwww.webofscience.com%2Fwos%2Fwoscc%2Ffull-record%2FWOS:A1995QV02800023","View Full Record in Web of Science")</f>
        <v>View Full Record in Web of Science</v>
      </c>
    </row>
    <row r="375" spans="1:72" x14ac:dyDescent="0.15">
      <c r="A375" t="s">
        <v>72</v>
      </c>
      <c r="B375" t="s">
        <v>4683</v>
      </c>
      <c r="C375" t="s">
        <v>74</v>
      </c>
      <c r="D375" t="s">
        <v>74</v>
      </c>
      <c r="E375" t="s">
        <v>74</v>
      </c>
      <c r="F375" t="s">
        <v>4683</v>
      </c>
      <c r="G375" t="s">
        <v>74</v>
      </c>
      <c r="H375" t="s">
        <v>74</v>
      </c>
      <c r="I375" t="s">
        <v>4684</v>
      </c>
      <c r="J375" t="s">
        <v>213</v>
      </c>
      <c r="K375" t="s">
        <v>74</v>
      </c>
      <c r="L375" t="s">
        <v>74</v>
      </c>
      <c r="M375" t="s">
        <v>77</v>
      </c>
      <c r="N375" t="s">
        <v>78</v>
      </c>
      <c r="O375" t="s">
        <v>74</v>
      </c>
      <c r="P375" t="s">
        <v>74</v>
      </c>
      <c r="Q375" t="s">
        <v>74</v>
      </c>
      <c r="R375" t="s">
        <v>74</v>
      </c>
      <c r="S375" t="s">
        <v>74</v>
      </c>
      <c r="T375" t="s">
        <v>74</v>
      </c>
      <c r="U375" t="s">
        <v>74</v>
      </c>
      <c r="V375" t="s">
        <v>4685</v>
      </c>
      <c r="W375" t="s">
        <v>4686</v>
      </c>
      <c r="X375" t="s">
        <v>4687</v>
      </c>
      <c r="Y375" t="s">
        <v>4688</v>
      </c>
      <c r="Z375" t="s">
        <v>74</v>
      </c>
      <c r="AA375" t="s">
        <v>4689</v>
      </c>
      <c r="AB375" t="s">
        <v>4690</v>
      </c>
      <c r="AC375" t="s">
        <v>74</v>
      </c>
      <c r="AD375" t="s">
        <v>74</v>
      </c>
      <c r="AE375" t="s">
        <v>74</v>
      </c>
      <c r="AF375" t="s">
        <v>74</v>
      </c>
      <c r="AG375">
        <v>8</v>
      </c>
      <c r="AH375">
        <v>19</v>
      </c>
      <c r="AI375">
        <v>19</v>
      </c>
      <c r="AJ375">
        <v>0</v>
      </c>
      <c r="AK375">
        <v>4</v>
      </c>
      <c r="AL375" t="s">
        <v>160</v>
      </c>
      <c r="AM375" t="s">
        <v>161</v>
      </c>
      <c r="AN375" t="s">
        <v>220</v>
      </c>
      <c r="AO375" t="s">
        <v>221</v>
      </c>
      <c r="AP375" t="s">
        <v>74</v>
      </c>
      <c r="AQ375" t="s">
        <v>74</v>
      </c>
      <c r="AR375" t="s">
        <v>222</v>
      </c>
      <c r="AS375" t="s">
        <v>223</v>
      </c>
      <c r="AT375" t="s">
        <v>4691</v>
      </c>
      <c r="AU375">
        <v>1995</v>
      </c>
      <c r="AV375">
        <v>22</v>
      </c>
      <c r="AW375">
        <v>8</v>
      </c>
      <c r="AX375" t="s">
        <v>74</v>
      </c>
      <c r="AY375" t="s">
        <v>74</v>
      </c>
      <c r="AZ375" t="s">
        <v>74</v>
      </c>
      <c r="BA375" t="s">
        <v>74</v>
      </c>
      <c r="BB375">
        <v>909</v>
      </c>
      <c r="BC375">
        <v>912</v>
      </c>
      <c r="BD375" t="s">
        <v>74</v>
      </c>
      <c r="BE375" t="s">
        <v>4692</v>
      </c>
      <c r="BF375" t="str">
        <f>HYPERLINK("http://dx.doi.org/10.1029/95GL00535","http://dx.doi.org/10.1029/95GL00535")</f>
        <v>http://dx.doi.org/10.1029/95GL00535</v>
      </c>
      <c r="BG375" t="s">
        <v>74</v>
      </c>
      <c r="BH375" t="s">
        <v>74</v>
      </c>
      <c r="BI375">
        <v>4</v>
      </c>
      <c r="BJ375" t="s">
        <v>226</v>
      </c>
      <c r="BK375" t="s">
        <v>94</v>
      </c>
      <c r="BL375" t="s">
        <v>227</v>
      </c>
      <c r="BM375" t="s">
        <v>4693</v>
      </c>
      <c r="BN375" t="s">
        <v>74</v>
      </c>
      <c r="BO375" t="s">
        <v>74</v>
      </c>
      <c r="BP375" t="s">
        <v>74</v>
      </c>
      <c r="BQ375" t="s">
        <v>74</v>
      </c>
      <c r="BR375" t="s">
        <v>97</v>
      </c>
      <c r="BS375" t="s">
        <v>4694</v>
      </c>
      <c r="BT375" t="str">
        <f>HYPERLINK("https%3A%2F%2Fwww.webofscience.com%2Fwos%2Fwoscc%2Ffull-record%2FWOS:A1995QT66600011","View Full Record in Web of Science")</f>
        <v>View Full Record in Web of Science</v>
      </c>
    </row>
    <row r="376" spans="1:72" x14ac:dyDescent="0.15">
      <c r="A376" t="s">
        <v>72</v>
      </c>
      <c r="B376" t="s">
        <v>4695</v>
      </c>
      <c r="C376" t="s">
        <v>74</v>
      </c>
      <c r="D376" t="s">
        <v>74</v>
      </c>
      <c r="E376" t="s">
        <v>74</v>
      </c>
      <c r="F376" t="s">
        <v>4695</v>
      </c>
      <c r="G376" t="s">
        <v>74</v>
      </c>
      <c r="H376" t="s">
        <v>74</v>
      </c>
      <c r="I376" t="s">
        <v>4696</v>
      </c>
      <c r="J376" t="s">
        <v>213</v>
      </c>
      <c r="K376" t="s">
        <v>74</v>
      </c>
      <c r="L376" t="s">
        <v>74</v>
      </c>
      <c r="M376" t="s">
        <v>77</v>
      </c>
      <c r="N376" t="s">
        <v>78</v>
      </c>
      <c r="O376" t="s">
        <v>74</v>
      </c>
      <c r="P376" t="s">
        <v>74</v>
      </c>
      <c r="Q376" t="s">
        <v>74</v>
      </c>
      <c r="R376" t="s">
        <v>74</v>
      </c>
      <c r="S376" t="s">
        <v>74</v>
      </c>
      <c r="T376" t="s">
        <v>74</v>
      </c>
      <c r="U376" t="s">
        <v>4697</v>
      </c>
      <c r="V376" t="s">
        <v>4698</v>
      </c>
      <c r="W376" t="s">
        <v>4699</v>
      </c>
      <c r="X376" t="s">
        <v>4700</v>
      </c>
      <c r="Y376" t="s">
        <v>4701</v>
      </c>
      <c r="Z376" t="s">
        <v>74</v>
      </c>
      <c r="AA376" t="s">
        <v>4702</v>
      </c>
      <c r="AB376" t="s">
        <v>4703</v>
      </c>
      <c r="AC376" t="s">
        <v>74</v>
      </c>
      <c r="AD376" t="s">
        <v>74</v>
      </c>
      <c r="AE376" t="s">
        <v>74</v>
      </c>
      <c r="AF376" t="s">
        <v>74</v>
      </c>
      <c r="AG376">
        <v>17</v>
      </c>
      <c r="AH376">
        <v>30</v>
      </c>
      <c r="AI376">
        <v>35</v>
      </c>
      <c r="AJ376">
        <v>0</v>
      </c>
      <c r="AK376">
        <v>1</v>
      </c>
      <c r="AL376" t="s">
        <v>160</v>
      </c>
      <c r="AM376" t="s">
        <v>161</v>
      </c>
      <c r="AN376" t="s">
        <v>220</v>
      </c>
      <c r="AO376" t="s">
        <v>221</v>
      </c>
      <c r="AP376" t="s">
        <v>74</v>
      </c>
      <c r="AQ376" t="s">
        <v>74</v>
      </c>
      <c r="AR376" t="s">
        <v>222</v>
      </c>
      <c r="AS376" t="s">
        <v>223</v>
      </c>
      <c r="AT376" t="s">
        <v>4691</v>
      </c>
      <c r="AU376">
        <v>1995</v>
      </c>
      <c r="AV376">
        <v>22</v>
      </c>
      <c r="AW376">
        <v>8</v>
      </c>
      <c r="AX376" t="s">
        <v>74</v>
      </c>
      <c r="AY376" t="s">
        <v>74</v>
      </c>
      <c r="AZ376" t="s">
        <v>74</v>
      </c>
      <c r="BA376" t="s">
        <v>74</v>
      </c>
      <c r="BB376">
        <v>973</v>
      </c>
      <c r="BC376">
        <v>976</v>
      </c>
      <c r="BD376" t="s">
        <v>74</v>
      </c>
      <c r="BE376" t="s">
        <v>4704</v>
      </c>
      <c r="BF376" t="str">
        <f>HYPERLINK("http://dx.doi.org/10.1029/94GL02800","http://dx.doi.org/10.1029/94GL02800")</f>
        <v>http://dx.doi.org/10.1029/94GL02800</v>
      </c>
      <c r="BG376" t="s">
        <v>74</v>
      </c>
      <c r="BH376" t="s">
        <v>74</v>
      </c>
      <c r="BI376">
        <v>4</v>
      </c>
      <c r="BJ376" t="s">
        <v>226</v>
      </c>
      <c r="BK376" t="s">
        <v>94</v>
      </c>
      <c r="BL376" t="s">
        <v>227</v>
      </c>
      <c r="BM376" t="s">
        <v>4693</v>
      </c>
      <c r="BN376" t="s">
        <v>74</v>
      </c>
      <c r="BO376" t="s">
        <v>74</v>
      </c>
      <c r="BP376" t="s">
        <v>74</v>
      </c>
      <c r="BQ376" t="s">
        <v>74</v>
      </c>
      <c r="BR376" t="s">
        <v>97</v>
      </c>
      <c r="BS376" t="s">
        <v>4705</v>
      </c>
      <c r="BT376" t="str">
        <f>HYPERLINK("https%3A%2F%2Fwww.webofscience.com%2Fwos%2Fwoscc%2Ffull-record%2FWOS:A1995QT66600027","View Full Record in Web of Science")</f>
        <v>View Full Record in Web of Science</v>
      </c>
    </row>
    <row r="377" spans="1:72" x14ac:dyDescent="0.15">
      <c r="A377" t="s">
        <v>72</v>
      </c>
      <c r="B377" t="s">
        <v>4706</v>
      </c>
      <c r="C377" t="s">
        <v>74</v>
      </c>
      <c r="D377" t="s">
        <v>74</v>
      </c>
      <c r="E377" t="s">
        <v>74</v>
      </c>
      <c r="F377" t="s">
        <v>4706</v>
      </c>
      <c r="G377" t="s">
        <v>74</v>
      </c>
      <c r="H377" t="s">
        <v>74</v>
      </c>
      <c r="I377" t="s">
        <v>4707</v>
      </c>
      <c r="J377" t="s">
        <v>233</v>
      </c>
      <c r="K377" t="s">
        <v>74</v>
      </c>
      <c r="L377" t="s">
        <v>74</v>
      </c>
      <c r="M377" t="s">
        <v>77</v>
      </c>
      <c r="N377" t="s">
        <v>78</v>
      </c>
      <c r="O377" t="s">
        <v>74</v>
      </c>
      <c r="P377" t="s">
        <v>74</v>
      </c>
      <c r="Q377" t="s">
        <v>74</v>
      </c>
      <c r="R377" t="s">
        <v>74</v>
      </c>
      <c r="S377" t="s">
        <v>74</v>
      </c>
      <c r="T377" t="s">
        <v>74</v>
      </c>
      <c r="U377" t="s">
        <v>4708</v>
      </c>
      <c r="V377" t="s">
        <v>4709</v>
      </c>
      <c r="W377" t="s">
        <v>4710</v>
      </c>
      <c r="X377" t="s">
        <v>4711</v>
      </c>
      <c r="Y377" t="s">
        <v>4712</v>
      </c>
      <c r="Z377" t="s">
        <v>74</v>
      </c>
      <c r="AA377" t="s">
        <v>4713</v>
      </c>
      <c r="AB377" t="s">
        <v>4714</v>
      </c>
      <c r="AC377" t="s">
        <v>74</v>
      </c>
      <c r="AD377" t="s">
        <v>74</v>
      </c>
      <c r="AE377" t="s">
        <v>74</v>
      </c>
      <c r="AF377" t="s">
        <v>74</v>
      </c>
      <c r="AG377">
        <v>46</v>
      </c>
      <c r="AH377">
        <v>102</v>
      </c>
      <c r="AI377">
        <v>107</v>
      </c>
      <c r="AJ377">
        <v>0</v>
      </c>
      <c r="AK377">
        <v>13</v>
      </c>
      <c r="AL377" t="s">
        <v>160</v>
      </c>
      <c r="AM377" t="s">
        <v>161</v>
      </c>
      <c r="AN377" t="s">
        <v>162</v>
      </c>
      <c r="AO377" t="s">
        <v>240</v>
      </c>
      <c r="AP377" t="s">
        <v>241</v>
      </c>
      <c r="AQ377" t="s">
        <v>74</v>
      </c>
      <c r="AR377" t="s">
        <v>242</v>
      </c>
      <c r="AS377" t="s">
        <v>243</v>
      </c>
      <c r="AT377" t="s">
        <v>4691</v>
      </c>
      <c r="AU377">
        <v>1995</v>
      </c>
      <c r="AV377">
        <v>100</v>
      </c>
      <c r="AW377" t="s">
        <v>4715</v>
      </c>
      <c r="AX377" t="s">
        <v>74</v>
      </c>
      <c r="AY377" t="s">
        <v>74</v>
      </c>
      <c r="AZ377" t="s">
        <v>74</v>
      </c>
      <c r="BA377" t="s">
        <v>74</v>
      </c>
      <c r="BB377">
        <v>6967</v>
      </c>
      <c r="BC377">
        <v>6981</v>
      </c>
      <c r="BD377" t="s">
        <v>74</v>
      </c>
      <c r="BE377" t="s">
        <v>4716</v>
      </c>
      <c r="BF377" t="str">
        <f>HYPERLINK("http://dx.doi.org/10.1029/94JC03227","http://dx.doi.org/10.1029/94JC03227")</f>
        <v>http://dx.doi.org/10.1029/94JC03227</v>
      </c>
      <c r="BG377" t="s">
        <v>74</v>
      </c>
      <c r="BH377" t="s">
        <v>74</v>
      </c>
      <c r="BI377">
        <v>15</v>
      </c>
      <c r="BJ377" t="s">
        <v>246</v>
      </c>
      <c r="BK377" t="s">
        <v>94</v>
      </c>
      <c r="BL377" t="s">
        <v>246</v>
      </c>
      <c r="BM377" t="s">
        <v>4717</v>
      </c>
      <c r="BN377" t="s">
        <v>74</v>
      </c>
      <c r="BO377" t="s">
        <v>74</v>
      </c>
      <c r="BP377" t="s">
        <v>74</v>
      </c>
      <c r="BQ377" t="s">
        <v>74</v>
      </c>
      <c r="BR377" t="s">
        <v>97</v>
      </c>
      <c r="BS377" t="s">
        <v>4718</v>
      </c>
      <c r="BT377" t="str">
        <f>HYPERLINK("https%3A%2F%2Fwww.webofscience.com%2Fwos%2Fwoscc%2Ffull-record%2FWOS:A1995QT22200030","View Full Record in Web of Science")</f>
        <v>View Full Record in Web of Science</v>
      </c>
    </row>
    <row r="378" spans="1:72" x14ac:dyDescent="0.15">
      <c r="A378" t="s">
        <v>72</v>
      </c>
      <c r="B378" t="s">
        <v>4719</v>
      </c>
      <c r="C378" t="s">
        <v>74</v>
      </c>
      <c r="D378" t="s">
        <v>74</v>
      </c>
      <c r="E378" t="s">
        <v>74</v>
      </c>
      <c r="F378" t="s">
        <v>4719</v>
      </c>
      <c r="G378" t="s">
        <v>74</v>
      </c>
      <c r="H378" t="s">
        <v>74</v>
      </c>
      <c r="I378" t="s">
        <v>4720</v>
      </c>
      <c r="J378" t="s">
        <v>233</v>
      </c>
      <c r="K378" t="s">
        <v>74</v>
      </c>
      <c r="L378" t="s">
        <v>74</v>
      </c>
      <c r="M378" t="s">
        <v>77</v>
      </c>
      <c r="N378" t="s">
        <v>78</v>
      </c>
      <c r="O378" t="s">
        <v>74</v>
      </c>
      <c r="P378" t="s">
        <v>74</v>
      </c>
      <c r="Q378" t="s">
        <v>74</v>
      </c>
      <c r="R378" t="s">
        <v>74</v>
      </c>
      <c r="S378" t="s">
        <v>74</v>
      </c>
      <c r="T378" t="s">
        <v>74</v>
      </c>
      <c r="U378" t="s">
        <v>4721</v>
      </c>
      <c r="V378" t="s">
        <v>4722</v>
      </c>
      <c r="W378" t="s">
        <v>4723</v>
      </c>
      <c r="X378" t="s">
        <v>4711</v>
      </c>
      <c r="Y378" t="s">
        <v>4712</v>
      </c>
      <c r="Z378" t="s">
        <v>74</v>
      </c>
      <c r="AA378" t="s">
        <v>4713</v>
      </c>
      <c r="AB378" t="s">
        <v>4714</v>
      </c>
      <c r="AC378" t="s">
        <v>74</v>
      </c>
      <c r="AD378" t="s">
        <v>74</v>
      </c>
      <c r="AE378" t="s">
        <v>74</v>
      </c>
      <c r="AF378" t="s">
        <v>74</v>
      </c>
      <c r="AG378">
        <v>29</v>
      </c>
      <c r="AH378">
        <v>53</v>
      </c>
      <c r="AI378">
        <v>53</v>
      </c>
      <c r="AJ378">
        <v>0</v>
      </c>
      <c r="AK378">
        <v>5</v>
      </c>
      <c r="AL378" t="s">
        <v>160</v>
      </c>
      <c r="AM378" t="s">
        <v>161</v>
      </c>
      <c r="AN378" t="s">
        <v>162</v>
      </c>
      <c r="AO378" t="s">
        <v>240</v>
      </c>
      <c r="AP378" t="s">
        <v>241</v>
      </c>
      <c r="AQ378" t="s">
        <v>74</v>
      </c>
      <c r="AR378" t="s">
        <v>242</v>
      </c>
      <c r="AS378" t="s">
        <v>243</v>
      </c>
      <c r="AT378" t="s">
        <v>4691</v>
      </c>
      <c r="AU378">
        <v>1995</v>
      </c>
      <c r="AV378">
        <v>100</v>
      </c>
      <c r="AW378" t="s">
        <v>4715</v>
      </c>
      <c r="AX378" t="s">
        <v>74</v>
      </c>
      <c r="AY378" t="s">
        <v>74</v>
      </c>
      <c r="AZ378" t="s">
        <v>74</v>
      </c>
      <c r="BA378" t="s">
        <v>74</v>
      </c>
      <c r="BB378">
        <v>6983</v>
      </c>
      <c r="BC378">
        <v>6992</v>
      </c>
      <c r="BD378" t="s">
        <v>74</v>
      </c>
      <c r="BE378" t="s">
        <v>4724</v>
      </c>
      <c r="BF378" t="str">
        <f>HYPERLINK("http://dx.doi.org/10.1029/94JC03224","http://dx.doi.org/10.1029/94JC03224")</f>
        <v>http://dx.doi.org/10.1029/94JC03224</v>
      </c>
      <c r="BG378" t="s">
        <v>74</v>
      </c>
      <c r="BH378" t="s">
        <v>74</v>
      </c>
      <c r="BI378">
        <v>10</v>
      </c>
      <c r="BJ378" t="s">
        <v>246</v>
      </c>
      <c r="BK378" t="s">
        <v>94</v>
      </c>
      <c r="BL378" t="s">
        <v>246</v>
      </c>
      <c r="BM378" t="s">
        <v>4717</v>
      </c>
      <c r="BN378" t="s">
        <v>74</v>
      </c>
      <c r="BO378" t="s">
        <v>74</v>
      </c>
      <c r="BP378" t="s">
        <v>74</v>
      </c>
      <c r="BQ378" t="s">
        <v>74</v>
      </c>
      <c r="BR378" t="s">
        <v>97</v>
      </c>
      <c r="BS378" t="s">
        <v>4725</v>
      </c>
      <c r="BT378" t="str">
        <f>HYPERLINK("https%3A%2F%2Fwww.webofscience.com%2Fwos%2Fwoscc%2Ffull-record%2FWOS:A1995QT22200031","View Full Record in Web of Science")</f>
        <v>View Full Record in Web of Science</v>
      </c>
    </row>
    <row r="379" spans="1:72" x14ac:dyDescent="0.15">
      <c r="A379" t="s">
        <v>72</v>
      </c>
      <c r="B379" t="s">
        <v>4726</v>
      </c>
      <c r="C379" t="s">
        <v>74</v>
      </c>
      <c r="D379" t="s">
        <v>74</v>
      </c>
      <c r="E379" t="s">
        <v>74</v>
      </c>
      <c r="F379" t="s">
        <v>4726</v>
      </c>
      <c r="G379" t="s">
        <v>74</v>
      </c>
      <c r="H379" t="s">
        <v>74</v>
      </c>
      <c r="I379" t="s">
        <v>4727</v>
      </c>
      <c r="J379" t="s">
        <v>890</v>
      </c>
      <c r="K379" t="s">
        <v>74</v>
      </c>
      <c r="L379" t="s">
        <v>74</v>
      </c>
      <c r="M379" t="s">
        <v>77</v>
      </c>
      <c r="N379" t="s">
        <v>519</v>
      </c>
      <c r="O379" t="s">
        <v>74</v>
      </c>
      <c r="P379" t="s">
        <v>74</v>
      </c>
      <c r="Q379" t="s">
        <v>74</v>
      </c>
      <c r="R379" t="s">
        <v>74</v>
      </c>
      <c r="S379" t="s">
        <v>74</v>
      </c>
      <c r="T379" t="s">
        <v>74</v>
      </c>
      <c r="U379" t="s">
        <v>74</v>
      </c>
      <c r="V379" t="s">
        <v>74</v>
      </c>
      <c r="W379" t="s">
        <v>74</v>
      </c>
      <c r="X379" t="s">
        <v>74</v>
      </c>
      <c r="Y379" t="s">
        <v>4728</v>
      </c>
      <c r="Z379" t="s">
        <v>74</v>
      </c>
      <c r="AA379" t="s">
        <v>74</v>
      </c>
      <c r="AB379" t="s">
        <v>74</v>
      </c>
      <c r="AC379" t="s">
        <v>74</v>
      </c>
      <c r="AD379" t="s">
        <v>74</v>
      </c>
      <c r="AE379" t="s">
        <v>74</v>
      </c>
      <c r="AF379" t="s">
        <v>74</v>
      </c>
      <c r="AG379">
        <v>3</v>
      </c>
      <c r="AH379">
        <v>1</v>
      </c>
      <c r="AI379">
        <v>1</v>
      </c>
      <c r="AJ379">
        <v>0</v>
      </c>
      <c r="AK379">
        <v>1</v>
      </c>
      <c r="AL379" t="s">
        <v>604</v>
      </c>
      <c r="AM379" t="s">
        <v>605</v>
      </c>
      <c r="AN379" t="s">
        <v>606</v>
      </c>
      <c r="AO379" t="s">
        <v>897</v>
      </c>
      <c r="AP379" t="s">
        <v>74</v>
      </c>
      <c r="AQ379" t="s">
        <v>74</v>
      </c>
      <c r="AR379" t="s">
        <v>898</v>
      </c>
      <c r="AS379" t="s">
        <v>899</v>
      </c>
      <c r="AT379" t="s">
        <v>4691</v>
      </c>
      <c r="AU379">
        <v>1995</v>
      </c>
      <c r="AV379">
        <v>52</v>
      </c>
      <c r="AW379">
        <v>8</v>
      </c>
      <c r="AX379" t="s">
        <v>74</v>
      </c>
      <c r="AY379" t="s">
        <v>74</v>
      </c>
      <c r="AZ379" t="s">
        <v>74</v>
      </c>
      <c r="BA379" t="s">
        <v>74</v>
      </c>
      <c r="BB379">
        <v>1260</v>
      </c>
      <c r="BC379">
        <v>1260</v>
      </c>
      <c r="BD379" t="s">
        <v>74</v>
      </c>
      <c r="BE379" t="s">
        <v>4729</v>
      </c>
      <c r="BF379" t="str">
        <f>HYPERLINK("http://dx.doi.org/10.1175/1520-0469(1995)052&lt;1260:COSOAM&gt;2.0.CO;2","http://dx.doi.org/10.1175/1520-0469(1995)052&lt;1260:COSOAM&gt;2.0.CO;2")</f>
        <v>http://dx.doi.org/10.1175/1520-0469(1995)052&lt;1260:COSOAM&gt;2.0.CO;2</v>
      </c>
      <c r="BG379" t="s">
        <v>74</v>
      </c>
      <c r="BH379" t="s">
        <v>74</v>
      </c>
      <c r="BI379">
        <v>1</v>
      </c>
      <c r="BJ379" t="s">
        <v>169</v>
      </c>
      <c r="BK379" t="s">
        <v>94</v>
      </c>
      <c r="BL379" t="s">
        <v>169</v>
      </c>
      <c r="BM379" t="s">
        <v>4730</v>
      </c>
      <c r="BN379" t="s">
        <v>74</v>
      </c>
      <c r="BO379" t="s">
        <v>354</v>
      </c>
      <c r="BP379" t="s">
        <v>74</v>
      </c>
      <c r="BQ379" t="s">
        <v>74</v>
      </c>
      <c r="BR379" t="s">
        <v>97</v>
      </c>
      <c r="BS379" t="s">
        <v>4731</v>
      </c>
      <c r="BT379" t="str">
        <f>HYPERLINK("https%3A%2F%2Fwww.webofscience.com%2Fwos%2Fwoscc%2Ffull-record%2FWOS:A1995QV95500018","View Full Record in Web of Science")</f>
        <v>View Full Record in Web of Science</v>
      </c>
    </row>
    <row r="380" spans="1:72" x14ac:dyDescent="0.15">
      <c r="A380" t="s">
        <v>72</v>
      </c>
      <c r="B380" t="s">
        <v>4732</v>
      </c>
      <c r="C380" t="s">
        <v>74</v>
      </c>
      <c r="D380" t="s">
        <v>74</v>
      </c>
      <c r="E380" t="s">
        <v>74</v>
      </c>
      <c r="F380" t="s">
        <v>4732</v>
      </c>
      <c r="G380" t="s">
        <v>74</v>
      </c>
      <c r="H380" t="s">
        <v>74</v>
      </c>
      <c r="I380" t="s">
        <v>4733</v>
      </c>
      <c r="J380" t="s">
        <v>1498</v>
      </c>
      <c r="K380" t="s">
        <v>74</v>
      </c>
      <c r="L380" t="s">
        <v>74</v>
      </c>
      <c r="M380" t="s">
        <v>77</v>
      </c>
      <c r="N380" t="s">
        <v>78</v>
      </c>
      <c r="O380" t="s">
        <v>74</v>
      </c>
      <c r="P380" t="s">
        <v>74</v>
      </c>
      <c r="Q380" t="s">
        <v>74</v>
      </c>
      <c r="R380" t="s">
        <v>74</v>
      </c>
      <c r="S380" t="s">
        <v>74</v>
      </c>
      <c r="T380" t="s">
        <v>4734</v>
      </c>
      <c r="U380" t="s">
        <v>74</v>
      </c>
      <c r="V380" t="s">
        <v>4735</v>
      </c>
      <c r="W380" t="s">
        <v>74</v>
      </c>
      <c r="X380" t="s">
        <v>74</v>
      </c>
      <c r="Y380" t="s">
        <v>4736</v>
      </c>
      <c r="Z380" t="s">
        <v>74</v>
      </c>
      <c r="AA380" t="s">
        <v>74</v>
      </c>
      <c r="AB380" t="s">
        <v>74</v>
      </c>
      <c r="AC380" t="s">
        <v>74</v>
      </c>
      <c r="AD380" t="s">
        <v>74</v>
      </c>
      <c r="AE380" t="s">
        <v>74</v>
      </c>
      <c r="AF380" t="s">
        <v>74</v>
      </c>
      <c r="AG380">
        <v>13</v>
      </c>
      <c r="AH380">
        <v>10</v>
      </c>
      <c r="AI380">
        <v>10</v>
      </c>
      <c r="AJ380">
        <v>0</v>
      </c>
      <c r="AK380">
        <v>2</v>
      </c>
      <c r="AL380" t="s">
        <v>1504</v>
      </c>
      <c r="AM380" t="s">
        <v>1505</v>
      </c>
      <c r="AN380" t="s">
        <v>1506</v>
      </c>
      <c r="AO380" t="s">
        <v>1507</v>
      </c>
      <c r="AP380" t="s">
        <v>74</v>
      </c>
      <c r="AQ380" t="s">
        <v>74</v>
      </c>
      <c r="AR380" t="s">
        <v>1498</v>
      </c>
      <c r="AS380" t="s">
        <v>1508</v>
      </c>
      <c r="AT380" t="s">
        <v>4737</v>
      </c>
      <c r="AU380">
        <v>1995</v>
      </c>
      <c r="AV380">
        <v>302</v>
      </c>
      <c r="AW380">
        <v>3</v>
      </c>
      <c r="AX380" t="s">
        <v>74</v>
      </c>
      <c r="AY380" t="s">
        <v>74</v>
      </c>
      <c r="AZ380" t="s">
        <v>74</v>
      </c>
      <c r="BA380" t="s">
        <v>74</v>
      </c>
      <c r="BB380">
        <v>241</v>
      </c>
      <c r="BC380">
        <v>255</v>
      </c>
      <c r="BD380" t="s">
        <v>74</v>
      </c>
      <c r="BE380" t="s">
        <v>4738</v>
      </c>
      <c r="BF380" t="str">
        <f>HYPERLINK("http://dx.doi.org/10.1007/BF00032113","http://dx.doi.org/10.1007/BF00032113")</f>
        <v>http://dx.doi.org/10.1007/BF00032113</v>
      </c>
      <c r="BG380" t="s">
        <v>74</v>
      </c>
      <c r="BH380" t="s">
        <v>74</v>
      </c>
      <c r="BI380">
        <v>15</v>
      </c>
      <c r="BJ380" t="s">
        <v>1004</v>
      </c>
      <c r="BK380" t="s">
        <v>94</v>
      </c>
      <c r="BL380" t="s">
        <v>1004</v>
      </c>
      <c r="BM380" t="s">
        <v>4739</v>
      </c>
      <c r="BN380" t="s">
        <v>74</v>
      </c>
      <c r="BO380" t="s">
        <v>74</v>
      </c>
      <c r="BP380" t="s">
        <v>74</v>
      </c>
      <c r="BQ380" t="s">
        <v>74</v>
      </c>
      <c r="BR380" t="s">
        <v>97</v>
      </c>
      <c r="BS380" t="s">
        <v>4740</v>
      </c>
      <c r="BT380" t="str">
        <f>HYPERLINK("https%3A%2F%2Fwww.webofscience.com%2Fwos%2Fwoscc%2Ffull-record%2FWOS:A1995RB62800006","View Full Record in Web of Science")</f>
        <v>View Full Record in Web of Science</v>
      </c>
    </row>
    <row r="381" spans="1:72" x14ac:dyDescent="0.15">
      <c r="A381" t="s">
        <v>72</v>
      </c>
      <c r="B381" t="s">
        <v>4741</v>
      </c>
      <c r="C381" t="s">
        <v>74</v>
      </c>
      <c r="D381" t="s">
        <v>74</v>
      </c>
      <c r="E381" t="s">
        <v>74</v>
      </c>
      <c r="F381" t="s">
        <v>4741</v>
      </c>
      <c r="G381" t="s">
        <v>74</v>
      </c>
      <c r="H381" t="s">
        <v>74</v>
      </c>
      <c r="I381" t="s">
        <v>4742</v>
      </c>
      <c r="J381" t="s">
        <v>275</v>
      </c>
      <c r="K381" t="s">
        <v>74</v>
      </c>
      <c r="L381" t="s">
        <v>74</v>
      </c>
      <c r="M381" t="s">
        <v>77</v>
      </c>
      <c r="N381" t="s">
        <v>78</v>
      </c>
      <c r="O381" t="s">
        <v>74</v>
      </c>
      <c r="P381" t="s">
        <v>74</v>
      </c>
      <c r="Q381" t="s">
        <v>74</v>
      </c>
      <c r="R381" t="s">
        <v>74</v>
      </c>
      <c r="S381" t="s">
        <v>74</v>
      </c>
      <c r="T381" t="s">
        <v>74</v>
      </c>
      <c r="U381" t="s">
        <v>4743</v>
      </c>
      <c r="V381" t="s">
        <v>4744</v>
      </c>
      <c r="W381" t="s">
        <v>74</v>
      </c>
      <c r="X381" t="s">
        <v>74</v>
      </c>
      <c r="Y381" t="s">
        <v>322</v>
      </c>
      <c r="Z381" t="s">
        <v>74</v>
      </c>
      <c r="AA381" t="s">
        <v>4745</v>
      </c>
      <c r="AB381" t="s">
        <v>4746</v>
      </c>
      <c r="AC381" t="s">
        <v>74</v>
      </c>
      <c r="AD381" t="s">
        <v>74</v>
      </c>
      <c r="AE381" t="s">
        <v>74</v>
      </c>
      <c r="AF381" t="s">
        <v>74</v>
      </c>
      <c r="AG381">
        <v>32</v>
      </c>
      <c r="AH381">
        <v>137</v>
      </c>
      <c r="AI381">
        <v>157</v>
      </c>
      <c r="AJ381">
        <v>0</v>
      </c>
      <c r="AK381">
        <v>14</v>
      </c>
      <c r="AL381" t="s">
        <v>160</v>
      </c>
      <c r="AM381" t="s">
        <v>161</v>
      </c>
      <c r="AN381" t="s">
        <v>162</v>
      </c>
      <c r="AO381" t="s">
        <v>279</v>
      </c>
      <c r="AP381" t="s">
        <v>280</v>
      </c>
      <c r="AQ381" t="s">
        <v>74</v>
      </c>
      <c r="AR381" t="s">
        <v>281</v>
      </c>
      <c r="AS381" t="s">
        <v>282</v>
      </c>
      <c r="AT381" t="s">
        <v>4747</v>
      </c>
      <c r="AU381">
        <v>1995</v>
      </c>
      <c r="AV381">
        <v>100</v>
      </c>
      <c r="AW381" t="s">
        <v>4748</v>
      </c>
      <c r="AX381" t="s">
        <v>74</v>
      </c>
      <c r="AY381" t="s">
        <v>74</v>
      </c>
      <c r="AZ381" t="s">
        <v>74</v>
      </c>
      <c r="BA381" t="s">
        <v>74</v>
      </c>
      <c r="BB381">
        <v>6213</v>
      </c>
      <c r="BC381">
        <v>6224</v>
      </c>
      <c r="BD381" t="s">
        <v>74</v>
      </c>
      <c r="BE381" t="s">
        <v>4749</v>
      </c>
      <c r="BF381" t="str">
        <f>HYPERLINK("http://dx.doi.org/10.1029/94JB02467","http://dx.doi.org/10.1029/94JB02467")</f>
        <v>http://dx.doi.org/10.1029/94JB02467</v>
      </c>
      <c r="BG381" t="s">
        <v>74</v>
      </c>
      <c r="BH381" t="s">
        <v>74</v>
      </c>
      <c r="BI381">
        <v>12</v>
      </c>
      <c r="BJ381" t="s">
        <v>270</v>
      </c>
      <c r="BK381" t="s">
        <v>94</v>
      </c>
      <c r="BL381" t="s">
        <v>270</v>
      </c>
      <c r="BM381" t="s">
        <v>4750</v>
      </c>
      <c r="BN381" t="s">
        <v>74</v>
      </c>
      <c r="BO381" t="s">
        <v>74</v>
      </c>
      <c r="BP381" t="s">
        <v>74</v>
      </c>
      <c r="BQ381" t="s">
        <v>74</v>
      </c>
      <c r="BR381" t="s">
        <v>97</v>
      </c>
      <c r="BS381" t="s">
        <v>4751</v>
      </c>
      <c r="BT381" t="str">
        <f>HYPERLINK("https%3A%2F%2Fwww.webofscience.com%2Fwos%2Fwoscc%2Ffull-record%2FWOS:A1995QT24800020","View Full Record in Web of Science")</f>
        <v>View Full Record in Web of Science</v>
      </c>
    </row>
    <row r="382" spans="1:72" x14ac:dyDescent="0.15">
      <c r="A382" t="s">
        <v>72</v>
      </c>
      <c r="B382" t="s">
        <v>4752</v>
      </c>
      <c r="C382" t="s">
        <v>74</v>
      </c>
      <c r="D382" t="s">
        <v>74</v>
      </c>
      <c r="E382" t="s">
        <v>74</v>
      </c>
      <c r="F382" t="s">
        <v>4752</v>
      </c>
      <c r="G382" t="s">
        <v>74</v>
      </c>
      <c r="H382" t="s">
        <v>74</v>
      </c>
      <c r="I382" t="s">
        <v>4753</v>
      </c>
      <c r="J382" t="s">
        <v>4754</v>
      </c>
      <c r="K382" t="s">
        <v>74</v>
      </c>
      <c r="L382" t="s">
        <v>74</v>
      </c>
      <c r="M382" t="s">
        <v>77</v>
      </c>
      <c r="N382" t="s">
        <v>78</v>
      </c>
      <c r="O382" t="s">
        <v>74</v>
      </c>
      <c r="P382" t="s">
        <v>74</v>
      </c>
      <c r="Q382" t="s">
        <v>74</v>
      </c>
      <c r="R382" t="s">
        <v>74</v>
      </c>
      <c r="S382" t="s">
        <v>74</v>
      </c>
      <c r="T382" t="s">
        <v>74</v>
      </c>
      <c r="U382" t="s">
        <v>4755</v>
      </c>
      <c r="V382" t="s">
        <v>4756</v>
      </c>
      <c r="W382" t="s">
        <v>4757</v>
      </c>
      <c r="X382" t="s">
        <v>4758</v>
      </c>
      <c r="Y382" t="s">
        <v>74</v>
      </c>
      <c r="Z382" t="s">
        <v>74</v>
      </c>
      <c r="AA382" t="s">
        <v>919</v>
      </c>
      <c r="AB382" t="s">
        <v>4759</v>
      </c>
      <c r="AC382" t="s">
        <v>74</v>
      </c>
      <c r="AD382" t="s">
        <v>74</v>
      </c>
      <c r="AE382" t="s">
        <v>74</v>
      </c>
      <c r="AF382" t="s">
        <v>74</v>
      </c>
      <c r="AG382">
        <v>47</v>
      </c>
      <c r="AH382">
        <v>50</v>
      </c>
      <c r="AI382">
        <v>51</v>
      </c>
      <c r="AJ382">
        <v>0</v>
      </c>
      <c r="AK382">
        <v>3</v>
      </c>
      <c r="AL382" t="s">
        <v>4760</v>
      </c>
      <c r="AM382" t="s">
        <v>4761</v>
      </c>
      <c r="AN382" t="s">
        <v>4762</v>
      </c>
      <c r="AO382" t="s">
        <v>4763</v>
      </c>
      <c r="AP382" t="s">
        <v>74</v>
      </c>
      <c r="AQ382" t="s">
        <v>74</v>
      </c>
      <c r="AR382" t="s">
        <v>4764</v>
      </c>
      <c r="AS382" t="s">
        <v>4765</v>
      </c>
      <c r="AT382" t="s">
        <v>4766</v>
      </c>
      <c r="AU382">
        <v>1995</v>
      </c>
      <c r="AV382">
        <v>65</v>
      </c>
      <c r="AW382">
        <v>2</v>
      </c>
      <c r="AX382" t="s">
        <v>74</v>
      </c>
      <c r="AY382" t="s">
        <v>74</v>
      </c>
      <c r="AZ382" t="s">
        <v>74</v>
      </c>
      <c r="BA382" t="s">
        <v>74</v>
      </c>
      <c r="BB382">
        <v>274</v>
      </c>
      <c r="BC382">
        <v>282</v>
      </c>
      <c r="BD382" t="s">
        <v>74</v>
      </c>
      <c r="BE382" t="s">
        <v>74</v>
      </c>
      <c r="BF382" t="s">
        <v>74</v>
      </c>
      <c r="BG382" t="s">
        <v>74</v>
      </c>
      <c r="BH382" t="s">
        <v>74</v>
      </c>
      <c r="BI382">
        <v>9</v>
      </c>
      <c r="BJ382" t="s">
        <v>227</v>
      </c>
      <c r="BK382" t="s">
        <v>94</v>
      </c>
      <c r="BL382" t="s">
        <v>227</v>
      </c>
      <c r="BM382" t="s">
        <v>4767</v>
      </c>
      <c r="BN382" t="s">
        <v>74</v>
      </c>
      <c r="BO382" t="s">
        <v>74</v>
      </c>
      <c r="BP382" t="s">
        <v>74</v>
      </c>
      <c r="BQ382" t="s">
        <v>74</v>
      </c>
      <c r="BR382" t="s">
        <v>97</v>
      </c>
      <c r="BS382" t="s">
        <v>4768</v>
      </c>
      <c r="BT382" t="str">
        <f>HYPERLINK("https%3A%2F%2Fwww.webofscience.com%2Fwos%2Fwoscc%2Ffull-record%2FWOS:A1995QW15600002","View Full Record in Web of Science")</f>
        <v>View Full Record in Web of Science</v>
      </c>
    </row>
    <row r="383" spans="1:72" x14ac:dyDescent="0.15">
      <c r="A383" t="s">
        <v>72</v>
      </c>
      <c r="B383" t="s">
        <v>4769</v>
      </c>
      <c r="C383" t="s">
        <v>74</v>
      </c>
      <c r="D383" t="s">
        <v>74</v>
      </c>
      <c r="E383" t="s">
        <v>74</v>
      </c>
      <c r="F383" t="s">
        <v>4769</v>
      </c>
      <c r="G383" t="s">
        <v>74</v>
      </c>
      <c r="H383" t="s">
        <v>74</v>
      </c>
      <c r="I383" t="s">
        <v>4770</v>
      </c>
      <c r="J383" t="s">
        <v>336</v>
      </c>
      <c r="K383" t="s">
        <v>74</v>
      </c>
      <c r="L383" t="s">
        <v>74</v>
      </c>
      <c r="M383" t="s">
        <v>77</v>
      </c>
      <c r="N383" t="s">
        <v>872</v>
      </c>
      <c r="O383" t="s">
        <v>74</v>
      </c>
      <c r="P383" t="s">
        <v>74</v>
      </c>
      <c r="Q383" t="s">
        <v>74</v>
      </c>
      <c r="R383" t="s">
        <v>74</v>
      </c>
      <c r="S383" t="s">
        <v>74</v>
      </c>
      <c r="T383" t="s">
        <v>74</v>
      </c>
      <c r="U383" t="s">
        <v>4771</v>
      </c>
      <c r="V383" t="s">
        <v>4772</v>
      </c>
      <c r="W383" t="s">
        <v>4773</v>
      </c>
      <c r="X383" t="s">
        <v>4774</v>
      </c>
      <c r="Y383" t="s">
        <v>4775</v>
      </c>
      <c r="Z383" t="s">
        <v>74</v>
      </c>
      <c r="AA383" t="s">
        <v>74</v>
      </c>
      <c r="AB383" t="s">
        <v>74</v>
      </c>
      <c r="AC383" t="s">
        <v>74</v>
      </c>
      <c r="AD383" t="s">
        <v>74</v>
      </c>
      <c r="AE383" t="s">
        <v>74</v>
      </c>
      <c r="AF383" t="s">
        <v>74</v>
      </c>
      <c r="AG383">
        <v>9</v>
      </c>
      <c r="AH383">
        <v>18</v>
      </c>
      <c r="AI383">
        <v>18</v>
      </c>
      <c r="AJ383">
        <v>0</v>
      </c>
      <c r="AK383">
        <v>0</v>
      </c>
      <c r="AL383" t="s">
        <v>344</v>
      </c>
      <c r="AM383" t="s">
        <v>345</v>
      </c>
      <c r="AN383" t="s">
        <v>346</v>
      </c>
      <c r="AO383" t="s">
        <v>347</v>
      </c>
      <c r="AP383" t="s">
        <v>74</v>
      </c>
      <c r="AQ383" t="s">
        <v>74</v>
      </c>
      <c r="AR383" t="s">
        <v>348</v>
      </c>
      <c r="AS383" t="s">
        <v>349</v>
      </c>
      <c r="AT383" t="s">
        <v>4776</v>
      </c>
      <c r="AU383">
        <v>1995</v>
      </c>
      <c r="AV383">
        <v>13</v>
      </c>
      <c r="AW383">
        <v>4</v>
      </c>
      <c r="AX383" t="s">
        <v>74</v>
      </c>
      <c r="AY383" t="s">
        <v>74</v>
      </c>
      <c r="AZ383" t="s">
        <v>74</v>
      </c>
      <c r="BA383" t="s">
        <v>74</v>
      </c>
      <c r="BB383">
        <v>454</v>
      </c>
      <c r="BC383">
        <v>457</v>
      </c>
      <c r="BD383" t="s">
        <v>74</v>
      </c>
      <c r="BE383" t="s">
        <v>4777</v>
      </c>
      <c r="BF383" t="str">
        <f>HYPERLINK("http://dx.doi.org/10.1007/s00585-995-0454-8","http://dx.doi.org/10.1007/s00585-995-0454-8")</f>
        <v>http://dx.doi.org/10.1007/s00585-995-0454-8</v>
      </c>
      <c r="BG383" t="s">
        <v>74</v>
      </c>
      <c r="BH383" t="s">
        <v>74</v>
      </c>
      <c r="BI383">
        <v>4</v>
      </c>
      <c r="BJ383" t="s">
        <v>351</v>
      </c>
      <c r="BK383" t="s">
        <v>94</v>
      </c>
      <c r="BL383" t="s">
        <v>352</v>
      </c>
      <c r="BM383" t="s">
        <v>4778</v>
      </c>
      <c r="BN383" t="s">
        <v>74</v>
      </c>
      <c r="BO383" t="s">
        <v>354</v>
      </c>
      <c r="BP383" t="s">
        <v>74</v>
      </c>
      <c r="BQ383" t="s">
        <v>74</v>
      </c>
      <c r="BR383" t="s">
        <v>97</v>
      </c>
      <c r="BS383" t="s">
        <v>4779</v>
      </c>
      <c r="BT383" t="str">
        <f>HYPERLINK("https%3A%2F%2Fwww.webofscience.com%2Fwos%2Fwoscc%2Ffull-record%2FWOS:A1995QX88100013","View Full Record in Web of Science")</f>
        <v>View Full Record in Web of Science</v>
      </c>
    </row>
    <row r="384" spans="1:72" x14ac:dyDescent="0.15">
      <c r="A384" t="s">
        <v>72</v>
      </c>
      <c r="B384" t="s">
        <v>4780</v>
      </c>
      <c r="C384" t="s">
        <v>74</v>
      </c>
      <c r="D384" t="s">
        <v>74</v>
      </c>
      <c r="E384" t="s">
        <v>74</v>
      </c>
      <c r="F384" t="s">
        <v>4780</v>
      </c>
      <c r="G384" t="s">
        <v>74</v>
      </c>
      <c r="H384" t="s">
        <v>74</v>
      </c>
      <c r="I384" t="s">
        <v>4781</v>
      </c>
      <c r="J384" t="s">
        <v>4782</v>
      </c>
      <c r="K384" t="s">
        <v>74</v>
      </c>
      <c r="L384" t="s">
        <v>74</v>
      </c>
      <c r="M384" t="s">
        <v>77</v>
      </c>
      <c r="N384" t="s">
        <v>78</v>
      </c>
      <c r="O384" t="s">
        <v>74</v>
      </c>
      <c r="P384" t="s">
        <v>74</v>
      </c>
      <c r="Q384" t="s">
        <v>74</v>
      </c>
      <c r="R384" t="s">
        <v>74</v>
      </c>
      <c r="S384" t="s">
        <v>74</v>
      </c>
      <c r="T384" t="s">
        <v>74</v>
      </c>
      <c r="U384" t="s">
        <v>4783</v>
      </c>
      <c r="V384" t="s">
        <v>4784</v>
      </c>
      <c r="W384" t="s">
        <v>4785</v>
      </c>
      <c r="X384" t="s">
        <v>4786</v>
      </c>
      <c r="Y384" t="s">
        <v>4787</v>
      </c>
      <c r="Z384" t="s">
        <v>74</v>
      </c>
      <c r="AA384" t="s">
        <v>74</v>
      </c>
      <c r="AB384" t="s">
        <v>4788</v>
      </c>
      <c r="AC384" t="s">
        <v>74</v>
      </c>
      <c r="AD384" t="s">
        <v>74</v>
      </c>
      <c r="AE384" t="s">
        <v>74</v>
      </c>
      <c r="AF384" t="s">
        <v>74</v>
      </c>
      <c r="AG384">
        <v>70</v>
      </c>
      <c r="AH384">
        <v>11</v>
      </c>
      <c r="AI384">
        <v>15</v>
      </c>
      <c r="AJ384">
        <v>0</v>
      </c>
      <c r="AK384">
        <v>4</v>
      </c>
      <c r="AL384" t="s">
        <v>1696</v>
      </c>
      <c r="AM384" t="s">
        <v>345</v>
      </c>
      <c r="AN384" t="s">
        <v>1697</v>
      </c>
      <c r="AO384" t="s">
        <v>4789</v>
      </c>
      <c r="AP384" t="s">
        <v>4790</v>
      </c>
      <c r="AQ384" t="s">
        <v>74</v>
      </c>
      <c r="AR384" t="s">
        <v>4791</v>
      </c>
      <c r="AS384" t="s">
        <v>4792</v>
      </c>
      <c r="AT384" t="s">
        <v>4776</v>
      </c>
      <c r="AU384">
        <v>1995</v>
      </c>
      <c r="AV384">
        <v>114</v>
      </c>
      <c r="AW384">
        <v>3</v>
      </c>
      <c r="AX384" t="s">
        <v>74</v>
      </c>
      <c r="AY384" t="s">
        <v>74</v>
      </c>
      <c r="AZ384" t="s">
        <v>74</v>
      </c>
      <c r="BA384" t="s">
        <v>74</v>
      </c>
      <c r="BB384">
        <v>145</v>
      </c>
      <c r="BC384">
        <v>152</v>
      </c>
      <c r="BD384" t="s">
        <v>74</v>
      </c>
      <c r="BE384" t="s">
        <v>4793</v>
      </c>
      <c r="BF384" t="str">
        <f>HYPERLINK("http://dx.doi.org/10.1007/BF00443388","http://dx.doi.org/10.1007/BF00443388")</f>
        <v>http://dx.doi.org/10.1007/BF00443388</v>
      </c>
      <c r="BG384" t="s">
        <v>74</v>
      </c>
      <c r="BH384" t="s">
        <v>74</v>
      </c>
      <c r="BI384">
        <v>8</v>
      </c>
      <c r="BJ384" t="s">
        <v>4794</v>
      </c>
      <c r="BK384" t="s">
        <v>94</v>
      </c>
      <c r="BL384" t="s">
        <v>4794</v>
      </c>
      <c r="BM384" t="s">
        <v>4795</v>
      </c>
      <c r="BN384">
        <v>7619635</v>
      </c>
      <c r="BO384" t="s">
        <v>74</v>
      </c>
      <c r="BP384" t="s">
        <v>74</v>
      </c>
      <c r="BQ384" t="s">
        <v>74</v>
      </c>
      <c r="BR384" t="s">
        <v>97</v>
      </c>
      <c r="BS384" t="s">
        <v>4796</v>
      </c>
      <c r="BT384" t="str">
        <f>HYPERLINK("https%3A%2F%2Fwww.webofscience.com%2Fwos%2Fwoscc%2Ffull-record%2FWOS:A1995QR43000004","View Full Record in Web of Science")</f>
        <v>View Full Record in Web of Science</v>
      </c>
    </row>
    <row r="385" spans="1:72" x14ac:dyDescent="0.15">
      <c r="A385" t="s">
        <v>72</v>
      </c>
      <c r="B385" t="s">
        <v>4797</v>
      </c>
      <c r="C385" t="s">
        <v>74</v>
      </c>
      <c r="D385" t="s">
        <v>74</v>
      </c>
      <c r="E385" t="s">
        <v>74</v>
      </c>
      <c r="F385" t="s">
        <v>4797</v>
      </c>
      <c r="G385" t="s">
        <v>74</v>
      </c>
      <c r="H385" t="s">
        <v>74</v>
      </c>
      <c r="I385" t="s">
        <v>4798</v>
      </c>
      <c r="J385" t="s">
        <v>3179</v>
      </c>
      <c r="K385" t="s">
        <v>74</v>
      </c>
      <c r="L385" t="s">
        <v>74</v>
      </c>
      <c r="M385" t="s">
        <v>77</v>
      </c>
      <c r="N385" t="s">
        <v>78</v>
      </c>
      <c r="O385" t="s">
        <v>74</v>
      </c>
      <c r="P385" t="s">
        <v>74</v>
      </c>
      <c r="Q385" t="s">
        <v>74</v>
      </c>
      <c r="R385" t="s">
        <v>74</v>
      </c>
      <c r="S385" t="s">
        <v>74</v>
      </c>
      <c r="T385" t="s">
        <v>4799</v>
      </c>
      <c r="U385" t="s">
        <v>4800</v>
      </c>
      <c r="V385" t="s">
        <v>4801</v>
      </c>
      <c r="W385" t="s">
        <v>74</v>
      </c>
      <c r="X385" t="s">
        <v>74</v>
      </c>
      <c r="Y385" t="s">
        <v>4802</v>
      </c>
      <c r="Z385" t="s">
        <v>74</v>
      </c>
      <c r="AA385" t="s">
        <v>74</v>
      </c>
      <c r="AB385" t="s">
        <v>74</v>
      </c>
      <c r="AC385" t="s">
        <v>74</v>
      </c>
      <c r="AD385" t="s">
        <v>74</v>
      </c>
      <c r="AE385" t="s">
        <v>74</v>
      </c>
      <c r="AF385" t="s">
        <v>74</v>
      </c>
      <c r="AG385">
        <v>29</v>
      </c>
      <c r="AH385">
        <v>18</v>
      </c>
      <c r="AI385">
        <v>20</v>
      </c>
      <c r="AJ385">
        <v>0</v>
      </c>
      <c r="AK385">
        <v>9</v>
      </c>
      <c r="AL385" t="s">
        <v>4803</v>
      </c>
      <c r="AM385" t="s">
        <v>2043</v>
      </c>
      <c r="AN385" t="s">
        <v>4804</v>
      </c>
      <c r="AO385" t="s">
        <v>3188</v>
      </c>
      <c r="AP385" t="s">
        <v>74</v>
      </c>
      <c r="AQ385" t="s">
        <v>74</v>
      </c>
      <c r="AR385" t="s">
        <v>3189</v>
      </c>
      <c r="AS385" t="s">
        <v>3190</v>
      </c>
      <c r="AT385" t="s">
        <v>4776</v>
      </c>
      <c r="AU385">
        <v>1995</v>
      </c>
      <c r="AV385">
        <v>108</v>
      </c>
      <c r="AW385">
        <v>2</v>
      </c>
      <c r="AX385" t="s">
        <v>74</v>
      </c>
      <c r="AY385" t="s">
        <v>74</v>
      </c>
      <c r="AZ385" t="s">
        <v>74</v>
      </c>
      <c r="BA385" t="s">
        <v>74</v>
      </c>
      <c r="BB385">
        <v>93</v>
      </c>
      <c r="BC385">
        <v>98</v>
      </c>
      <c r="BD385" t="s">
        <v>74</v>
      </c>
      <c r="BE385" t="s">
        <v>74</v>
      </c>
      <c r="BF385" t="s">
        <v>74</v>
      </c>
      <c r="BG385" t="s">
        <v>74</v>
      </c>
      <c r="BH385" t="s">
        <v>74</v>
      </c>
      <c r="BI385">
        <v>6</v>
      </c>
      <c r="BJ385" t="s">
        <v>594</v>
      </c>
      <c r="BK385" t="s">
        <v>94</v>
      </c>
      <c r="BL385" t="s">
        <v>594</v>
      </c>
      <c r="BM385" t="s">
        <v>4805</v>
      </c>
      <c r="BN385" t="s">
        <v>74</v>
      </c>
      <c r="BO385" t="s">
        <v>74</v>
      </c>
      <c r="BP385" t="s">
        <v>74</v>
      </c>
      <c r="BQ385" t="s">
        <v>74</v>
      </c>
      <c r="BR385" t="s">
        <v>97</v>
      </c>
      <c r="BS385" t="s">
        <v>4806</v>
      </c>
      <c r="BT385" t="str">
        <f>HYPERLINK("https%3A%2F%2Fwww.webofscience.com%2Fwos%2Fwoscc%2Ffull-record%2FWOS:A1995QX30800006","View Full Record in Web of Science")</f>
        <v>View Full Record in Web of Science</v>
      </c>
    </row>
    <row r="386" spans="1:72" x14ac:dyDescent="0.15">
      <c r="A386" t="s">
        <v>72</v>
      </c>
      <c r="B386" t="s">
        <v>4807</v>
      </c>
      <c r="C386" t="s">
        <v>74</v>
      </c>
      <c r="D386" t="s">
        <v>74</v>
      </c>
      <c r="E386" t="s">
        <v>74</v>
      </c>
      <c r="F386" t="s">
        <v>4807</v>
      </c>
      <c r="G386" t="s">
        <v>74</v>
      </c>
      <c r="H386" t="s">
        <v>74</v>
      </c>
      <c r="I386" t="s">
        <v>4808</v>
      </c>
      <c r="J386" t="s">
        <v>4809</v>
      </c>
      <c r="K386" t="s">
        <v>74</v>
      </c>
      <c r="L386" t="s">
        <v>74</v>
      </c>
      <c r="M386" t="s">
        <v>77</v>
      </c>
      <c r="N386" t="s">
        <v>78</v>
      </c>
      <c r="O386" t="s">
        <v>74</v>
      </c>
      <c r="P386" t="s">
        <v>74</v>
      </c>
      <c r="Q386" t="s">
        <v>74</v>
      </c>
      <c r="R386" t="s">
        <v>74</v>
      </c>
      <c r="S386" t="s">
        <v>74</v>
      </c>
      <c r="T386" t="s">
        <v>74</v>
      </c>
      <c r="U386" t="s">
        <v>4810</v>
      </c>
      <c r="V386" t="s">
        <v>4811</v>
      </c>
      <c r="W386" t="s">
        <v>74</v>
      </c>
      <c r="X386" t="s">
        <v>74</v>
      </c>
      <c r="Y386" t="s">
        <v>4812</v>
      </c>
      <c r="Z386" t="s">
        <v>74</v>
      </c>
      <c r="AA386" t="s">
        <v>4813</v>
      </c>
      <c r="AB386" t="s">
        <v>4814</v>
      </c>
      <c r="AC386" t="s">
        <v>74</v>
      </c>
      <c r="AD386" t="s">
        <v>74</v>
      </c>
      <c r="AE386" t="s">
        <v>74</v>
      </c>
      <c r="AF386" t="s">
        <v>74</v>
      </c>
      <c r="AG386">
        <v>29</v>
      </c>
      <c r="AH386">
        <v>51</v>
      </c>
      <c r="AI386">
        <v>53</v>
      </c>
      <c r="AJ386">
        <v>0</v>
      </c>
      <c r="AK386">
        <v>7</v>
      </c>
      <c r="AL386" t="s">
        <v>1696</v>
      </c>
      <c r="AM386" t="s">
        <v>1505</v>
      </c>
      <c r="AN386" t="s">
        <v>4815</v>
      </c>
      <c r="AO386" t="s">
        <v>4816</v>
      </c>
      <c r="AP386" t="s">
        <v>4817</v>
      </c>
      <c r="AQ386" t="s">
        <v>74</v>
      </c>
      <c r="AR386" t="s">
        <v>4818</v>
      </c>
      <c r="AS386" t="s">
        <v>4819</v>
      </c>
      <c r="AT386" t="s">
        <v>4776</v>
      </c>
      <c r="AU386">
        <v>1995</v>
      </c>
      <c r="AV386">
        <v>74</v>
      </c>
      <c r="AW386" t="s">
        <v>268</v>
      </c>
      <c r="AX386" t="s">
        <v>74</v>
      </c>
      <c r="AY386" t="s">
        <v>74</v>
      </c>
      <c r="AZ386" t="s">
        <v>74</v>
      </c>
      <c r="BA386" t="s">
        <v>74</v>
      </c>
      <c r="BB386">
        <v>89</v>
      </c>
      <c r="BC386">
        <v>111</v>
      </c>
      <c r="BD386" t="s">
        <v>74</v>
      </c>
      <c r="BE386" t="s">
        <v>4820</v>
      </c>
      <c r="BF386" t="str">
        <f>HYPERLINK("http://dx.doi.org/10.1007/BF00715712","http://dx.doi.org/10.1007/BF00715712")</f>
        <v>http://dx.doi.org/10.1007/BF00715712</v>
      </c>
      <c r="BG386" t="s">
        <v>74</v>
      </c>
      <c r="BH386" t="s">
        <v>74</v>
      </c>
      <c r="BI386">
        <v>23</v>
      </c>
      <c r="BJ386" t="s">
        <v>169</v>
      </c>
      <c r="BK386" t="s">
        <v>94</v>
      </c>
      <c r="BL386" t="s">
        <v>169</v>
      </c>
      <c r="BM386" t="s">
        <v>4821</v>
      </c>
      <c r="BN386" t="s">
        <v>74</v>
      </c>
      <c r="BO386" t="s">
        <v>74</v>
      </c>
      <c r="BP386" t="s">
        <v>74</v>
      </c>
      <c r="BQ386" t="s">
        <v>74</v>
      </c>
      <c r="BR386" t="s">
        <v>97</v>
      </c>
      <c r="BS386" t="s">
        <v>4822</v>
      </c>
      <c r="BT386" t="str">
        <f>HYPERLINK("https%3A%2F%2Fwww.webofscience.com%2Fwos%2Fwoscc%2Ffull-record%2FWOS:A1995QZ29200005","View Full Record in Web of Science")</f>
        <v>View Full Record in Web of Science</v>
      </c>
    </row>
    <row r="387" spans="1:72" x14ac:dyDescent="0.15">
      <c r="A387" t="s">
        <v>72</v>
      </c>
      <c r="B387" t="s">
        <v>4823</v>
      </c>
      <c r="C387" t="s">
        <v>74</v>
      </c>
      <c r="D387" t="s">
        <v>74</v>
      </c>
      <c r="E387" t="s">
        <v>74</v>
      </c>
      <c r="F387" t="s">
        <v>4823</v>
      </c>
      <c r="G387" t="s">
        <v>74</v>
      </c>
      <c r="H387" t="s">
        <v>74</v>
      </c>
      <c r="I387" t="s">
        <v>4824</v>
      </c>
      <c r="J387" t="s">
        <v>4809</v>
      </c>
      <c r="K387" t="s">
        <v>74</v>
      </c>
      <c r="L387" t="s">
        <v>74</v>
      </c>
      <c r="M387" t="s">
        <v>77</v>
      </c>
      <c r="N387" t="s">
        <v>519</v>
      </c>
      <c r="O387" t="s">
        <v>74</v>
      </c>
      <c r="P387" t="s">
        <v>74</v>
      </c>
      <c r="Q387" t="s">
        <v>74</v>
      </c>
      <c r="R387" t="s">
        <v>74</v>
      </c>
      <c r="S387" t="s">
        <v>74</v>
      </c>
      <c r="T387" t="s">
        <v>74</v>
      </c>
      <c r="U387" t="s">
        <v>4825</v>
      </c>
      <c r="V387" t="s">
        <v>4826</v>
      </c>
      <c r="W387" t="s">
        <v>4827</v>
      </c>
      <c r="X387" t="s">
        <v>4828</v>
      </c>
      <c r="Y387" t="s">
        <v>4829</v>
      </c>
      <c r="Z387" t="s">
        <v>74</v>
      </c>
      <c r="AA387" t="s">
        <v>74</v>
      </c>
      <c r="AB387" t="s">
        <v>74</v>
      </c>
      <c r="AC387" t="s">
        <v>74</v>
      </c>
      <c r="AD387" t="s">
        <v>74</v>
      </c>
      <c r="AE387" t="s">
        <v>74</v>
      </c>
      <c r="AF387" t="s">
        <v>74</v>
      </c>
      <c r="AG387">
        <v>20</v>
      </c>
      <c r="AH387">
        <v>0</v>
      </c>
      <c r="AI387">
        <v>1</v>
      </c>
      <c r="AJ387">
        <v>0</v>
      </c>
      <c r="AK387">
        <v>1</v>
      </c>
      <c r="AL387" t="s">
        <v>1696</v>
      </c>
      <c r="AM387" t="s">
        <v>1505</v>
      </c>
      <c r="AN387" t="s">
        <v>4815</v>
      </c>
      <c r="AO387" t="s">
        <v>4816</v>
      </c>
      <c r="AP387" t="s">
        <v>4817</v>
      </c>
      <c r="AQ387" t="s">
        <v>74</v>
      </c>
      <c r="AR387" t="s">
        <v>4818</v>
      </c>
      <c r="AS387" t="s">
        <v>4819</v>
      </c>
      <c r="AT387" t="s">
        <v>4776</v>
      </c>
      <c r="AU387">
        <v>1995</v>
      </c>
      <c r="AV387">
        <v>74</v>
      </c>
      <c r="AW387" t="s">
        <v>268</v>
      </c>
      <c r="AX387" t="s">
        <v>74</v>
      </c>
      <c r="AY387" t="s">
        <v>74</v>
      </c>
      <c r="AZ387" t="s">
        <v>74</v>
      </c>
      <c r="BA387" t="s">
        <v>74</v>
      </c>
      <c r="BB387">
        <v>195</v>
      </c>
      <c r="BC387">
        <v>208</v>
      </c>
      <c r="BD387" t="s">
        <v>74</v>
      </c>
      <c r="BE387" t="s">
        <v>4830</v>
      </c>
      <c r="BF387" t="str">
        <f>HYPERLINK("http://dx.doi.org/10.1007/BF00715717","http://dx.doi.org/10.1007/BF00715717")</f>
        <v>http://dx.doi.org/10.1007/BF00715717</v>
      </c>
      <c r="BG387" t="s">
        <v>74</v>
      </c>
      <c r="BH387" t="s">
        <v>74</v>
      </c>
      <c r="BI387">
        <v>14</v>
      </c>
      <c r="BJ387" t="s">
        <v>169</v>
      </c>
      <c r="BK387" t="s">
        <v>94</v>
      </c>
      <c r="BL387" t="s">
        <v>169</v>
      </c>
      <c r="BM387" t="s">
        <v>4821</v>
      </c>
      <c r="BN387" t="s">
        <v>74</v>
      </c>
      <c r="BO387" t="s">
        <v>74</v>
      </c>
      <c r="BP387" t="s">
        <v>74</v>
      </c>
      <c r="BQ387" t="s">
        <v>74</v>
      </c>
      <c r="BR387" t="s">
        <v>97</v>
      </c>
      <c r="BS387" t="s">
        <v>4831</v>
      </c>
      <c r="BT387" t="str">
        <f>HYPERLINK("https%3A%2F%2Fwww.webofscience.com%2Fwos%2Fwoscc%2Ffull-record%2FWOS:A1995QZ29200010","View Full Record in Web of Science")</f>
        <v>View Full Record in Web of Science</v>
      </c>
    </row>
    <row r="388" spans="1:72" x14ac:dyDescent="0.15">
      <c r="A388" t="s">
        <v>72</v>
      </c>
      <c r="B388" t="s">
        <v>4832</v>
      </c>
      <c r="C388" t="s">
        <v>74</v>
      </c>
      <c r="D388" t="s">
        <v>74</v>
      </c>
      <c r="E388" t="s">
        <v>74</v>
      </c>
      <c r="F388" t="s">
        <v>4832</v>
      </c>
      <c r="G388" t="s">
        <v>74</v>
      </c>
      <c r="H388" t="s">
        <v>74</v>
      </c>
      <c r="I388" t="s">
        <v>4833</v>
      </c>
      <c r="J388" t="s">
        <v>4058</v>
      </c>
      <c r="K388" t="s">
        <v>74</v>
      </c>
      <c r="L388" t="s">
        <v>74</v>
      </c>
      <c r="M388" t="s">
        <v>77</v>
      </c>
      <c r="N388" t="s">
        <v>78</v>
      </c>
      <c r="O388" t="s">
        <v>74</v>
      </c>
      <c r="P388" t="s">
        <v>74</v>
      </c>
      <c r="Q388" t="s">
        <v>74</v>
      </c>
      <c r="R388" t="s">
        <v>74</v>
      </c>
      <c r="S388" t="s">
        <v>74</v>
      </c>
      <c r="T388" t="s">
        <v>74</v>
      </c>
      <c r="U388" t="s">
        <v>4834</v>
      </c>
      <c r="V388" t="s">
        <v>4835</v>
      </c>
      <c r="W388" t="s">
        <v>4836</v>
      </c>
      <c r="X388" t="s">
        <v>4837</v>
      </c>
      <c r="Y388" t="s">
        <v>4838</v>
      </c>
      <c r="Z388" t="s">
        <v>74</v>
      </c>
      <c r="AA388" t="s">
        <v>4839</v>
      </c>
      <c r="AB388" t="s">
        <v>4840</v>
      </c>
      <c r="AC388" t="s">
        <v>74</v>
      </c>
      <c r="AD388" t="s">
        <v>74</v>
      </c>
      <c r="AE388" t="s">
        <v>74</v>
      </c>
      <c r="AF388" t="s">
        <v>74</v>
      </c>
      <c r="AG388">
        <v>87</v>
      </c>
      <c r="AH388">
        <v>170</v>
      </c>
      <c r="AI388">
        <v>188</v>
      </c>
      <c r="AJ388">
        <v>1</v>
      </c>
      <c r="AK388">
        <v>22</v>
      </c>
      <c r="AL388" t="s">
        <v>344</v>
      </c>
      <c r="AM388" t="s">
        <v>345</v>
      </c>
      <c r="AN388" t="s">
        <v>346</v>
      </c>
      <c r="AO388" t="s">
        <v>4064</v>
      </c>
      <c r="AP388" t="s">
        <v>74</v>
      </c>
      <c r="AQ388" t="s">
        <v>74</v>
      </c>
      <c r="AR388" t="s">
        <v>4066</v>
      </c>
      <c r="AS388" t="s">
        <v>4067</v>
      </c>
      <c r="AT388" t="s">
        <v>4776</v>
      </c>
      <c r="AU388">
        <v>1995</v>
      </c>
      <c r="AV388">
        <v>11</v>
      </c>
      <c r="AW388">
        <v>3</v>
      </c>
      <c r="AX388" t="s">
        <v>74</v>
      </c>
      <c r="AY388" t="s">
        <v>74</v>
      </c>
      <c r="AZ388" t="s">
        <v>74</v>
      </c>
      <c r="BA388" t="s">
        <v>74</v>
      </c>
      <c r="BB388">
        <v>151</v>
      </c>
      <c r="BC388">
        <v>161</v>
      </c>
      <c r="BD388" t="s">
        <v>74</v>
      </c>
      <c r="BE388" t="s">
        <v>4841</v>
      </c>
      <c r="BF388" t="str">
        <f>HYPERLINK("http://dx.doi.org/10.1007/BF00223498","http://dx.doi.org/10.1007/BF00223498")</f>
        <v>http://dx.doi.org/10.1007/BF00223498</v>
      </c>
      <c r="BG388" t="s">
        <v>74</v>
      </c>
      <c r="BH388" t="s">
        <v>74</v>
      </c>
      <c r="BI388">
        <v>11</v>
      </c>
      <c r="BJ388" t="s">
        <v>169</v>
      </c>
      <c r="BK388" t="s">
        <v>94</v>
      </c>
      <c r="BL388" t="s">
        <v>169</v>
      </c>
      <c r="BM388" t="s">
        <v>4842</v>
      </c>
      <c r="BN388" t="s">
        <v>74</v>
      </c>
      <c r="BO388" t="s">
        <v>74</v>
      </c>
      <c r="BP388" t="s">
        <v>74</v>
      </c>
      <c r="BQ388" t="s">
        <v>74</v>
      </c>
      <c r="BR388" t="s">
        <v>97</v>
      </c>
      <c r="BS388" t="s">
        <v>4843</v>
      </c>
      <c r="BT388" t="str">
        <f>HYPERLINK("https%3A%2F%2Fwww.webofscience.com%2Fwos%2Fwoscc%2Ffull-record%2FWOS:A1995QR62400002","View Full Record in Web of Science")</f>
        <v>View Full Record in Web of Science</v>
      </c>
    </row>
    <row r="389" spans="1:72" x14ac:dyDescent="0.15">
      <c r="A389" t="s">
        <v>72</v>
      </c>
      <c r="B389" t="s">
        <v>4844</v>
      </c>
      <c r="C389" t="s">
        <v>74</v>
      </c>
      <c r="D389" t="s">
        <v>74</v>
      </c>
      <c r="E389" t="s">
        <v>74</v>
      </c>
      <c r="F389" t="s">
        <v>4844</v>
      </c>
      <c r="G389" t="s">
        <v>74</v>
      </c>
      <c r="H389" t="s">
        <v>74</v>
      </c>
      <c r="I389" t="s">
        <v>4845</v>
      </c>
      <c r="J389" t="s">
        <v>4846</v>
      </c>
      <c r="K389" t="s">
        <v>74</v>
      </c>
      <c r="L389" t="s">
        <v>74</v>
      </c>
      <c r="M389" t="s">
        <v>77</v>
      </c>
      <c r="N389" t="s">
        <v>78</v>
      </c>
      <c r="O389" t="s">
        <v>74</v>
      </c>
      <c r="P389" t="s">
        <v>74</v>
      </c>
      <c r="Q389" t="s">
        <v>74</v>
      </c>
      <c r="R389" t="s">
        <v>74</v>
      </c>
      <c r="S389" t="s">
        <v>74</v>
      </c>
      <c r="T389" t="s">
        <v>74</v>
      </c>
      <c r="U389" t="s">
        <v>74</v>
      </c>
      <c r="V389" t="s">
        <v>4847</v>
      </c>
      <c r="W389" t="s">
        <v>74</v>
      </c>
      <c r="X389" t="s">
        <v>74</v>
      </c>
      <c r="Y389" t="s">
        <v>4848</v>
      </c>
      <c r="Z389" t="s">
        <v>74</v>
      </c>
      <c r="AA389" t="s">
        <v>74</v>
      </c>
      <c r="AB389" t="s">
        <v>74</v>
      </c>
      <c r="AC389" t="s">
        <v>74</v>
      </c>
      <c r="AD389" t="s">
        <v>74</v>
      </c>
      <c r="AE389" t="s">
        <v>74</v>
      </c>
      <c r="AF389" t="s">
        <v>74</v>
      </c>
      <c r="AG389">
        <v>0</v>
      </c>
      <c r="AH389">
        <v>6</v>
      </c>
      <c r="AI389">
        <v>7</v>
      </c>
      <c r="AJ389">
        <v>0</v>
      </c>
      <c r="AK389">
        <v>3</v>
      </c>
      <c r="AL389" t="s">
        <v>4849</v>
      </c>
      <c r="AM389" t="s">
        <v>4850</v>
      </c>
      <c r="AN389" t="s">
        <v>4851</v>
      </c>
      <c r="AO389" t="s">
        <v>4852</v>
      </c>
      <c r="AP389" t="s">
        <v>74</v>
      </c>
      <c r="AQ389" t="s">
        <v>74</v>
      </c>
      <c r="AR389" t="s">
        <v>4853</v>
      </c>
      <c r="AS389" t="s">
        <v>4854</v>
      </c>
      <c r="AT389" t="s">
        <v>4776</v>
      </c>
      <c r="AU389">
        <v>1995</v>
      </c>
      <c r="AV389">
        <v>16</v>
      </c>
      <c r="AW389">
        <v>2</v>
      </c>
      <c r="AX389" t="s">
        <v>74</v>
      </c>
      <c r="AY389" t="s">
        <v>74</v>
      </c>
      <c r="AZ389" t="s">
        <v>74</v>
      </c>
      <c r="BA389" t="s">
        <v>74</v>
      </c>
      <c r="BB389">
        <v>79</v>
      </c>
      <c r="BC389">
        <v>87</v>
      </c>
      <c r="BD389" t="s">
        <v>74</v>
      </c>
      <c r="BE389" t="s">
        <v>74</v>
      </c>
      <c r="BF389" t="s">
        <v>74</v>
      </c>
      <c r="BG389" t="s">
        <v>74</v>
      </c>
      <c r="BH389" t="s">
        <v>74</v>
      </c>
      <c r="BI389">
        <v>9</v>
      </c>
      <c r="BJ389" t="s">
        <v>594</v>
      </c>
      <c r="BK389" t="s">
        <v>94</v>
      </c>
      <c r="BL389" t="s">
        <v>594</v>
      </c>
      <c r="BM389" t="s">
        <v>4855</v>
      </c>
      <c r="BN389" t="s">
        <v>74</v>
      </c>
      <c r="BO389" t="s">
        <v>74</v>
      </c>
      <c r="BP389" t="s">
        <v>74</v>
      </c>
      <c r="BQ389" t="s">
        <v>74</v>
      </c>
      <c r="BR389" t="s">
        <v>97</v>
      </c>
      <c r="BS389" t="s">
        <v>4856</v>
      </c>
      <c r="BT389" t="str">
        <f>HYPERLINK("https%3A%2F%2Fwww.webofscience.com%2Fwos%2Fwoscc%2Ffull-record%2FWOS:A1995QX32300001","View Full Record in Web of Science")</f>
        <v>View Full Record in Web of Science</v>
      </c>
    </row>
    <row r="390" spans="1:72" x14ac:dyDescent="0.15">
      <c r="A390" t="s">
        <v>72</v>
      </c>
      <c r="B390" t="s">
        <v>4857</v>
      </c>
      <c r="C390" t="s">
        <v>74</v>
      </c>
      <c r="D390" t="s">
        <v>74</v>
      </c>
      <c r="E390" t="s">
        <v>74</v>
      </c>
      <c r="F390" t="s">
        <v>4857</v>
      </c>
      <c r="G390" t="s">
        <v>74</v>
      </c>
      <c r="H390" t="s">
        <v>74</v>
      </c>
      <c r="I390" t="s">
        <v>4858</v>
      </c>
      <c r="J390" t="s">
        <v>631</v>
      </c>
      <c r="K390" t="s">
        <v>74</v>
      </c>
      <c r="L390" t="s">
        <v>74</v>
      </c>
      <c r="M390" t="s">
        <v>77</v>
      </c>
      <c r="N390" t="s">
        <v>78</v>
      </c>
      <c r="O390" t="s">
        <v>74</v>
      </c>
      <c r="P390" t="s">
        <v>74</v>
      </c>
      <c r="Q390" t="s">
        <v>74</v>
      </c>
      <c r="R390" t="s">
        <v>74</v>
      </c>
      <c r="S390" t="s">
        <v>74</v>
      </c>
      <c r="T390" t="s">
        <v>74</v>
      </c>
      <c r="U390" t="s">
        <v>4859</v>
      </c>
      <c r="V390" t="s">
        <v>4860</v>
      </c>
      <c r="W390" t="s">
        <v>4861</v>
      </c>
      <c r="X390" t="s">
        <v>4862</v>
      </c>
      <c r="Y390" t="s">
        <v>4863</v>
      </c>
      <c r="Z390" t="s">
        <v>74</v>
      </c>
      <c r="AA390" t="s">
        <v>4864</v>
      </c>
      <c r="AB390" t="s">
        <v>4865</v>
      </c>
      <c r="AC390" t="s">
        <v>74</v>
      </c>
      <c r="AD390" t="s">
        <v>74</v>
      </c>
      <c r="AE390" t="s">
        <v>74</v>
      </c>
      <c r="AF390" t="s">
        <v>74</v>
      </c>
      <c r="AG390">
        <v>25</v>
      </c>
      <c r="AH390">
        <v>78</v>
      </c>
      <c r="AI390">
        <v>83</v>
      </c>
      <c r="AJ390">
        <v>0</v>
      </c>
      <c r="AK390">
        <v>14</v>
      </c>
      <c r="AL390" t="s">
        <v>622</v>
      </c>
      <c r="AM390" t="s">
        <v>372</v>
      </c>
      <c r="AN390" t="s">
        <v>623</v>
      </c>
      <c r="AO390" t="s">
        <v>639</v>
      </c>
      <c r="AP390" t="s">
        <v>74</v>
      </c>
      <c r="AQ390" t="s">
        <v>74</v>
      </c>
      <c r="AR390" t="s">
        <v>640</v>
      </c>
      <c r="AS390" t="s">
        <v>641</v>
      </c>
      <c r="AT390" t="s">
        <v>4776</v>
      </c>
      <c r="AU390">
        <v>1995</v>
      </c>
      <c r="AV390">
        <v>42</v>
      </c>
      <c r="AW390">
        <v>4</v>
      </c>
      <c r="AX390" t="s">
        <v>74</v>
      </c>
      <c r="AY390" t="s">
        <v>74</v>
      </c>
      <c r="AZ390" t="s">
        <v>74</v>
      </c>
      <c r="BA390" t="s">
        <v>74</v>
      </c>
      <c r="BB390">
        <v>425</v>
      </c>
      <c r="BC390">
        <v>436</v>
      </c>
      <c r="BD390" t="s">
        <v>74</v>
      </c>
      <c r="BE390" t="s">
        <v>4866</v>
      </c>
      <c r="BF390" t="str">
        <f>HYPERLINK("http://dx.doi.org/10.1016/0967-0637(95)99823-6","http://dx.doi.org/10.1016/0967-0637(95)99823-6")</f>
        <v>http://dx.doi.org/10.1016/0967-0637(95)99823-6</v>
      </c>
      <c r="BG390" t="s">
        <v>74</v>
      </c>
      <c r="BH390" t="s">
        <v>74</v>
      </c>
      <c r="BI390">
        <v>12</v>
      </c>
      <c r="BJ390" t="s">
        <v>246</v>
      </c>
      <c r="BK390" t="s">
        <v>94</v>
      </c>
      <c r="BL390" t="s">
        <v>246</v>
      </c>
      <c r="BM390" t="s">
        <v>4867</v>
      </c>
      <c r="BN390" t="s">
        <v>74</v>
      </c>
      <c r="BO390" t="s">
        <v>74</v>
      </c>
      <c r="BP390" t="s">
        <v>74</v>
      </c>
      <c r="BQ390" t="s">
        <v>74</v>
      </c>
      <c r="BR390" t="s">
        <v>97</v>
      </c>
      <c r="BS390" t="s">
        <v>4868</v>
      </c>
      <c r="BT390" t="str">
        <f>HYPERLINK("https%3A%2F%2Fwww.webofscience.com%2Fwos%2Fwoscc%2Ffull-record%2FWOS:A1995RG45600001","View Full Record in Web of Science")</f>
        <v>View Full Record in Web of Science</v>
      </c>
    </row>
    <row r="391" spans="1:72" x14ac:dyDescent="0.15">
      <c r="A391" t="s">
        <v>72</v>
      </c>
      <c r="B391" t="s">
        <v>4869</v>
      </c>
      <c r="C391" t="s">
        <v>74</v>
      </c>
      <c r="D391" t="s">
        <v>74</v>
      </c>
      <c r="E391" t="s">
        <v>74</v>
      </c>
      <c r="F391" t="s">
        <v>4869</v>
      </c>
      <c r="G391" t="s">
        <v>74</v>
      </c>
      <c r="H391" t="s">
        <v>74</v>
      </c>
      <c r="I391" t="s">
        <v>4870</v>
      </c>
      <c r="J391" t="s">
        <v>631</v>
      </c>
      <c r="K391" t="s">
        <v>74</v>
      </c>
      <c r="L391" t="s">
        <v>74</v>
      </c>
      <c r="M391" t="s">
        <v>77</v>
      </c>
      <c r="N391" t="s">
        <v>78</v>
      </c>
      <c r="O391" t="s">
        <v>74</v>
      </c>
      <c r="P391" t="s">
        <v>74</v>
      </c>
      <c r="Q391" t="s">
        <v>74</v>
      </c>
      <c r="R391" t="s">
        <v>74</v>
      </c>
      <c r="S391" t="s">
        <v>74</v>
      </c>
      <c r="T391" t="s">
        <v>74</v>
      </c>
      <c r="U391" t="s">
        <v>4871</v>
      </c>
      <c r="V391" t="s">
        <v>4872</v>
      </c>
      <c r="W391" t="s">
        <v>4873</v>
      </c>
      <c r="X391" t="s">
        <v>4874</v>
      </c>
      <c r="Y391" t="s">
        <v>4875</v>
      </c>
      <c r="Z391" t="s">
        <v>74</v>
      </c>
      <c r="AA391" t="s">
        <v>1950</v>
      </c>
      <c r="AB391" t="s">
        <v>1951</v>
      </c>
      <c r="AC391" t="s">
        <v>74</v>
      </c>
      <c r="AD391" t="s">
        <v>74</v>
      </c>
      <c r="AE391" t="s">
        <v>74</v>
      </c>
      <c r="AF391" t="s">
        <v>74</v>
      </c>
      <c r="AG391">
        <v>29</v>
      </c>
      <c r="AH391">
        <v>84</v>
      </c>
      <c r="AI391">
        <v>91</v>
      </c>
      <c r="AJ391">
        <v>0</v>
      </c>
      <c r="AK391">
        <v>11</v>
      </c>
      <c r="AL391" t="s">
        <v>622</v>
      </c>
      <c r="AM391" t="s">
        <v>372</v>
      </c>
      <c r="AN391" t="s">
        <v>623</v>
      </c>
      <c r="AO391" t="s">
        <v>639</v>
      </c>
      <c r="AP391" t="s">
        <v>74</v>
      </c>
      <c r="AQ391" t="s">
        <v>74</v>
      </c>
      <c r="AR391" t="s">
        <v>640</v>
      </c>
      <c r="AS391" t="s">
        <v>641</v>
      </c>
      <c r="AT391" t="s">
        <v>4776</v>
      </c>
      <c r="AU391">
        <v>1995</v>
      </c>
      <c r="AV391">
        <v>42</v>
      </c>
      <c r="AW391">
        <v>4</v>
      </c>
      <c r="AX391" t="s">
        <v>74</v>
      </c>
      <c r="AY391" t="s">
        <v>74</v>
      </c>
      <c r="AZ391" t="s">
        <v>74</v>
      </c>
      <c r="BA391" t="s">
        <v>74</v>
      </c>
      <c r="BB391">
        <v>455</v>
      </c>
      <c r="BC391">
        <v>475</v>
      </c>
      <c r="BD391" t="s">
        <v>74</v>
      </c>
      <c r="BE391" t="s">
        <v>4876</v>
      </c>
      <c r="BF391" t="str">
        <f>HYPERLINK("http://dx.doi.org/10.1016/0967-0637(94)E0005-C","http://dx.doi.org/10.1016/0967-0637(94)E0005-C")</f>
        <v>http://dx.doi.org/10.1016/0967-0637(94)E0005-C</v>
      </c>
      <c r="BG391" t="s">
        <v>74</v>
      </c>
      <c r="BH391" t="s">
        <v>74</v>
      </c>
      <c r="BI391">
        <v>21</v>
      </c>
      <c r="BJ391" t="s">
        <v>246</v>
      </c>
      <c r="BK391" t="s">
        <v>94</v>
      </c>
      <c r="BL391" t="s">
        <v>246</v>
      </c>
      <c r="BM391" t="s">
        <v>4867</v>
      </c>
      <c r="BN391" t="s">
        <v>74</v>
      </c>
      <c r="BO391" t="s">
        <v>74</v>
      </c>
      <c r="BP391" t="s">
        <v>74</v>
      </c>
      <c r="BQ391" t="s">
        <v>74</v>
      </c>
      <c r="BR391" t="s">
        <v>97</v>
      </c>
      <c r="BS391" t="s">
        <v>4877</v>
      </c>
      <c r="BT391" t="str">
        <f>HYPERLINK("https%3A%2F%2Fwww.webofscience.com%2Fwos%2Fwoscc%2Ffull-record%2FWOS:A1995RG45600003","View Full Record in Web of Science")</f>
        <v>View Full Record in Web of Science</v>
      </c>
    </row>
    <row r="392" spans="1:72" x14ac:dyDescent="0.15">
      <c r="A392" t="s">
        <v>72</v>
      </c>
      <c r="B392" t="s">
        <v>4878</v>
      </c>
      <c r="C392" t="s">
        <v>74</v>
      </c>
      <c r="D392" t="s">
        <v>74</v>
      </c>
      <c r="E392" t="s">
        <v>74</v>
      </c>
      <c r="F392" t="s">
        <v>4878</v>
      </c>
      <c r="G392" t="s">
        <v>74</v>
      </c>
      <c r="H392" t="s">
        <v>74</v>
      </c>
      <c r="I392" t="s">
        <v>4879</v>
      </c>
      <c r="J392" t="s">
        <v>631</v>
      </c>
      <c r="K392" t="s">
        <v>74</v>
      </c>
      <c r="L392" t="s">
        <v>74</v>
      </c>
      <c r="M392" t="s">
        <v>77</v>
      </c>
      <c r="N392" t="s">
        <v>78</v>
      </c>
      <c r="O392" t="s">
        <v>74</v>
      </c>
      <c r="P392" t="s">
        <v>74</v>
      </c>
      <c r="Q392" t="s">
        <v>74</v>
      </c>
      <c r="R392" t="s">
        <v>74</v>
      </c>
      <c r="S392" t="s">
        <v>74</v>
      </c>
      <c r="T392" t="s">
        <v>74</v>
      </c>
      <c r="U392" t="s">
        <v>4880</v>
      </c>
      <c r="V392" t="s">
        <v>4881</v>
      </c>
      <c r="W392" t="s">
        <v>74</v>
      </c>
      <c r="X392" t="s">
        <v>74</v>
      </c>
      <c r="Y392" t="s">
        <v>4882</v>
      </c>
      <c r="Z392" t="s">
        <v>74</v>
      </c>
      <c r="AA392" t="s">
        <v>74</v>
      </c>
      <c r="AB392" t="s">
        <v>74</v>
      </c>
      <c r="AC392" t="s">
        <v>74</v>
      </c>
      <c r="AD392" t="s">
        <v>74</v>
      </c>
      <c r="AE392" t="s">
        <v>74</v>
      </c>
      <c r="AF392" t="s">
        <v>74</v>
      </c>
      <c r="AG392">
        <v>21</v>
      </c>
      <c r="AH392">
        <v>29</v>
      </c>
      <c r="AI392">
        <v>30</v>
      </c>
      <c r="AJ392">
        <v>0</v>
      </c>
      <c r="AK392">
        <v>3</v>
      </c>
      <c r="AL392" t="s">
        <v>622</v>
      </c>
      <c r="AM392" t="s">
        <v>372</v>
      </c>
      <c r="AN392" t="s">
        <v>623</v>
      </c>
      <c r="AO392" t="s">
        <v>639</v>
      </c>
      <c r="AP392" t="s">
        <v>74</v>
      </c>
      <c r="AQ392" t="s">
        <v>74</v>
      </c>
      <c r="AR392" t="s">
        <v>640</v>
      </c>
      <c r="AS392" t="s">
        <v>641</v>
      </c>
      <c r="AT392" t="s">
        <v>4776</v>
      </c>
      <c r="AU392">
        <v>1995</v>
      </c>
      <c r="AV392">
        <v>42</v>
      </c>
      <c r="AW392">
        <v>4</v>
      </c>
      <c r="AX392" t="s">
        <v>74</v>
      </c>
      <c r="AY392" t="s">
        <v>74</v>
      </c>
      <c r="AZ392" t="s">
        <v>74</v>
      </c>
      <c r="BA392" t="s">
        <v>74</v>
      </c>
      <c r="BB392">
        <v>501</v>
      </c>
      <c r="BC392">
        <v>522</v>
      </c>
      <c r="BD392" t="s">
        <v>74</v>
      </c>
      <c r="BE392" t="s">
        <v>4883</v>
      </c>
      <c r="BF392" t="str">
        <f>HYPERLINK("http://dx.doi.org/10.1016/0967-0637(95)00002-N","http://dx.doi.org/10.1016/0967-0637(95)00002-N")</f>
        <v>http://dx.doi.org/10.1016/0967-0637(95)00002-N</v>
      </c>
      <c r="BG392" t="s">
        <v>74</v>
      </c>
      <c r="BH392" t="s">
        <v>74</v>
      </c>
      <c r="BI392">
        <v>22</v>
      </c>
      <c r="BJ392" t="s">
        <v>246</v>
      </c>
      <c r="BK392" t="s">
        <v>94</v>
      </c>
      <c r="BL392" t="s">
        <v>246</v>
      </c>
      <c r="BM392" t="s">
        <v>4867</v>
      </c>
      <c r="BN392" t="s">
        <v>74</v>
      </c>
      <c r="BO392" t="s">
        <v>74</v>
      </c>
      <c r="BP392" t="s">
        <v>74</v>
      </c>
      <c r="BQ392" t="s">
        <v>74</v>
      </c>
      <c r="BR392" t="s">
        <v>97</v>
      </c>
      <c r="BS392" t="s">
        <v>4884</v>
      </c>
      <c r="BT392" t="str">
        <f>HYPERLINK("https%3A%2F%2Fwww.webofscience.com%2Fwos%2Fwoscc%2Ffull-record%2FWOS:A1995RG45600005","View Full Record in Web of Science")</f>
        <v>View Full Record in Web of Science</v>
      </c>
    </row>
    <row r="393" spans="1:72" x14ac:dyDescent="0.15">
      <c r="A393" t="s">
        <v>72</v>
      </c>
      <c r="B393" t="s">
        <v>4885</v>
      </c>
      <c r="C393" t="s">
        <v>74</v>
      </c>
      <c r="D393" t="s">
        <v>74</v>
      </c>
      <c r="E393" t="s">
        <v>74</v>
      </c>
      <c r="F393" t="s">
        <v>4885</v>
      </c>
      <c r="G393" t="s">
        <v>74</v>
      </c>
      <c r="H393" t="s">
        <v>74</v>
      </c>
      <c r="I393" t="s">
        <v>4886</v>
      </c>
      <c r="J393" t="s">
        <v>631</v>
      </c>
      <c r="K393" t="s">
        <v>74</v>
      </c>
      <c r="L393" t="s">
        <v>74</v>
      </c>
      <c r="M393" t="s">
        <v>77</v>
      </c>
      <c r="N393" t="s">
        <v>78</v>
      </c>
      <c r="O393" t="s">
        <v>74</v>
      </c>
      <c r="P393" t="s">
        <v>74</v>
      </c>
      <c r="Q393" t="s">
        <v>74</v>
      </c>
      <c r="R393" t="s">
        <v>74</v>
      </c>
      <c r="S393" t="s">
        <v>74</v>
      </c>
      <c r="T393" t="s">
        <v>74</v>
      </c>
      <c r="U393" t="s">
        <v>4887</v>
      </c>
      <c r="V393" t="s">
        <v>4888</v>
      </c>
      <c r="W393" t="s">
        <v>4889</v>
      </c>
      <c r="X393" t="s">
        <v>4890</v>
      </c>
      <c r="Y393" t="s">
        <v>4891</v>
      </c>
      <c r="Z393" t="s">
        <v>74</v>
      </c>
      <c r="AA393" t="s">
        <v>74</v>
      </c>
      <c r="AB393" t="s">
        <v>4892</v>
      </c>
      <c r="AC393" t="s">
        <v>74</v>
      </c>
      <c r="AD393" t="s">
        <v>74</v>
      </c>
      <c r="AE393" t="s">
        <v>74</v>
      </c>
      <c r="AF393" t="s">
        <v>74</v>
      </c>
      <c r="AG393">
        <v>79</v>
      </c>
      <c r="AH393">
        <v>31</v>
      </c>
      <c r="AI393">
        <v>33</v>
      </c>
      <c r="AJ393">
        <v>0</v>
      </c>
      <c r="AK393">
        <v>0</v>
      </c>
      <c r="AL393" t="s">
        <v>622</v>
      </c>
      <c r="AM393" t="s">
        <v>372</v>
      </c>
      <c r="AN393" t="s">
        <v>2507</v>
      </c>
      <c r="AO393" t="s">
        <v>639</v>
      </c>
      <c r="AP393" t="s">
        <v>74</v>
      </c>
      <c r="AQ393" t="s">
        <v>74</v>
      </c>
      <c r="AR393" t="s">
        <v>640</v>
      </c>
      <c r="AS393" t="s">
        <v>641</v>
      </c>
      <c r="AT393" t="s">
        <v>4776</v>
      </c>
      <c r="AU393">
        <v>1995</v>
      </c>
      <c r="AV393">
        <v>42</v>
      </c>
      <c r="AW393">
        <v>4</v>
      </c>
      <c r="AX393" t="s">
        <v>74</v>
      </c>
      <c r="AY393" t="s">
        <v>74</v>
      </c>
      <c r="AZ393" t="s">
        <v>74</v>
      </c>
      <c r="BA393" t="s">
        <v>74</v>
      </c>
      <c r="BB393">
        <v>523</v>
      </c>
      <c r="BC393">
        <v>551</v>
      </c>
      <c r="BD393" t="s">
        <v>74</v>
      </c>
      <c r="BE393" t="s">
        <v>4893</v>
      </c>
      <c r="BF393" t="str">
        <f>HYPERLINK("http://dx.doi.org/10.1016/0967-0637(94)00031-M","http://dx.doi.org/10.1016/0967-0637(94)00031-M")</f>
        <v>http://dx.doi.org/10.1016/0967-0637(94)00031-M</v>
      </c>
      <c r="BG393" t="s">
        <v>74</v>
      </c>
      <c r="BH393" t="s">
        <v>74</v>
      </c>
      <c r="BI393">
        <v>29</v>
      </c>
      <c r="BJ393" t="s">
        <v>246</v>
      </c>
      <c r="BK393" t="s">
        <v>94</v>
      </c>
      <c r="BL393" t="s">
        <v>246</v>
      </c>
      <c r="BM393" t="s">
        <v>4867</v>
      </c>
      <c r="BN393" t="s">
        <v>74</v>
      </c>
      <c r="BO393" t="s">
        <v>74</v>
      </c>
      <c r="BP393" t="s">
        <v>74</v>
      </c>
      <c r="BQ393" t="s">
        <v>74</v>
      </c>
      <c r="BR393" t="s">
        <v>97</v>
      </c>
      <c r="BS393" t="s">
        <v>4894</v>
      </c>
      <c r="BT393" t="str">
        <f>HYPERLINK("https%3A%2F%2Fwww.webofscience.com%2Fwos%2Fwoscc%2Ffull-record%2FWOS:A1995RG45600006","View Full Record in Web of Science")</f>
        <v>View Full Record in Web of Science</v>
      </c>
    </row>
    <row r="394" spans="1:72" x14ac:dyDescent="0.15">
      <c r="A394" t="s">
        <v>72</v>
      </c>
      <c r="B394" t="s">
        <v>4895</v>
      </c>
      <c r="C394" t="s">
        <v>74</v>
      </c>
      <c r="D394" t="s">
        <v>74</v>
      </c>
      <c r="E394" t="s">
        <v>74</v>
      </c>
      <c r="F394" t="s">
        <v>4895</v>
      </c>
      <c r="G394" t="s">
        <v>74</v>
      </c>
      <c r="H394" t="s">
        <v>74</v>
      </c>
      <c r="I394" t="s">
        <v>4896</v>
      </c>
      <c r="J394" t="s">
        <v>1677</v>
      </c>
      <c r="K394" t="s">
        <v>74</v>
      </c>
      <c r="L394" t="s">
        <v>74</v>
      </c>
      <c r="M394" t="s">
        <v>77</v>
      </c>
      <c r="N394" t="s">
        <v>78</v>
      </c>
      <c r="O394" t="s">
        <v>74</v>
      </c>
      <c r="P394" t="s">
        <v>74</v>
      </c>
      <c r="Q394" t="s">
        <v>74</v>
      </c>
      <c r="R394" t="s">
        <v>74</v>
      </c>
      <c r="S394" t="s">
        <v>74</v>
      </c>
      <c r="T394" t="s">
        <v>74</v>
      </c>
      <c r="U394" t="s">
        <v>4897</v>
      </c>
      <c r="V394" t="s">
        <v>4898</v>
      </c>
      <c r="W394" t="s">
        <v>74</v>
      </c>
      <c r="X394" t="s">
        <v>74</v>
      </c>
      <c r="Y394" t="s">
        <v>4899</v>
      </c>
      <c r="Z394" t="s">
        <v>74</v>
      </c>
      <c r="AA394" t="s">
        <v>4900</v>
      </c>
      <c r="AB394" t="s">
        <v>4901</v>
      </c>
      <c r="AC394" t="s">
        <v>74</v>
      </c>
      <c r="AD394" t="s">
        <v>74</v>
      </c>
      <c r="AE394" t="s">
        <v>74</v>
      </c>
      <c r="AF394" t="s">
        <v>74</v>
      </c>
      <c r="AG394">
        <v>65</v>
      </c>
      <c r="AH394">
        <v>30</v>
      </c>
      <c r="AI394">
        <v>31</v>
      </c>
      <c r="AJ394">
        <v>0</v>
      </c>
      <c r="AK394">
        <v>5</v>
      </c>
      <c r="AL394" t="s">
        <v>85</v>
      </c>
      <c r="AM394" t="s">
        <v>86</v>
      </c>
      <c r="AN394" t="s">
        <v>87</v>
      </c>
      <c r="AO394" t="s">
        <v>1683</v>
      </c>
      <c r="AP394" t="s">
        <v>74</v>
      </c>
      <c r="AQ394" t="s">
        <v>74</v>
      </c>
      <c r="AR394" t="s">
        <v>1684</v>
      </c>
      <c r="AS394" t="s">
        <v>1685</v>
      </c>
      <c r="AT394" t="s">
        <v>4776</v>
      </c>
      <c r="AU394">
        <v>1995</v>
      </c>
      <c r="AV394">
        <v>131</v>
      </c>
      <c r="AW394" t="s">
        <v>3334</v>
      </c>
      <c r="AX394" t="s">
        <v>74</v>
      </c>
      <c r="AY394" t="s">
        <v>74</v>
      </c>
      <c r="AZ394" t="s">
        <v>74</v>
      </c>
      <c r="BA394" t="s">
        <v>74</v>
      </c>
      <c r="BB394">
        <v>143</v>
      </c>
      <c r="BC394">
        <v>164</v>
      </c>
      <c r="BD394" t="s">
        <v>74</v>
      </c>
      <c r="BE394" t="s">
        <v>4902</v>
      </c>
      <c r="BF394" t="str">
        <f>HYPERLINK("http://dx.doi.org/10.1016/0012-821X(95)00013-3","http://dx.doi.org/10.1016/0012-821X(95)00013-3")</f>
        <v>http://dx.doi.org/10.1016/0012-821X(95)00013-3</v>
      </c>
      <c r="BG394" t="s">
        <v>74</v>
      </c>
      <c r="BH394" t="s">
        <v>74</v>
      </c>
      <c r="BI394">
        <v>22</v>
      </c>
      <c r="BJ394" t="s">
        <v>270</v>
      </c>
      <c r="BK394" t="s">
        <v>94</v>
      </c>
      <c r="BL394" t="s">
        <v>270</v>
      </c>
      <c r="BM394" t="s">
        <v>4903</v>
      </c>
      <c r="BN394" t="s">
        <v>74</v>
      </c>
      <c r="BO394" t="s">
        <v>74</v>
      </c>
      <c r="BP394" t="s">
        <v>74</v>
      </c>
      <c r="BQ394" t="s">
        <v>74</v>
      </c>
      <c r="BR394" t="s">
        <v>97</v>
      </c>
      <c r="BS394" t="s">
        <v>4904</v>
      </c>
      <c r="BT394" t="str">
        <f>HYPERLINK("https%3A%2F%2Fwww.webofscience.com%2Fwos%2Fwoscc%2Ffull-record%2FWOS:A1995QX80200002","View Full Record in Web of Science")</f>
        <v>View Full Record in Web of Science</v>
      </c>
    </row>
    <row r="395" spans="1:72" x14ac:dyDescent="0.15">
      <c r="A395" t="s">
        <v>72</v>
      </c>
      <c r="B395" t="s">
        <v>4905</v>
      </c>
      <c r="C395" t="s">
        <v>74</v>
      </c>
      <c r="D395" t="s">
        <v>74</v>
      </c>
      <c r="E395" t="s">
        <v>74</v>
      </c>
      <c r="F395" t="s">
        <v>4905</v>
      </c>
      <c r="G395" t="s">
        <v>74</v>
      </c>
      <c r="H395" t="s">
        <v>74</v>
      </c>
      <c r="I395" t="s">
        <v>4906</v>
      </c>
      <c r="J395" t="s">
        <v>1677</v>
      </c>
      <c r="K395" t="s">
        <v>74</v>
      </c>
      <c r="L395" t="s">
        <v>74</v>
      </c>
      <c r="M395" t="s">
        <v>77</v>
      </c>
      <c r="N395" t="s">
        <v>78</v>
      </c>
      <c r="O395" t="s">
        <v>74</v>
      </c>
      <c r="P395" t="s">
        <v>74</v>
      </c>
      <c r="Q395" t="s">
        <v>74</v>
      </c>
      <c r="R395" t="s">
        <v>74</v>
      </c>
      <c r="S395" t="s">
        <v>74</v>
      </c>
      <c r="T395" t="s">
        <v>74</v>
      </c>
      <c r="U395" t="s">
        <v>4907</v>
      </c>
      <c r="V395" t="s">
        <v>4908</v>
      </c>
      <c r="W395" t="s">
        <v>74</v>
      </c>
      <c r="X395" t="s">
        <v>74</v>
      </c>
      <c r="Y395" t="s">
        <v>4909</v>
      </c>
      <c r="Z395" t="s">
        <v>74</v>
      </c>
      <c r="AA395" t="s">
        <v>74</v>
      </c>
      <c r="AB395" t="s">
        <v>4910</v>
      </c>
      <c r="AC395" t="s">
        <v>74</v>
      </c>
      <c r="AD395" t="s">
        <v>74</v>
      </c>
      <c r="AE395" t="s">
        <v>74</v>
      </c>
      <c r="AF395" t="s">
        <v>74</v>
      </c>
      <c r="AG395">
        <v>74</v>
      </c>
      <c r="AH395">
        <v>348</v>
      </c>
      <c r="AI395">
        <v>395</v>
      </c>
      <c r="AJ395">
        <v>3</v>
      </c>
      <c r="AK395">
        <v>55</v>
      </c>
      <c r="AL395" t="s">
        <v>85</v>
      </c>
      <c r="AM395" t="s">
        <v>86</v>
      </c>
      <c r="AN395" t="s">
        <v>87</v>
      </c>
      <c r="AO395" t="s">
        <v>1683</v>
      </c>
      <c r="AP395" t="s">
        <v>74</v>
      </c>
      <c r="AQ395" t="s">
        <v>74</v>
      </c>
      <c r="AR395" t="s">
        <v>1684</v>
      </c>
      <c r="AS395" t="s">
        <v>1685</v>
      </c>
      <c r="AT395" t="s">
        <v>4776</v>
      </c>
      <c r="AU395">
        <v>1995</v>
      </c>
      <c r="AV395">
        <v>131</v>
      </c>
      <c r="AW395" t="s">
        <v>3334</v>
      </c>
      <c r="AX395" t="s">
        <v>74</v>
      </c>
      <c r="AY395" t="s">
        <v>74</v>
      </c>
      <c r="AZ395" t="s">
        <v>74</v>
      </c>
      <c r="BA395" t="s">
        <v>74</v>
      </c>
      <c r="BB395">
        <v>301</v>
      </c>
      <c r="BC395">
        <v>320</v>
      </c>
      <c r="BD395" t="s">
        <v>74</v>
      </c>
      <c r="BE395" t="s">
        <v>4911</v>
      </c>
      <c r="BF395" t="str">
        <f>HYPERLINK("http://dx.doi.org/10.1016/0012-821X(95)00023-6","http://dx.doi.org/10.1016/0012-821X(95)00023-6")</f>
        <v>http://dx.doi.org/10.1016/0012-821X(95)00023-6</v>
      </c>
      <c r="BG395" t="s">
        <v>74</v>
      </c>
      <c r="BH395" t="s">
        <v>74</v>
      </c>
      <c r="BI395">
        <v>20</v>
      </c>
      <c r="BJ395" t="s">
        <v>270</v>
      </c>
      <c r="BK395" t="s">
        <v>94</v>
      </c>
      <c r="BL395" t="s">
        <v>270</v>
      </c>
      <c r="BM395" t="s">
        <v>4903</v>
      </c>
      <c r="BN395" t="s">
        <v>74</v>
      </c>
      <c r="BO395" t="s">
        <v>74</v>
      </c>
      <c r="BP395" t="s">
        <v>74</v>
      </c>
      <c r="BQ395" t="s">
        <v>74</v>
      </c>
      <c r="BR395" t="s">
        <v>97</v>
      </c>
      <c r="BS395" t="s">
        <v>4912</v>
      </c>
      <c r="BT395" t="str">
        <f>HYPERLINK("https%3A%2F%2Fwww.webofscience.com%2Fwos%2Fwoscc%2Ffull-record%2FWOS:A1995QX80200012","View Full Record in Web of Science")</f>
        <v>View Full Record in Web of Science</v>
      </c>
    </row>
    <row r="396" spans="1:72" x14ac:dyDescent="0.15">
      <c r="A396" t="s">
        <v>72</v>
      </c>
      <c r="B396" t="s">
        <v>4913</v>
      </c>
      <c r="C396" t="s">
        <v>74</v>
      </c>
      <c r="D396" t="s">
        <v>74</v>
      </c>
      <c r="E396" t="s">
        <v>74</v>
      </c>
      <c r="F396" t="s">
        <v>4913</v>
      </c>
      <c r="G396" t="s">
        <v>74</v>
      </c>
      <c r="H396" t="s">
        <v>74</v>
      </c>
      <c r="I396" t="s">
        <v>4914</v>
      </c>
      <c r="J396" t="s">
        <v>4915</v>
      </c>
      <c r="K396" t="s">
        <v>74</v>
      </c>
      <c r="L396" t="s">
        <v>74</v>
      </c>
      <c r="M396" t="s">
        <v>77</v>
      </c>
      <c r="N396" t="s">
        <v>78</v>
      </c>
      <c r="O396" t="s">
        <v>74</v>
      </c>
      <c r="P396" t="s">
        <v>74</v>
      </c>
      <c r="Q396" t="s">
        <v>74</v>
      </c>
      <c r="R396" t="s">
        <v>74</v>
      </c>
      <c r="S396" t="s">
        <v>74</v>
      </c>
      <c r="T396" t="s">
        <v>4916</v>
      </c>
      <c r="U396" t="s">
        <v>4917</v>
      </c>
      <c r="V396" t="s">
        <v>4918</v>
      </c>
      <c r="W396" t="s">
        <v>4919</v>
      </c>
      <c r="X396" t="s">
        <v>4920</v>
      </c>
      <c r="Y396" t="s">
        <v>4921</v>
      </c>
      <c r="Z396" t="s">
        <v>74</v>
      </c>
      <c r="AA396" t="s">
        <v>1183</v>
      </c>
      <c r="AB396" t="s">
        <v>74</v>
      </c>
      <c r="AC396" t="s">
        <v>74</v>
      </c>
      <c r="AD396" t="s">
        <v>74</v>
      </c>
      <c r="AE396" t="s">
        <v>74</v>
      </c>
      <c r="AF396" t="s">
        <v>74</v>
      </c>
      <c r="AG396">
        <v>42</v>
      </c>
      <c r="AH396">
        <v>74</v>
      </c>
      <c r="AI396">
        <v>82</v>
      </c>
      <c r="AJ396">
        <v>0</v>
      </c>
      <c r="AK396">
        <v>20</v>
      </c>
      <c r="AL396" t="s">
        <v>371</v>
      </c>
      <c r="AM396" t="s">
        <v>372</v>
      </c>
      <c r="AN396" t="s">
        <v>373</v>
      </c>
      <c r="AO396" t="s">
        <v>4922</v>
      </c>
      <c r="AP396" t="s">
        <v>74</v>
      </c>
      <c r="AQ396" t="s">
        <v>74</v>
      </c>
      <c r="AR396" t="s">
        <v>4923</v>
      </c>
      <c r="AS396" t="s">
        <v>4924</v>
      </c>
      <c r="AT396" t="s">
        <v>4776</v>
      </c>
      <c r="AU396">
        <v>1995</v>
      </c>
      <c r="AV396">
        <v>9</v>
      </c>
      <c r="AW396">
        <v>2</v>
      </c>
      <c r="AX396" t="s">
        <v>74</v>
      </c>
      <c r="AY396" t="s">
        <v>74</v>
      </c>
      <c r="AZ396" t="s">
        <v>74</v>
      </c>
      <c r="BA396" t="s">
        <v>74</v>
      </c>
      <c r="BB396">
        <v>151</v>
      </c>
      <c r="BC396">
        <v>160</v>
      </c>
      <c r="BD396" t="s">
        <v>74</v>
      </c>
      <c r="BE396" t="s">
        <v>4925</v>
      </c>
      <c r="BF396" t="str">
        <f>HYPERLINK("http://dx.doi.org/10.2307/2390559","http://dx.doi.org/10.2307/2390559")</f>
        <v>http://dx.doi.org/10.2307/2390559</v>
      </c>
      <c r="BG396" t="s">
        <v>74</v>
      </c>
      <c r="BH396" t="s">
        <v>74</v>
      </c>
      <c r="BI396">
        <v>10</v>
      </c>
      <c r="BJ396" t="s">
        <v>1127</v>
      </c>
      <c r="BK396" t="s">
        <v>94</v>
      </c>
      <c r="BL396" t="s">
        <v>95</v>
      </c>
      <c r="BM396" t="s">
        <v>4926</v>
      </c>
      <c r="BN396" t="s">
        <v>74</v>
      </c>
      <c r="BO396" t="s">
        <v>74</v>
      </c>
      <c r="BP396" t="s">
        <v>74</v>
      </c>
      <c r="BQ396" t="s">
        <v>74</v>
      </c>
      <c r="BR396" t="s">
        <v>97</v>
      </c>
      <c r="BS396" t="s">
        <v>4927</v>
      </c>
      <c r="BT396" t="str">
        <f>HYPERLINK("https%3A%2F%2Fwww.webofscience.com%2Fwos%2Fwoscc%2Ffull-record%2FWOS:A1995QU91300002","View Full Record in Web of Science")</f>
        <v>View Full Record in Web of Science</v>
      </c>
    </row>
    <row r="397" spans="1:72" x14ac:dyDescent="0.15">
      <c r="A397" t="s">
        <v>72</v>
      </c>
      <c r="B397" t="s">
        <v>4928</v>
      </c>
      <c r="C397" t="s">
        <v>74</v>
      </c>
      <c r="D397" t="s">
        <v>74</v>
      </c>
      <c r="E397" t="s">
        <v>74</v>
      </c>
      <c r="F397" t="s">
        <v>4928</v>
      </c>
      <c r="G397" t="s">
        <v>74</v>
      </c>
      <c r="H397" t="s">
        <v>74</v>
      </c>
      <c r="I397" t="s">
        <v>4929</v>
      </c>
      <c r="J397" t="s">
        <v>4915</v>
      </c>
      <c r="K397" t="s">
        <v>74</v>
      </c>
      <c r="L397" t="s">
        <v>74</v>
      </c>
      <c r="M397" t="s">
        <v>77</v>
      </c>
      <c r="N397" t="s">
        <v>78</v>
      </c>
      <c r="O397" t="s">
        <v>74</v>
      </c>
      <c r="P397" t="s">
        <v>74</v>
      </c>
      <c r="Q397" t="s">
        <v>74</v>
      </c>
      <c r="R397" t="s">
        <v>74</v>
      </c>
      <c r="S397" t="s">
        <v>74</v>
      </c>
      <c r="T397" t="s">
        <v>4930</v>
      </c>
      <c r="U397" t="s">
        <v>4931</v>
      </c>
      <c r="V397" t="s">
        <v>4932</v>
      </c>
      <c r="W397" t="s">
        <v>4352</v>
      </c>
      <c r="X397" t="s">
        <v>302</v>
      </c>
      <c r="Y397" t="s">
        <v>74</v>
      </c>
      <c r="Z397" t="s">
        <v>74</v>
      </c>
      <c r="AA397" t="s">
        <v>74</v>
      </c>
      <c r="AB397" t="s">
        <v>74</v>
      </c>
      <c r="AC397" t="s">
        <v>74</v>
      </c>
      <c r="AD397" t="s">
        <v>74</v>
      </c>
      <c r="AE397" t="s">
        <v>74</v>
      </c>
      <c r="AF397" t="s">
        <v>74</v>
      </c>
      <c r="AG397">
        <v>37</v>
      </c>
      <c r="AH397">
        <v>42</v>
      </c>
      <c r="AI397">
        <v>45</v>
      </c>
      <c r="AJ397">
        <v>0</v>
      </c>
      <c r="AK397">
        <v>26</v>
      </c>
      <c r="AL397" t="s">
        <v>371</v>
      </c>
      <c r="AM397" t="s">
        <v>372</v>
      </c>
      <c r="AN397" t="s">
        <v>373</v>
      </c>
      <c r="AO397" t="s">
        <v>4922</v>
      </c>
      <c r="AP397" t="s">
        <v>74</v>
      </c>
      <c r="AQ397" t="s">
        <v>74</v>
      </c>
      <c r="AR397" t="s">
        <v>4923</v>
      </c>
      <c r="AS397" t="s">
        <v>4924</v>
      </c>
      <c r="AT397" t="s">
        <v>4776</v>
      </c>
      <c r="AU397">
        <v>1995</v>
      </c>
      <c r="AV397">
        <v>9</v>
      </c>
      <c r="AW397">
        <v>2</v>
      </c>
      <c r="AX397" t="s">
        <v>74</v>
      </c>
      <c r="AY397" t="s">
        <v>74</v>
      </c>
      <c r="AZ397" t="s">
        <v>74</v>
      </c>
      <c r="BA397" t="s">
        <v>74</v>
      </c>
      <c r="BB397">
        <v>340</v>
      </c>
      <c r="BC397">
        <v>350</v>
      </c>
      <c r="BD397" t="s">
        <v>74</v>
      </c>
      <c r="BE397" t="s">
        <v>4933</v>
      </c>
      <c r="BF397" t="str">
        <f>HYPERLINK("http://dx.doi.org/10.2307/2390583","http://dx.doi.org/10.2307/2390583")</f>
        <v>http://dx.doi.org/10.2307/2390583</v>
      </c>
      <c r="BG397" t="s">
        <v>74</v>
      </c>
      <c r="BH397" t="s">
        <v>74</v>
      </c>
      <c r="BI397">
        <v>11</v>
      </c>
      <c r="BJ397" t="s">
        <v>1127</v>
      </c>
      <c r="BK397" t="s">
        <v>94</v>
      </c>
      <c r="BL397" t="s">
        <v>95</v>
      </c>
      <c r="BM397" t="s">
        <v>4926</v>
      </c>
      <c r="BN397" t="s">
        <v>74</v>
      </c>
      <c r="BO397" t="s">
        <v>74</v>
      </c>
      <c r="BP397" t="s">
        <v>74</v>
      </c>
      <c r="BQ397" t="s">
        <v>74</v>
      </c>
      <c r="BR397" t="s">
        <v>97</v>
      </c>
      <c r="BS397" t="s">
        <v>4934</v>
      </c>
      <c r="BT397" t="str">
        <f>HYPERLINK("https%3A%2F%2Fwww.webofscience.com%2Fwos%2Fwoscc%2Ffull-record%2FWOS:A1995QU91300026","View Full Record in Web of Science")</f>
        <v>View Full Record in Web of Science</v>
      </c>
    </row>
    <row r="398" spans="1:72" x14ac:dyDescent="0.15">
      <c r="A398" t="s">
        <v>72</v>
      </c>
      <c r="B398" t="s">
        <v>4935</v>
      </c>
      <c r="C398" t="s">
        <v>74</v>
      </c>
      <c r="D398" t="s">
        <v>74</v>
      </c>
      <c r="E398" t="s">
        <v>74</v>
      </c>
      <c r="F398" t="s">
        <v>4935</v>
      </c>
      <c r="G398" t="s">
        <v>74</v>
      </c>
      <c r="H398" t="s">
        <v>74</v>
      </c>
      <c r="I398" t="s">
        <v>4936</v>
      </c>
      <c r="J398" t="s">
        <v>1708</v>
      </c>
      <c r="K398" t="s">
        <v>74</v>
      </c>
      <c r="L398" t="s">
        <v>74</v>
      </c>
      <c r="M398" t="s">
        <v>77</v>
      </c>
      <c r="N398" t="s">
        <v>78</v>
      </c>
      <c r="O398" t="s">
        <v>74</v>
      </c>
      <c r="P398" t="s">
        <v>74</v>
      </c>
      <c r="Q398" t="s">
        <v>74</v>
      </c>
      <c r="R398" t="s">
        <v>74</v>
      </c>
      <c r="S398" t="s">
        <v>74</v>
      </c>
      <c r="T398" t="s">
        <v>74</v>
      </c>
      <c r="U398" t="s">
        <v>4937</v>
      </c>
      <c r="V398" t="s">
        <v>4938</v>
      </c>
      <c r="W398" t="s">
        <v>4939</v>
      </c>
      <c r="X398" t="s">
        <v>4940</v>
      </c>
      <c r="Y398" t="s">
        <v>4941</v>
      </c>
      <c r="Z398" t="s">
        <v>74</v>
      </c>
      <c r="AA398" t="s">
        <v>74</v>
      </c>
      <c r="AB398" t="s">
        <v>4942</v>
      </c>
      <c r="AC398" t="s">
        <v>74</v>
      </c>
      <c r="AD398" t="s">
        <v>74</v>
      </c>
      <c r="AE398" t="s">
        <v>74</v>
      </c>
      <c r="AF398" t="s">
        <v>74</v>
      </c>
      <c r="AG398">
        <v>28</v>
      </c>
      <c r="AH398">
        <v>153</v>
      </c>
      <c r="AI398">
        <v>178</v>
      </c>
      <c r="AJ398">
        <v>0</v>
      </c>
      <c r="AK398">
        <v>23</v>
      </c>
      <c r="AL398" t="s">
        <v>622</v>
      </c>
      <c r="AM398" t="s">
        <v>372</v>
      </c>
      <c r="AN398" t="s">
        <v>623</v>
      </c>
      <c r="AO398" t="s">
        <v>1714</v>
      </c>
      <c r="AP398" t="s">
        <v>74</v>
      </c>
      <c r="AQ398" t="s">
        <v>74</v>
      </c>
      <c r="AR398" t="s">
        <v>1715</v>
      </c>
      <c r="AS398" t="s">
        <v>1716</v>
      </c>
      <c r="AT398" t="s">
        <v>4776</v>
      </c>
      <c r="AU398">
        <v>1995</v>
      </c>
      <c r="AV398">
        <v>59</v>
      </c>
      <c r="AW398">
        <v>8</v>
      </c>
      <c r="AX398" t="s">
        <v>74</v>
      </c>
      <c r="AY398" t="s">
        <v>74</v>
      </c>
      <c r="AZ398" t="s">
        <v>74</v>
      </c>
      <c r="BA398" t="s">
        <v>74</v>
      </c>
      <c r="BB398">
        <v>1551</v>
      </c>
      <c r="BC398">
        <v>1558</v>
      </c>
      <c r="BD398" t="s">
        <v>74</v>
      </c>
      <c r="BE398" t="s">
        <v>4943</v>
      </c>
      <c r="BF398" t="str">
        <f>HYPERLINK("http://dx.doi.org/10.1016/0016-7037(95)00061-4","http://dx.doi.org/10.1016/0016-7037(95)00061-4")</f>
        <v>http://dx.doi.org/10.1016/0016-7037(95)00061-4</v>
      </c>
      <c r="BG398" t="s">
        <v>74</v>
      </c>
      <c r="BH398" t="s">
        <v>74</v>
      </c>
      <c r="BI398">
        <v>8</v>
      </c>
      <c r="BJ398" t="s">
        <v>270</v>
      </c>
      <c r="BK398" t="s">
        <v>94</v>
      </c>
      <c r="BL398" t="s">
        <v>270</v>
      </c>
      <c r="BM398" t="s">
        <v>4944</v>
      </c>
      <c r="BN398" t="s">
        <v>74</v>
      </c>
      <c r="BO398" t="s">
        <v>74</v>
      </c>
      <c r="BP398" t="s">
        <v>74</v>
      </c>
      <c r="BQ398" t="s">
        <v>74</v>
      </c>
      <c r="BR398" t="s">
        <v>97</v>
      </c>
      <c r="BS398" t="s">
        <v>4945</v>
      </c>
      <c r="BT398" t="str">
        <f>HYPERLINK("https%3A%2F%2Fwww.webofscience.com%2Fwos%2Fwoscc%2Ffull-record%2FWOS:A1995QW16600008","View Full Record in Web of Science")</f>
        <v>View Full Record in Web of Science</v>
      </c>
    </row>
    <row r="399" spans="1:72" x14ac:dyDescent="0.15">
      <c r="A399" t="s">
        <v>72</v>
      </c>
      <c r="B399" t="s">
        <v>4946</v>
      </c>
      <c r="C399" t="s">
        <v>74</v>
      </c>
      <c r="D399" t="s">
        <v>74</v>
      </c>
      <c r="E399" t="s">
        <v>74</v>
      </c>
      <c r="F399" t="s">
        <v>4946</v>
      </c>
      <c r="G399" t="s">
        <v>74</v>
      </c>
      <c r="H399" t="s">
        <v>74</v>
      </c>
      <c r="I399" t="s">
        <v>4947</v>
      </c>
      <c r="J399" t="s">
        <v>4948</v>
      </c>
      <c r="K399" t="s">
        <v>74</v>
      </c>
      <c r="L399" t="s">
        <v>74</v>
      </c>
      <c r="M399" t="s">
        <v>77</v>
      </c>
      <c r="N399" t="s">
        <v>78</v>
      </c>
      <c r="O399" t="s">
        <v>74</v>
      </c>
      <c r="P399" t="s">
        <v>74</v>
      </c>
      <c r="Q399" t="s">
        <v>74</v>
      </c>
      <c r="R399" t="s">
        <v>74</v>
      </c>
      <c r="S399" t="s">
        <v>74</v>
      </c>
      <c r="T399" t="s">
        <v>4949</v>
      </c>
      <c r="U399" t="s">
        <v>4950</v>
      </c>
      <c r="V399" t="s">
        <v>4951</v>
      </c>
      <c r="W399" t="s">
        <v>4952</v>
      </c>
      <c r="X399" t="s">
        <v>4953</v>
      </c>
      <c r="Y399" t="s">
        <v>74</v>
      </c>
      <c r="Z399" t="s">
        <v>74</v>
      </c>
      <c r="AA399" t="s">
        <v>4954</v>
      </c>
      <c r="AB399" t="s">
        <v>4955</v>
      </c>
      <c r="AC399" t="s">
        <v>74</v>
      </c>
      <c r="AD399" t="s">
        <v>74</v>
      </c>
      <c r="AE399" t="s">
        <v>74</v>
      </c>
      <c r="AF399" t="s">
        <v>74</v>
      </c>
      <c r="AG399">
        <v>43</v>
      </c>
      <c r="AH399">
        <v>6</v>
      </c>
      <c r="AI399">
        <v>6</v>
      </c>
      <c r="AJ399">
        <v>0</v>
      </c>
      <c r="AK399">
        <v>4</v>
      </c>
      <c r="AL399" t="s">
        <v>371</v>
      </c>
      <c r="AM399" t="s">
        <v>372</v>
      </c>
      <c r="AN399" t="s">
        <v>373</v>
      </c>
      <c r="AO399" t="s">
        <v>4956</v>
      </c>
      <c r="AP399" t="s">
        <v>74</v>
      </c>
      <c r="AQ399" t="s">
        <v>74</v>
      </c>
      <c r="AR399" t="s">
        <v>4957</v>
      </c>
      <c r="AS399" t="s">
        <v>4958</v>
      </c>
      <c r="AT399" t="s">
        <v>4776</v>
      </c>
      <c r="AU399">
        <v>1995</v>
      </c>
      <c r="AV399">
        <v>121</v>
      </c>
      <c r="AW399">
        <v>1</v>
      </c>
      <c r="AX399" t="s">
        <v>74</v>
      </c>
      <c r="AY399" t="s">
        <v>74</v>
      </c>
      <c r="AZ399" t="s">
        <v>74</v>
      </c>
      <c r="BA399" t="s">
        <v>74</v>
      </c>
      <c r="BB399">
        <v>1</v>
      </c>
      <c r="BC399">
        <v>20</v>
      </c>
      <c r="BD399" t="s">
        <v>74</v>
      </c>
      <c r="BE399" t="s">
        <v>4959</v>
      </c>
      <c r="BF399" t="str">
        <f>HYPERLINK("http://dx.doi.org/10.1111/j.1365-246X.1995.tb03507.x","http://dx.doi.org/10.1111/j.1365-246X.1995.tb03507.x")</f>
        <v>http://dx.doi.org/10.1111/j.1365-246X.1995.tb03507.x</v>
      </c>
      <c r="BG399" t="s">
        <v>74</v>
      </c>
      <c r="BH399" t="s">
        <v>74</v>
      </c>
      <c r="BI399">
        <v>20</v>
      </c>
      <c r="BJ399" t="s">
        <v>270</v>
      </c>
      <c r="BK399" t="s">
        <v>94</v>
      </c>
      <c r="BL399" t="s">
        <v>270</v>
      </c>
      <c r="BM399" t="s">
        <v>4960</v>
      </c>
      <c r="BN399" t="s">
        <v>74</v>
      </c>
      <c r="BO399" t="s">
        <v>229</v>
      </c>
      <c r="BP399" t="s">
        <v>74</v>
      </c>
      <c r="BQ399" t="s">
        <v>74</v>
      </c>
      <c r="BR399" t="s">
        <v>97</v>
      </c>
      <c r="BS399" t="s">
        <v>4961</v>
      </c>
      <c r="BT399" t="str">
        <f>HYPERLINK("https%3A%2F%2Fwww.webofscience.com%2Fwos%2Fwoscc%2Ffull-record%2FWOS:A1995QT15700001","View Full Record in Web of Science")</f>
        <v>View Full Record in Web of Science</v>
      </c>
    </row>
    <row r="400" spans="1:72" x14ac:dyDescent="0.15">
      <c r="A400" t="s">
        <v>72</v>
      </c>
      <c r="B400" t="s">
        <v>4962</v>
      </c>
      <c r="C400" t="s">
        <v>74</v>
      </c>
      <c r="D400" t="s">
        <v>74</v>
      </c>
      <c r="E400" t="s">
        <v>74</v>
      </c>
      <c r="F400" t="s">
        <v>4962</v>
      </c>
      <c r="G400" t="s">
        <v>74</v>
      </c>
      <c r="H400" t="s">
        <v>74</v>
      </c>
      <c r="I400" t="s">
        <v>4963</v>
      </c>
      <c r="J400" t="s">
        <v>213</v>
      </c>
      <c r="K400" t="s">
        <v>74</v>
      </c>
      <c r="L400" t="s">
        <v>74</v>
      </c>
      <c r="M400" t="s">
        <v>77</v>
      </c>
      <c r="N400" t="s">
        <v>78</v>
      </c>
      <c r="O400" t="s">
        <v>74</v>
      </c>
      <c r="P400" t="s">
        <v>74</v>
      </c>
      <c r="Q400" t="s">
        <v>74</v>
      </c>
      <c r="R400" t="s">
        <v>74</v>
      </c>
      <c r="S400" t="s">
        <v>74</v>
      </c>
      <c r="T400" t="s">
        <v>74</v>
      </c>
      <c r="U400" t="s">
        <v>4964</v>
      </c>
      <c r="V400" t="s">
        <v>4965</v>
      </c>
      <c r="W400" t="s">
        <v>4966</v>
      </c>
      <c r="X400" t="s">
        <v>4967</v>
      </c>
      <c r="Y400" t="s">
        <v>4968</v>
      </c>
      <c r="Z400" t="s">
        <v>74</v>
      </c>
      <c r="AA400" t="s">
        <v>4969</v>
      </c>
      <c r="AB400" t="s">
        <v>4970</v>
      </c>
      <c r="AC400" t="s">
        <v>74</v>
      </c>
      <c r="AD400" t="s">
        <v>74</v>
      </c>
      <c r="AE400" t="s">
        <v>74</v>
      </c>
      <c r="AF400" t="s">
        <v>74</v>
      </c>
      <c r="AG400">
        <v>20</v>
      </c>
      <c r="AH400">
        <v>29</v>
      </c>
      <c r="AI400">
        <v>32</v>
      </c>
      <c r="AJ400">
        <v>0</v>
      </c>
      <c r="AK400">
        <v>0</v>
      </c>
      <c r="AL400" t="s">
        <v>160</v>
      </c>
      <c r="AM400" t="s">
        <v>161</v>
      </c>
      <c r="AN400" t="s">
        <v>220</v>
      </c>
      <c r="AO400" t="s">
        <v>221</v>
      </c>
      <c r="AP400" t="s">
        <v>74</v>
      </c>
      <c r="AQ400" t="s">
        <v>74</v>
      </c>
      <c r="AR400" t="s">
        <v>222</v>
      </c>
      <c r="AS400" t="s">
        <v>223</v>
      </c>
      <c r="AT400" t="s">
        <v>4971</v>
      </c>
      <c r="AU400">
        <v>1995</v>
      </c>
      <c r="AV400">
        <v>22</v>
      </c>
      <c r="AW400">
        <v>7</v>
      </c>
      <c r="AX400" t="s">
        <v>74</v>
      </c>
      <c r="AY400" t="s">
        <v>74</v>
      </c>
      <c r="AZ400" t="s">
        <v>74</v>
      </c>
      <c r="BA400" t="s">
        <v>74</v>
      </c>
      <c r="BB400">
        <v>831</v>
      </c>
      <c r="BC400">
        <v>834</v>
      </c>
      <c r="BD400" t="s">
        <v>74</v>
      </c>
      <c r="BE400" t="s">
        <v>4972</v>
      </c>
      <c r="BF400" t="str">
        <f>HYPERLINK("http://dx.doi.org/10.1029/95GL00393","http://dx.doi.org/10.1029/95GL00393")</f>
        <v>http://dx.doi.org/10.1029/95GL00393</v>
      </c>
      <c r="BG400" t="s">
        <v>74</v>
      </c>
      <c r="BH400" t="s">
        <v>74</v>
      </c>
      <c r="BI400">
        <v>4</v>
      </c>
      <c r="BJ400" t="s">
        <v>226</v>
      </c>
      <c r="BK400" t="s">
        <v>94</v>
      </c>
      <c r="BL400" t="s">
        <v>227</v>
      </c>
      <c r="BM400" t="s">
        <v>4973</v>
      </c>
      <c r="BN400" t="s">
        <v>74</v>
      </c>
      <c r="BO400" t="s">
        <v>74</v>
      </c>
      <c r="BP400" t="s">
        <v>74</v>
      </c>
      <c r="BQ400" t="s">
        <v>74</v>
      </c>
      <c r="BR400" t="s">
        <v>97</v>
      </c>
      <c r="BS400" t="s">
        <v>4974</v>
      </c>
      <c r="BT400" t="str">
        <f>HYPERLINK("https%3A%2F%2Fwww.webofscience.com%2Fwos%2Fwoscc%2Ffull-record%2FWOS:A1995QR15300023","View Full Record in Web of Science")</f>
        <v>View Full Record in Web of Science</v>
      </c>
    </row>
    <row r="401" spans="1:72" x14ac:dyDescent="0.15">
      <c r="A401" t="s">
        <v>72</v>
      </c>
      <c r="B401" t="s">
        <v>4975</v>
      </c>
      <c r="C401" t="s">
        <v>74</v>
      </c>
      <c r="D401" t="s">
        <v>74</v>
      </c>
      <c r="E401" t="s">
        <v>74</v>
      </c>
      <c r="F401" t="s">
        <v>4975</v>
      </c>
      <c r="G401" t="s">
        <v>74</v>
      </c>
      <c r="H401" t="s">
        <v>74</v>
      </c>
      <c r="I401" t="s">
        <v>4976</v>
      </c>
      <c r="J401" t="s">
        <v>4977</v>
      </c>
      <c r="K401" t="s">
        <v>74</v>
      </c>
      <c r="L401" t="s">
        <v>74</v>
      </c>
      <c r="M401" t="s">
        <v>77</v>
      </c>
      <c r="N401" t="s">
        <v>78</v>
      </c>
      <c r="O401" t="s">
        <v>74</v>
      </c>
      <c r="P401" t="s">
        <v>74</v>
      </c>
      <c r="Q401" t="s">
        <v>74</v>
      </c>
      <c r="R401" t="s">
        <v>74</v>
      </c>
      <c r="S401" t="s">
        <v>74</v>
      </c>
      <c r="T401" t="s">
        <v>4978</v>
      </c>
      <c r="U401" t="s">
        <v>4979</v>
      </c>
      <c r="V401" t="s">
        <v>4980</v>
      </c>
      <c r="W401" t="s">
        <v>74</v>
      </c>
      <c r="X401" t="s">
        <v>74</v>
      </c>
      <c r="Y401" t="s">
        <v>4981</v>
      </c>
      <c r="Z401" t="s">
        <v>74</v>
      </c>
      <c r="AA401" t="s">
        <v>4982</v>
      </c>
      <c r="AB401" t="s">
        <v>4983</v>
      </c>
      <c r="AC401" t="s">
        <v>74</v>
      </c>
      <c r="AD401" t="s">
        <v>74</v>
      </c>
      <c r="AE401" t="s">
        <v>74</v>
      </c>
      <c r="AF401" t="s">
        <v>74</v>
      </c>
      <c r="AG401">
        <v>27</v>
      </c>
      <c r="AH401">
        <v>37</v>
      </c>
      <c r="AI401">
        <v>40</v>
      </c>
      <c r="AJ401">
        <v>0</v>
      </c>
      <c r="AK401">
        <v>4</v>
      </c>
      <c r="AL401" t="s">
        <v>667</v>
      </c>
      <c r="AM401" t="s">
        <v>668</v>
      </c>
      <c r="AN401" t="s">
        <v>669</v>
      </c>
      <c r="AO401" t="s">
        <v>4984</v>
      </c>
      <c r="AP401" t="s">
        <v>74</v>
      </c>
      <c r="AQ401" t="s">
        <v>74</v>
      </c>
      <c r="AR401" t="s">
        <v>4985</v>
      </c>
      <c r="AS401" t="s">
        <v>4986</v>
      </c>
      <c r="AT401" t="s">
        <v>4776</v>
      </c>
      <c r="AU401">
        <v>1995</v>
      </c>
      <c r="AV401">
        <v>15</v>
      </c>
      <c r="AW401">
        <v>4</v>
      </c>
      <c r="AX401" t="s">
        <v>74</v>
      </c>
      <c r="AY401" t="s">
        <v>74</v>
      </c>
      <c r="AZ401" t="s">
        <v>74</v>
      </c>
      <c r="BA401" t="s">
        <v>74</v>
      </c>
      <c r="BB401">
        <v>403</v>
      </c>
      <c r="BC401">
        <v>421</v>
      </c>
      <c r="BD401" t="s">
        <v>74</v>
      </c>
      <c r="BE401" t="s">
        <v>4987</v>
      </c>
      <c r="BF401" t="str">
        <f>HYPERLINK("http://dx.doi.org/10.1002/joc.3370150405","http://dx.doi.org/10.1002/joc.3370150405")</f>
        <v>http://dx.doi.org/10.1002/joc.3370150405</v>
      </c>
      <c r="BG401" t="s">
        <v>74</v>
      </c>
      <c r="BH401" t="s">
        <v>74</v>
      </c>
      <c r="BI401">
        <v>19</v>
      </c>
      <c r="BJ401" t="s">
        <v>169</v>
      </c>
      <c r="BK401" t="s">
        <v>94</v>
      </c>
      <c r="BL401" t="s">
        <v>169</v>
      </c>
      <c r="BM401" t="s">
        <v>4988</v>
      </c>
      <c r="BN401" t="s">
        <v>74</v>
      </c>
      <c r="BO401" t="s">
        <v>74</v>
      </c>
      <c r="BP401" t="s">
        <v>74</v>
      </c>
      <c r="BQ401" t="s">
        <v>74</v>
      </c>
      <c r="BR401" t="s">
        <v>97</v>
      </c>
      <c r="BS401" t="s">
        <v>4989</v>
      </c>
      <c r="BT401" t="str">
        <f>HYPERLINK("https%3A%2F%2Fwww.webofscience.com%2Fwos%2Fwoscc%2Ffull-record%2FWOS:A1995QW38800004","View Full Record in Web of Science")</f>
        <v>View Full Record in Web of Science</v>
      </c>
    </row>
    <row r="402" spans="1:72" x14ac:dyDescent="0.15">
      <c r="A402" t="s">
        <v>72</v>
      </c>
      <c r="B402" t="s">
        <v>4807</v>
      </c>
      <c r="C402" t="s">
        <v>74</v>
      </c>
      <c r="D402" t="s">
        <v>74</v>
      </c>
      <c r="E402" t="s">
        <v>74</v>
      </c>
      <c r="F402" t="s">
        <v>4807</v>
      </c>
      <c r="G402" t="s">
        <v>74</v>
      </c>
      <c r="H402" t="s">
        <v>74</v>
      </c>
      <c r="I402" t="s">
        <v>4990</v>
      </c>
      <c r="J402" t="s">
        <v>4991</v>
      </c>
      <c r="K402" t="s">
        <v>74</v>
      </c>
      <c r="L402" t="s">
        <v>74</v>
      </c>
      <c r="M402" t="s">
        <v>77</v>
      </c>
      <c r="N402" t="s">
        <v>78</v>
      </c>
      <c r="O402" t="s">
        <v>74</v>
      </c>
      <c r="P402" t="s">
        <v>74</v>
      </c>
      <c r="Q402" t="s">
        <v>74</v>
      </c>
      <c r="R402" t="s">
        <v>74</v>
      </c>
      <c r="S402" t="s">
        <v>74</v>
      </c>
      <c r="T402" t="s">
        <v>74</v>
      </c>
      <c r="U402" t="s">
        <v>4992</v>
      </c>
      <c r="V402" t="s">
        <v>4993</v>
      </c>
      <c r="W402" t="s">
        <v>74</v>
      </c>
      <c r="X402" t="s">
        <v>74</v>
      </c>
      <c r="Y402" t="s">
        <v>4812</v>
      </c>
      <c r="Z402" t="s">
        <v>74</v>
      </c>
      <c r="AA402" t="s">
        <v>4813</v>
      </c>
      <c r="AB402" t="s">
        <v>4814</v>
      </c>
      <c r="AC402" t="s">
        <v>74</v>
      </c>
      <c r="AD402" t="s">
        <v>74</v>
      </c>
      <c r="AE402" t="s">
        <v>74</v>
      </c>
      <c r="AF402" t="s">
        <v>74</v>
      </c>
      <c r="AG402">
        <v>40</v>
      </c>
      <c r="AH402">
        <v>141</v>
      </c>
      <c r="AI402">
        <v>163</v>
      </c>
      <c r="AJ402">
        <v>0</v>
      </c>
      <c r="AK402">
        <v>23</v>
      </c>
      <c r="AL402" t="s">
        <v>604</v>
      </c>
      <c r="AM402" t="s">
        <v>605</v>
      </c>
      <c r="AN402" t="s">
        <v>1803</v>
      </c>
      <c r="AO402" t="s">
        <v>4994</v>
      </c>
      <c r="AP402" t="s">
        <v>74</v>
      </c>
      <c r="AQ402" t="s">
        <v>74</v>
      </c>
      <c r="AR402" t="s">
        <v>4995</v>
      </c>
      <c r="AS402" t="s">
        <v>4996</v>
      </c>
      <c r="AT402" t="s">
        <v>4776</v>
      </c>
      <c r="AU402">
        <v>1995</v>
      </c>
      <c r="AV402">
        <v>34</v>
      </c>
      <c r="AW402">
        <v>4</v>
      </c>
      <c r="AX402" t="s">
        <v>74</v>
      </c>
      <c r="AY402" t="s">
        <v>74</v>
      </c>
      <c r="AZ402" t="s">
        <v>74</v>
      </c>
      <c r="BA402" t="s">
        <v>74</v>
      </c>
      <c r="BB402">
        <v>902</v>
      </c>
      <c r="BC402">
        <v>926</v>
      </c>
      <c r="BD402" t="s">
        <v>74</v>
      </c>
      <c r="BE402" t="s">
        <v>4997</v>
      </c>
      <c r="BF402" t="str">
        <f>HYPERLINK("http://dx.doi.org/10.1175/1520-0450(1995)034&lt;0902:TSEBOA&gt;2.0.CO;2","http://dx.doi.org/10.1175/1520-0450(1995)034&lt;0902:TSEBOA&gt;2.0.CO;2")</f>
        <v>http://dx.doi.org/10.1175/1520-0450(1995)034&lt;0902:TSEBOA&gt;2.0.CO;2</v>
      </c>
      <c r="BG402" t="s">
        <v>74</v>
      </c>
      <c r="BH402" t="s">
        <v>74</v>
      </c>
      <c r="BI402">
        <v>25</v>
      </c>
      <c r="BJ402" t="s">
        <v>169</v>
      </c>
      <c r="BK402" t="s">
        <v>94</v>
      </c>
      <c r="BL402" t="s">
        <v>169</v>
      </c>
      <c r="BM402" t="s">
        <v>4998</v>
      </c>
      <c r="BN402" t="s">
        <v>74</v>
      </c>
      <c r="BO402" t="s">
        <v>354</v>
      </c>
      <c r="BP402" t="s">
        <v>74</v>
      </c>
      <c r="BQ402" t="s">
        <v>74</v>
      </c>
      <c r="BR402" t="s">
        <v>97</v>
      </c>
      <c r="BS402" t="s">
        <v>4999</v>
      </c>
      <c r="BT402" t="str">
        <f>HYPERLINK("https%3A%2F%2Fwww.webofscience.com%2Fwos%2Fwoscc%2Ffull-record%2FWOS:A1995QP50100013","View Full Record in Web of Science")</f>
        <v>View Full Record in Web of Science</v>
      </c>
    </row>
    <row r="403" spans="1:72" x14ac:dyDescent="0.15">
      <c r="A403" t="s">
        <v>72</v>
      </c>
      <c r="B403" t="s">
        <v>5000</v>
      </c>
      <c r="C403" t="s">
        <v>74</v>
      </c>
      <c r="D403" t="s">
        <v>74</v>
      </c>
      <c r="E403" t="s">
        <v>74</v>
      </c>
      <c r="F403" t="s">
        <v>5000</v>
      </c>
      <c r="G403" t="s">
        <v>74</v>
      </c>
      <c r="H403" t="s">
        <v>74</v>
      </c>
      <c r="I403" t="s">
        <v>5001</v>
      </c>
      <c r="J403" t="s">
        <v>5002</v>
      </c>
      <c r="K403" t="s">
        <v>74</v>
      </c>
      <c r="L403" t="s">
        <v>74</v>
      </c>
      <c r="M403" t="s">
        <v>77</v>
      </c>
      <c r="N403" t="s">
        <v>78</v>
      </c>
      <c r="O403" t="s">
        <v>74</v>
      </c>
      <c r="P403" t="s">
        <v>74</v>
      </c>
      <c r="Q403" t="s">
        <v>74</v>
      </c>
      <c r="R403" t="s">
        <v>74</v>
      </c>
      <c r="S403" t="s">
        <v>74</v>
      </c>
      <c r="T403" t="s">
        <v>74</v>
      </c>
      <c r="U403" t="s">
        <v>5003</v>
      </c>
      <c r="V403" t="s">
        <v>5004</v>
      </c>
      <c r="W403" t="s">
        <v>74</v>
      </c>
      <c r="X403" t="s">
        <v>74</v>
      </c>
      <c r="Y403" t="s">
        <v>5005</v>
      </c>
      <c r="Z403" t="s">
        <v>74</v>
      </c>
      <c r="AA403" t="s">
        <v>74</v>
      </c>
      <c r="AB403" t="s">
        <v>74</v>
      </c>
      <c r="AC403" t="s">
        <v>74</v>
      </c>
      <c r="AD403" t="s">
        <v>74</v>
      </c>
      <c r="AE403" t="s">
        <v>74</v>
      </c>
      <c r="AF403" t="s">
        <v>74</v>
      </c>
      <c r="AG403">
        <v>60</v>
      </c>
      <c r="AH403">
        <v>41</v>
      </c>
      <c r="AI403">
        <v>46</v>
      </c>
      <c r="AJ403">
        <v>1</v>
      </c>
      <c r="AK403">
        <v>23</v>
      </c>
      <c r="AL403" t="s">
        <v>5006</v>
      </c>
      <c r="AM403" t="s">
        <v>5007</v>
      </c>
      <c r="AN403" t="s">
        <v>5008</v>
      </c>
      <c r="AO403" t="s">
        <v>5009</v>
      </c>
      <c r="AP403" t="s">
        <v>74</v>
      </c>
      <c r="AQ403" t="s">
        <v>74</v>
      </c>
      <c r="AR403" t="s">
        <v>5010</v>
      </c>
      <c r="AS403" t="s">
        <v>5011</v>
      </c>
      <c r="AT403" t="s">
        <v>4971</v>
      </c>
      <c r="AU403">
        <v>1995</v>
      </c>
      <c r="AV403">
        <v>25</v>
      </c>
      <c r="AW403">
        <v>7</v>
      </c>
      <c r="AX403" t="s">
        <v>74</v>
      </c>
      <c r="AY403" t="s">
        <v>74</v>
      </c>
      <c r="AZ403" t="s">
        <v>74</v>
      </c>
      <c r="BA403" t="s">
        <v>74</v>
      </c>
      <c r="BB403">
        <v>557</v>
      </c>
      <c r="BC403">
        <v>576</v>
      </c>
      <c r="BD403" t="s">
        <v>74</v>
      </c>
      <c r="BE403" t="s">
        <v>5012</v>
      </c>
      <c r="BF403" t="str">
        <f>HYPERLINK("http://dx.doi.org/10.1111/j.1559-1816.1995.tb01599.x","http://dx.doi.org/10.1111/j.1559-1816.1995.tb01599.x")</f>
        <v>http://dx.doi.org/10.1111/j.1559-1816.1995.tb01599.x</v>
      </c>
      <c r="BG403" t="s">
        <v>74</v>
      </c>
      <c r="BH403" t="s">
        <v>74</v>
      </c>
      <c r="BI403">
        <v>20</v>
      </c>
      <c r="BJ403" t="s">
        <v>5013</v>
      </c>
      <c r="BK403" t="s">
        <v>1040</v>
      </c>
      <c r="BL403" t="s">
        <v>2535</v>
      </c>
      <c r="BM403" t="s">
        <v>5014</v>
      </c>
      <c r="BN403" t="s">
        <v>74</v>
      </c>
      <c r="BO403" t="s">
        <v>74</v>
      </c>
      <c r="BP403" t="s">
        <v>74</v>
      </c>
      <c r="BQ403" t="s">
        <v>74</v>
      </c>
      <c r="BR403" t="s">
        <v>97</v>
      </c>
      <c r="BS403" t="s">
        <v>5015</v>
      </c>
      <c r="BT403" t="str">
        <f>HYPERLINK("https%3A%2F%2Fwww.webofscience.com%2Fwos%2Fwoscc%2Ffull-record%2FWOS:A1995QQ89100001","View Full Record in Web of Science")</f>
        <v>View Full Record in Web of Science</v>
      </c>
    </row>
    <row r="404" spans="1:72" x14ac:dyDescent="0.15">
      <c r="A404" t="s">
        <v>72</v>
      </c>
      <c r="B404" t="s">
        <v>5016</v>
      </c>
      <c r="C404" t="s">
        <v>74</v>
      </c>
      <c r="D404" t="s">
        <v>74</v>
      </c>
      <c r="E404" t="s">
        <v>74</v>
      </c>
      <c r="F404" t="s">
        <v>5016</v>
      </c>
      <c r="G404" t="s">
        <v>74</v>
      </c>
      <c r="H404" t="s">
        <v>74</v>
      </c>
      <c r="I404" t="s">
        <v>5017</v>
      </c>
      <c r="J404" t="s">
        <v>3392</v>
      </c>
      <c r="K404" t="s">
        <v>74</v>
      </c>
      <c r="L404" t="s">
        <v>74</v>
      </c>
      <c r="M404" t="s">
        <v>77</v>
      </c>
      <c r="N404" t="s">
        <v>78</v>
      </c>
      <c r="O404" t="s">
        <v>74</v>
      </c>
      <c r="P404" t="s">
        <v>74</v>
      </c>
      <c r="Q404" t="s">
        <v>74</v>
      </c>
      <c r="R404" t="s">
        <v>74</v>
      </c>
      <c r="S404" t="s">
        <v>74</v>
      </c>
      <c r="T404" t="s">
        <v>74</v>
      </c>
      <c r="U404" t="s">
        <v>5018</v>
      </c>
      <c r="V404" t="s">
        <v>5019</v>
      </c>
      <c r="W404" t="s">
        <v>5020</v>
      </c>
      <c r="X404" t="s">
        <v>5021</v>
      </c>
      <c r="Y404" t="s">
        <v>74</v>
      </c>
      <c r="Z404" t="s">
        <v>74</v>
      </c>
      <c r="AA404" t="s">
        <v>74</v>
      </c>
      <c r="AB404" t="s">
        <v>74</v>
      </c>
      <c r="AC404" t="s">
        <v>74</v>
      </c>
      <c r="AD404" t="s">
        <v>74</v>
      </c>
      <c r="AE404" t="s">
        <v>74</v>
      </c>
      <c r="AF404" t="s">
        <v>74</v>
      </c>
      <c r="AG404">
        <v>20</v>
      </c>
      <c r="AH404">
        <v>10</v>
      </c>
      <c r="AI404">
        <v>11</v>
      </c>
      <c r="AJ404">
        <v>0</v>
      </c>
      <c r="AK404">
        <v>4</v>
      </c>
      <c r="AL404" t="s">
        <v>604</v>
      </c>
      <c r="AM404" t="s">
        <v>605</v>
      </c>
      <c r="AN404" t="s">
        <v>606</v>
      </c>
      <c r="AO404" t="s">
        <v>3395</v>
      </c>
      <c r="AP404" t="s">
        <v>74</v>
      </c>
      <c r="AQ404" t="s">
        <v>74</v>
      </c>
      <c r="AR404" t="s">
        <v>3396</v>
      </c>
      <c r="AS404" t="s">
        <v>3397</v>
      </c>
      <c r="AT404" t="s">
        <v>4776</v>
      </c>
      <c r="AU404">
        <v>1995</v>
      </c>
      <c r="AV404">
        <v>12</v>
      </c>
      <c r="AW404">
        <v>2</v>
      </c>
      <c r="AX404" t="s">
        <v>74</v>
      </c>
      <c r="AY404" t="s">
        <v>74</v>
      </c>
      <c r="AZ404" t="s">
        <v>74</v>
      </c>
      <c r="BA404" t="s">
        <v>74</v>
      </c>
      <c r="BB404">
        <v>301</v>
      </c>
      <c r="BC404">
        <v>316</v>
      </c>
      <c r="BD404" t="s">
        <v>74</v>
      </c>
      <c r="BE404" t="s">
        <v>5022</v>
      </c>
      <c r="BF404" t="str">
        <f>HYPERLINK("http://dx.doi.org/10.1175/1520-0426(1995)012&lt;0301:AEOASC&gt;2.0.CO;2","http://dx.doi.org/10.1175/1520-0426(1995)012&lt;0301:AEOASC&gt;2.0.CO;2")</f>
        <v>http://dx.doi.org/10.1175/1520-0426(1995)012&lt;0301:AEOASC&gt;2.0.CO;2</v>
      </c>
      <c r="BG404" t="s">
        <v>74</v>
      </c>
      <c r="BH404" t="s">
        <v>74</v>
      </c>
      <c r="BI404">
        <v>16</v>
      </c>
      <c r="BJ404" t="s">
        <v>3399</v>
      </c>
      <c r="BK404" t="s">
        <v>94</v>
      </c>
      <c r="BL404" t="s">
        <v>3400</v>
      </c>
      <c r="BM404" t="s">
        <v>5023</v>
      </c>
      <c r="BN404" t="s">
        <v>74</v>
      </c>
      <c r="BO404" t="s">
        <v>354</v>
      </c>
      <c r="BP404" t="s">
        <v>74</v>
      </c>
      <c r="BQ404" t="s">
        <v>74</v>
      </c>
      <c r="BR404" t="s">
        <v>97</v>
      </c>
      <c r="BS404" t="s">
        <v>5024</v>
      </c>
      <c r="BT404" t="str">
        <f>HYPERLINK("https%3A%2F%2Fwww.webofscience.com%2Fwos%2Fwoscc%2Ffull-record%2FWOS:A1995RD05900008","View Full Record in Web of Science")</f>
        <v>View Full Record in Web of Science</v>
      </c>
    </row>
    <row r="405" spans="1:72" x14ac:dyDescent="0.15">
      <c r="A405" t="s">
        <v>72</v>
      </c>
      <c r="B405" t="s">
        <v>5025</v>
      </c>
      <c r="C405" t="s">
        <v>74</v>
      </c>
      <c r="D405" t="s">
        <v>74</v>
      </c>
      <c r="E405" t="s">
        <v>74</v>
      </c>
      <c r="F405" t="s">
        <v>5025</v>
      </c>
      <c r="G405" t="s">
        <v>74</v>
      </c>
      <c r="H405" t="s">
        <v>74</v>
      </c>
      <c r="I405" t="s">
        <v>5026</v>
      </c>
      <c r="J405" t="s">
        <v>1787</v>
      </c>
      <c r="K405" t="s">
        <v>74</v>
      </c>
      <c r="L405" t="s">
        <v>74</v>
      </c>
      <c r="M405" t="s">
        <v>77</v>
      </c>
      <c r="N405" t="s">
        <v>78</v>
      </c>
      <c r="O405" t="s">
        <v>74</v>
      </c>
      <c r="P405" t="s">
        <v>74</v>
      </c>
      <c r="Q405" t="s">
        <v>74</v>
      </c>
      <c r="R405" t="s">
        <v>74</v>
      </c>
      <c r="S405" t="s">
        <v>74</v>
      </c>
      <c r="T405" t="s">
        <v>74</v>
      </c>
      <c r="U405" t="s">
        <v>5027</v>
      </c>
      <c r="V405" t="s">
        <v>5028</v>
      </c>
      <c r="W405" t="s">
        <v>74</v>
      </c>
      <c r="X405" t="s">
        <v>74</v>
      </c>
      <c r="Y405" t="s">
        <v>5029</v>
      </c>
      <c r="Z405" t="s">
        <v>74</v>
      </c>
      <c r="AA405" t="s">
        <v>74</v>
      </c>
      <c r="AB405" t="s">
        <v>74</v>
      </c>
      <c r="AC405" t="s">
        <v>74</v>
      </c>
      <c r="AD405" t="s">
        <v>74</v>
      </c>
      <c r="AE405" t="s">
        <v>74</v>
      </c>
      <c r="AF405" t="s">
        <v>74</v>
      </c>
      <c r="AG405">
        <v>41</v>
      </c>
      <c r="AH405">
        <v>44</v>
      </c>
      <c r="AI405">
        <v>47</v>
      </c>
      <c r="AJ405">
        <v>0</v>
      </c>
      <c r="AK405">
        <v>0</v>
      </c>
      <c r="AL405" t="s">
        <v>622</v>
      </c>
      <c r="AM405" t="s">
        <v>372</v>
      </c>
      <c r="AN405" t="s">
        <v>623</v>
      </c>
      <c r="AO405" t="s">
        <v>1791</v>
      </c>
      <c r="AP405" t="s">
        <v>74</v>
      </c>
      <c r="AQ405" t="s">
        <v>74</v>
      </c>
      <c r="AR405" t="s">
        <v>1792</v>
      </c>
      <c r="AS405" t="s">
        <v>1793</v>
      </c>
      <c r="AT405" t="s">
        <v>4776</v>
      </c>
      <c r="AU405">
        <v>1995</v>
      </c>
      <c r="AV405">
        <v>57</v>
      </c>
      <c r="AW405">
        <v>5</v>
      </c>
      <c r="AX405" t="s">
        <v>74</v>
      </c>
      <c r="AY405" t="s">
        <v>74</v>
      </c>
      <c r="AZ405" t="s">
        <v>74</v>
      </c>
      <c r="BA405" t="s">
        <v>74</v>
      </c>
      <c r="BB405">
        <v>507</v>
      </c>
      <c r="BC405">
        <v>524</v>
      </c>
      <c r="BD405" t="s">
        <v>74</v>
      </c>
      <c r="BE405" t="s">
        <v>5030</v>
      </c>
      <c r="BF405" t="str">
        <f>HYPERLINK("http://dx.doi.org/10.1016/0021-9169(94)00078-3","http://dx.doi.org/10.1016/0021-9169(94)00078-3")</f>
        <v>http://dx.doi.org/10.1016/0021-9169(94)00078-3</v>
      </c>
      <c r="BG405" t="s">
        <v>74</v>
      </c>
      <c r="BH405" t="s">
        <v>74</v>
      </c>
      <c r="BI405">
        <v>18</v>
      </c>
      <c r="BJ405" t="s">
        <v>169</v>
      </c>
      <c r="BK405" t="s">
        <v>94</v>
      </c>
      <c r="BL405" t="s">
        <v>169</v>
      </c>
      <c r="BM405" t="s">
        <v>5031</v>
      </c>
      <c r="BN405" t="s">
        <v>74</v>
      </c>
      <c r="BO405" t="s">
        <v>74</v>
      </c>
      <c r="BP405" t="s">
        <v>74</v>
      </c>
      <c r="BQ405" t="s">
        <v>74</v>
      </c>
      <c r="BR405" t="s">
        <v>97</v>
      </c>
      <c r="BS405" t="s">
        <v>5032</v>
      </c>
      <c r="BT405" t="str">
        <f>HYPERLINK("https%3A%2F%2Fwww.webofscience.com%2Fwos%2Fwoscc%2Ffull-record%2FWOS:A1995QM45700008","View Full Record in Web of Science")</f>
        <v>View Full Record in Web of Science</v>
      </c>
    </row>
    <row r="406" spans="1:72" x14ac:dyDescent="0.15">
      <c r="A406" t="s">
        <v>72</v>
      </c>
      <c r="B406" t="s">
        <v>5033</v>
      </c>
      <c r="C406" t="s">
        <v>74</v>
      </c>
      <c r="D406" t="s">
        <v>74</v>
      </c>
      <c r="E406" t="s">
        <v>74</v>
      </c>
      <c r="F406" t="s">
        <v>5033</v>
      </c>
      <c r="G406" t="s">
        <v>74</v>
      </c>
      <c r="H406" t="s">
        <v>74</v>
      </c>
      <c r="I406" t="s">
        <v>5034</v>
      </c>
      <c r="J406" t="s">
        <v>5035</v>
      </c>
      <c r="K406" t="s">
        <v>74</v>
      </c>
      <c r="L406" t="s">
        <v>74</v>
      </c>
      <c r="M406" t="s">
        <v>77</v>
      </c>
      <c r="N406" t="s">
        <v>78</v>
      </c>
      <c r="O406" t="s">
        <v>74</v>
      </c>
      <c r="P406" t="s">
        <v>74</v>
      </c>
      <c r="Q406" t="s">
        <v>74</v>
      </c>
      <c r="R406" t="s">
        <v>74</v>
      </c>
      <c r="S406" t="s">
        <v>74</v>
      </c>
      <c r="T406" t="s">
        <v>5036</v>
      </c>
      <c r="U406" t="s">
        <v>5037</v>
      </c>
      <c r="V406" t="s">
        <v>5038</v>
      </c>
      <c r="W406" t="s">
        <v>5039</v>
      </c>
      <c r="X406" t="s">
        <v>2082</v>
      </c>
      <c r="Y406" t="s">
        <v>74</v>
      </c>
      <c r="Z406" t="s">
        <v>74</v>
      </c>
      <c r="AA406" t="s">
        <v>74</v>
      </c>
      <c r="AB406" t="s">
        <v>74</v>
      </c>
      <c r="AC406" t="s">
        <v>74</v>
      </c>
      <c r="AD406" t="s">
        <v>74</v>
      </c>
      <c r="AE406" t="s">
        <v>74</v>
      </c>
      <c r="AF406" t="s">
        <v>74</v>
      </c>
      <c r="AG406">
        <v>40</v>
      </c>
      <c r="AH406">
        <v>27</v>
      </c>
      <c r="AI406">
        <v>30</v>
      </c>
      <c r="AJ406">
        <v>0</v>
      </c>
      <c r="AK406">
        <v>14</v>
      </c>
      <c r="AL406" t="s">
        <v>5040</v>
      </c>
      <c r="AM406" t="s">
        <v>5041</v>
      </c>
      <c r="AN406" t="s">
        <v>5042</v>
      </c>
      <c r="AO406" t="s">
        <v>5043</v>
      </c>
      <c r="AP406" t="s">
        <v>5044</v>
      </c>
      <c r="AQ406" t="s">
        <v>74</v>
      </c>
      <c r="AR406" t="s">
        <v>5045</v>
      </c>
      <c r="AS406" t="s">
        <v>5046</v>
      </c>
      <c r="AT406" t="s">
        <v>4776</v>
      </c>
      <c r="AU406">
        <v>1995</v>
      </c>
      <c r="AV406">
        <v>165</v>
      </c>
      <c r="AW406">
        <v>1</v>
      </c>
      <c r="AX406" t="s">
        <v>74</v>
      </c>
      <c r="AY406" t="s">
        <v>74</v>
      </c>
      <c r="AZ406" t="s">
        <v>74</v>
      </c>
      <c r="BA406" t="s">
        <v>74</v>
      </c>
      <c r="BB406">
        <v>46</v>
      </c>
      <c r="BC406">
        <v>55</v>
      </c>
      <c r="BD406" t="s">
        <v>74</v>
      </c>
      <c r="BE406" t="s">
        <v>5047</v>
      </c>
      <c r="BF406" t="str">
        <f>HYPERLINK("http://dx.doi.org/10.1007/BF00264685","http://dx.doi.org/10.1007/BF00264685")</f>
        <v>http://dx.doi.org/10.1007/BF00264685</v>
      </c>
      <c r="BG406" t="s">
        <v>74</v>
      </c>
      <c r="BH406" t="s">
        <v>74</v>
      </c>
      <c r="BI406">
        <v>10</v>
      </c>
      <c r="BJ406" t="s">
        <v>1191</v>
      </c>
      <c r="BK406" t="s">
        <v>94</v>
      </c>
      <c r="BL406" t="s">
        <v>1191</v>
      </c>
      <c r="BM406" t="s">
        <v>5048</v>
      </c>
      <c r="BN406" t="s">
        <v>74</v>
      </c>
      <c r="BO406" t="s">
        <v>74</v>
      </c>
      <c r="BP406" t="s">
        <v>74</v>
      </c>
      <c r="BQ406" t="s">
        <v>74</v>
      </c>
      <c r="BR406" t="s">
        <v>97</v>
      </c>
      <c r="BS406" t="s">
        <v>5049</v>
      </c>
      <c r="BT406" t="str">
        <f>HYPERLINK("https%3A%2F%2Fwww.webofscience.com%2Fwos%2Fwoscc%2Ffull-record%2FWOS:A1995QX90900006","View Full Record in Web of Science")</f>
        <v>View Full Record in Web of Science</v>
      </c>
    </row>
    <row r="407" spans="1:72" x14ac:dyDescent="0.15">
      <c r="A407" t="s">
        <v>72</v>
      </c>
      <c r="B407" t="s">
        <v>5033</v>
      </c>
      <c r="C407" t="s">
        <v>74</v>
      </c>
      <c r="D407" t="s">
        <v>74</v>
      </c>
      <c r="E407" t="s">
        <v>74</v>
      </c>
      <c r="F407" t="s">
        <v>5033</v>
      </c>
      <c r="G407" t="s">
        <v>74</v>
      </c>
      <c r="H407" t="s">
        <v>74</v>
      </c>
      <c r="I407" t="s">
        <v>5050</v>
      </c>
      <c r="J407" t="s">
        <v>5035</v>
      </c>
      <c r="K407" t="s">
        <v>74</v>
      </c>
      <c r="L407" t="s">
        <v>74</v>
      </c>
      <c r="M407" t="s">
        <v>77</v>
      </c>
      <c r="N407" t="s">
        <v>78</v>
      </c>
      <c r="O407" t="s">
        <v>74</v>
      </c>
      <c r="P407" t="s">
        <v>74</v>
      </c>
      <c r="Q407" t="s">
        <v>74</v>
      </c>
      <c r="R407" t="s">
        <v>74</v>
      </c>
      <c r="S407" t="s">
        <v>74</v>
      </c>
      <c r="T407" t="s">
        <v>5051</v>
      </c>
      <c r="U407" t="s">
        <v>5052</v>
      </c>
      <c r="V407" t="s">
        <v>5053</v>
      </c>
      <c r="W407" t="s">
        <v>5039</v>
      </c>
      <c r="X407" t="s">
        <v>2082</v>
      </c>
      <c r="Y407" t="s">
        <v>74</v>
      </c>
      <c r="Z407" t="s">
        <v>74</v>
      </c>
      <c r="AA407" t="s">
        <v>74</v>
      </c>
      <c r="AB407" t="s">
        <v>74</v>
      </c>
      <c r="AC407" t="s">
        <v>74</v>
      </c>
      <c r="AD407" t="s">
        <v>74</v>
      </c>
      <c r="AE407" t="s">
        <v>74</v>
      </c>
      <c r="AF407" t="s">
        <v>74</v>
      </c>
      <c r="AG407">
        <v>36</v>
      </c>
      <c r="AH407">
        <v>8</v>
      </c>
      <c r="AI407">
        <v>9</v>
      </c>
      <c r="AJ407">
        <v>0</v>
      </c>
      <c r="AK407">
        <v>5</v>
      </c>
      <c r="AL407" t="s">
        <v>5040</v>
      </c>
      <c r="AM407" t="s">
        <v>5041</v>
      </c>
      <c r="AN407" t="s">
        <v>5042</v>
      </c>
      <c r="AO407" t="s">
        <v>5043</v>
      </c>
      <c r="AP407" t="s">
        <v>5044</v>
      </c>
      <c r="AQ407" t="s">
        <v>74</v>
      </c>
      <c r="AR407" t="s">
        <v>5045</v>
      </c>
      <c r="AS407" t="s">
        <v>5046</v>
      </c>
      <c r="AT407" t="s">
        <v>4776</v>
      </c>
      <c r="AU407">
        <v>1995</v>
      </c>
      <c r="AV407">
        <v>165</v>
      </c>
      <c r="AW407">
        <v>1</v>
      </c>
      <c r="AX407" t="s">
        <v>74</v>
      </c>
      <c r="AY407" t="s">
        <v>74</v>
      </c>
      <c r="AZ407" t="s">
        <v>74</v>
      </c>
      <c r="BA407" t="s">
        <v>74</v>
      </c>
      <c r="BB407">
        <v>56</v>
      </c>
      <c r="BC407">
        <v>61</v>
      </c>
      <c r="BD407" t="s">
        <v>74</v>
      </c>
      <c r="BE407" t="s">
        <v>5054</v>
      </c>
      <c r="BF407" t="str">
        <f>HYPERLINK("http://dx.doi.org/10.1007/BF00264686","http://dx.doi.org/10.1007/BF00264686")</f>
        <v>http://dx.doi.org/10.1007/BF00264686</v>
      </c>
      <c r="BG407" t="s">
        <v>74</v>
      </c>
      <c r="BH407" t="s">
        <v>74</v>
      </c>
      <c r="BI407">
        <v>6</v>
      </c>
      <c r="BJ407" t="s">
        <v>1191</v>
      </c>
      <c r="BK407" t="s">
        <v>94</v>
      </c>
      <c r="BL407" t="s">
        <v>1191</v>
      </c>
      <c r="BM407" t="s">
        <v>5048</v>
      </c>
      <c r="BN407" t="s">
        <v>74</v>
      </c>
      <c r="BO407" t="s">
        <v>74</v>
      </c>
      <c r="BP407" t="s">
        <v>74</v>
      </c>
      <c r="BQ407" t="s">
        <v>74</v>
      </c>
      <c r="BR407" t="s">
        <v>97</v>
      </c>
      <c r="BS407" t="s">
        <v>5055</v>
      </c>
      <c r="BT407" t="str">
        <f>HYPERLINK("https%3A%2F%2Fwww.webofscience.com%2Fwos%2Fwoscc%2Ffull-record%2FWOS:A1995QX90900007","View Full Record in Web of Science")</f>
        <v>View Full Record in Web of Science</v>
      </c>
    </row>
    <row r="408" spans="1:72" x14ac:dyDescent="0.15">
      <c r="A408" t="s">
        <v>72</v>
      </c>
      <c r="B408" t="s">
        <v>5056</v>
      </c>
      <c r="C408" t="s">
        <v>74</v>
      </c>
      <c r="D408" t="s">
        <v>74</v>
      </c>
      <c r="E408" t="s">
        <v>74</v>
      </c>
      <c r="F408" t="s">
        <v>5056</v>
      </c>
      <c r="G408" t="s">
        <v>74</v>
      </c>
      <c r="H408" t="s">
        <v>74</v>
      </c>
      <c r="I408" t="s">
        <v>5057</v>
      </c>
      <c r="J408" t="s">
        <v>1889</v>
      </c>
      <c r="K408" t="s">
        <v>74</v>
      </c>
      <c r="L408" t="s">
        <v>74</v>
      </c>
      <c r="M408" t="s">
        <v>77</v>
      </c>
      <c r="N408" t="s">
        <v>102</v>
      </c>
      <c r="O408" t="s">
        <v>74</v>
      </c>
      <c r="P408" t="s">
        <v>74</v>
      </c>
      <c r="Q408" t="s">
        <v>74</v>
      </c>
      <c r="R408" t="s">
        <v>74</v>
      </c>
      <c r="S408" t="s">
        <v>74</v>
      </c>
      <c r="T408" t="s">
        <v>74</v>
      </c>
      <c r="U408" t="s">
        <v>5058</v>
      </c>
      <c r="V408" t="s">
        <v>74</v>
      </c>
      <c r="W408" t="s">
        <v>5059</v>
      </c>
      <c r="X408" t="s">
        <v>620</v>
      </c>
      <c r="Y408" t="s">
        <v>5060</v>
      </c>
      <c r="Z408" t="s">
        <v>74</v>
      </c>
      <c r="AA408" t="s">
        <v>74</v>
      </c>
      <c r="AB408" t="s">
        <v>74</v>
      </c>
      <c r="AC408" t="s">
        <v>74</v>
      </c>
      <c r="AD408" t="s">
        <v>74</v>
      </c>
      <c r="AE408" t="s">
        <v>74</v>
      </c>
      <c r="AF408" t="s">
        <v>74</v>
      </c>
      <c r="AG408">
        <v>165</v>
      </c>
      <c r="AH408">
        <v>205</v>
      </c>
      <c r="AI408">
        <v>227</v>
      </c>
      <c r="AJ408">
        <v>2</v>
      </c>
      <c r="AK408">
        <v>77</v>
      </c>
      <c r="AL408" t="s">
        <v>1897</v>
      </c>
      <c r="AM408" t="s">
        <v>1168</v>
      </c>
      <c r="AN408" t="s">
        <v>1898</v>
      </c>
      <c r="AO408" t="s">
        <v>1899</v>
      </c>
      <c r="AP408" t="s">
        <v>74</v>
      </c>
      <c r="AQ408" t="s">
        <v>74</v>
      </c>
      <c r="AR408" t="s">
        <v>1900</v>
      </c>
      <c r="AS408" t="s">
        <v>1901</v>
      </c>
      <c r="AT408" t="s">
        <v>4776</v>
      </c>
      <c r="AU408">
        <v>1995</v>
      </c>
      <c r="AV408">
        <v>31</v>
      </c>
      <c r="AW408">
        <v>2</v>
      </c>
      <c r="AX408" t="s">
        <v>74</v>
      </c>
      <c r="AY408" t="s">
        <v>74</v>
      </c>
      <c r="AZ408" t="s">
        <v>74</v>
      </c>
      <c r="BA408" t="s">
        <v>74</v>
      </c>
      <c r="BB408">
        <v>181</v>
      </c>
      <c r="BC408">
        <v>199</v>
      </c>
      <c r="BD408" t="s">
        <v>74</v>
      </c>
      <c r="BE408" t="s">
        <v>5061</v>
      </c>
      <c r="BF408" t="str">
        <f>HYPERLINK("http://dx.doi.org/10.1111/j.0022-3646.1995.00181.x","http://dx.doi.org/10.1111/j.0022-3646.1995.00181.x")</f>
        <v>http://dx.doi.org/10.1111/j.0022-3646.1995.00181.x</v>
      </c>
      <c r="BG408" t="s">
        <v>74</v>
      </c>
      <c r="BH408" t="s">
        <v>74</v>
      </c>
      <c r="BI408">
        <v>19</v>
      </c>
      <c r="BJ408" t="s">
        <v>1173</v>
      </c>
      <c r="BK408" t="s">
        <v>94</v>
      </c>
      <c r="BL408" t="s">
        <v>1173</v>
      </c>
      <c r="BM408" t="s">
        <v>5062</v>
      </c>
      <c r="BN408" t="s">
        <v>74</v>
      </c>
      <c r="BO408" t="s">
        <v>74</v>
      </c>
      <c r="BP408" t="s">
        <v>74</v>
      </c>
      <c r="BQ408" t="s">
        <v>74</v>
      </c>
      <c r="BR408" t="s">
        <v>97</v>
      </c>
      <c r="BS408" t="s">
        <v>5063</v>
      </c>
      <c r="BT408" t="str">
        <f>HYPERLINK("https%3A%2F%2Fwww.webofscience.com%2Fwos%2Fwoscc%2Ffull-record%2FWOS:A1995QW01100001","View Full Record in Web of Science")</f>
        <v>View Full Record in Web of Science</v>
      </c>
    </row>
    <row r="409" spans="1:72" x14ac:dyDescent="0.15">
      <c r="A409" t="s">
        <v>72</v>
      </c>
      <c r="B409" t="s">
        <v>5064</v>
      </c>
      <c r="C409" t="s">
        <v>74</v>
      </c>
      <c r="D409" t="s">
        <v>74</v>
      </c>
      <c r="E409" t="s">
        <v>74</v>
      </c>
      <c r="F409" t="s">
        <v>5064</v>
      </c>
      <c r="G409" t="s">
        <v>74</v>
      </c>
      <c r="H409" t="s">
        <v>74</v>
      </c>
      <c r="I409" t="s">
        <v>5065</v>
      </c>
      <c r="J409" t="s">
        <v>1889</v>
      </c>
      <c r="K409" t="s">
        <v>74</v>
      </c>
      <c r="L409" t="s">
        <v>74</v>
      </c>
      <c r="M409" t="s">
        <v>77</v>
      </c>
      <c r="N409" t="s">
        <v>78</v>
      </c>
      <c r="O409" t="s">
        <v>74</v>
      </c>
      <c r="P409" t="s">
        <v>74</v>
      </c>
      <c r="Q409" t="s">
        <v>74</v>
      </c>
      <c r="R409" t="s">
        <v>74</v>
      </c>
      <c r="S409" t="s">
        <v>74</v>
      </c>
      <c r="T409" t="s">
        <v>5066</v>
      </c>
      <c r="U409" t="s">
        <v>5067</v>
      </c>
      <c r="V409" t="s">
        <v>5068</v>
      </c>
      <c r="W409" t="s">
        <v>5069</v>
      </c>
      <c r="X409" t="s">
        <v>5070</v>
      </c>
      <c r="Y409" t="s">
        <v>5071</v>
      </c>
      <c r="Z409" t="s">
        <v>74</v>
      </c>
      <c r="AA409" t="s">
        <v>5072</v>
      </c>
      <c r="AB409" t="s">
        <v>5073</v>
      </c>
      <c r="AC409" t="s">
        <v>74</v>
      </c>
      <c r="AD409" t="s">
        <v>74</v>
      </c>
      <c r="AE409" t="s">
        <v>74</v>
      </c>
      <c r="AF409" t="s">
        <v>74</v>
      </c>
      <c r="AG409">
        <v>49</v>
      </c>
      <c r="AH409">
        <v>116</v>
      </c>
      <c r="AI409">
        <v>124</v>
      </c>
      <c r="AJ409">
        <v>0</v>
      </c>
      <c r="AK409">
        <v>10</v>
      </c>
      <c r="AL409" t="s">
        <v>1897</v>
      </c>
      <c r="AM409" t="s">
        <v>1168</v>
      </c>
      <c r="AN409" t="s">
        <v>1898</v>
      </c>
      <c r="AO409" t="s">
        <v>1899</v>
      </c>
      <c r="AP409" t="s">
        <v>74</v>
      </c>
      <c r="AQ409" t="s">
        <v>74</v>
      </c>
      <c r="AR409" t="s">
        <v>1900</v>
      </c>
      <c r="AS409" t="s">
        <v>1901</v>
      </c>
      <c r="AT409" t="s">
        <v>4776</v>
      </c>
      <c r="AU409">
        <v>1995</v>
      </c>
      <c r="AV409">
        <v>31</v>
      </c>
      <c r="AW409">
        <v>2</v>
      </c>
      <c r="AX409" t="s">
        <v>74</v>
      </c>
      <c r="AY409" t="s">
        <v>74</v>
      </c>
      <c r="AZ409" t="s">
        <v>74</v>
      </c>
      <c r="BA409" t="s">
        <v>74</v>
      </c>
      <c r="BB409">
        <v>242</v>
      </c>
      <c r="BC409">
        <v>248</v>
      </c>
      <c r="BD409" t="s">
        <v>74</v>
      </c>
      <c r="BE409" t="s">
        <v>5074</v>
      </c>
      <c r="BF409" t="str">
        <f>HYPERLINK("http://dx.doi.org/10.1111/j.0022-3646.1995.00242.x","http://dx.doi.org/10.1111/j.0022-3646.1995.00242.x")</f>
        <v>http://dx.doi.org/10.1111/j.0022-3646.1995.00242.x</v>
      </c>
      <c r="BG409" t="s">
        <v>74</v>
      </c>
      <c r="BH409" t="s">
        <v>74</v>
      </c>
      <c r="BI409">
        <v>7</v>
      </c>
      <c r="BJ409" t="s">
        <v>1173</v>
      </c>
      <c r="BK409" t="s">
        <v>94</v>
      </c>
      <c r="BL409" t="s">
        <v>1173</v>
      </c>
      <c r="BM409" t="s">
        <v>5062</v>
      </c>
      <c r="BN409" t="s">
        <v>74</v>
      </c>
      <c r="BO409" t="s">
        <v>74</v>
      </c>
      <c r="BP409" t="s">
        <v>74</v>
      </c>
      <c r="BQ409" t="s">
        <v>74</v>
      </c>
      <c r="BR409" t="s">
        <v>97</v>
      </c>
      <c r="BS409" t="s">
        <v>5075</v>
      </c>
      <c r="BT409" t="str">
        <f>HYPERLINK("https%3A%2F%2Fwww.webofscience.com%2Fwos%2Fwoscc%2Ffull-record%2FWOS:A1995QW01100008","View Full Record in Web of Science")</f>
        <v>View Full Record in Web of Science</v>
      </c>
    </row>
    <row r="410" spans="1:72" x14ac:dyDescent="0.15">
      <c r="A410" t="s">
        <v>72</v>
      </c>
      <c r="B410" t="s">
        <v>5076</v>
      </c>
      <c r="C410" t="s">
        <v>74</v>
      </c>
      <c r="D410" t="s">
        <v>74</v>
      </c>
      <c r="E410" t="s">
        <v>74</v>
      </c>
      <c r="F410" t="s">
        <v>5076</v>
      </c>
      <c r="G410" t="s">
        <v>74</v>
      </c>
      <c r="H410" t="s">
        <v>74</v>
      </c>
      <c r="I410" t="s">
        <v>5077</v>
      </c>
      <c r="J410" t="s">
        <v>799</v>
      </c>
      <c r="K410" t="s">
        <v>74</v>
      </c>
      <c r="L410" t="s">
        <v>74</v>
      </c>
      <c r="M410" t="s">
        <v>77</v>
      </c>
      <c r="N410" t="s">
        <v>78</v>
      </c>
      <c r="O410" t="s">
        <v>74</v>
      </c>
      <c r="P410" t="s">
        <v>74</v>
      </c>
      <c r="Q410" t="s">
        <v>74</v>
      </c>
      <c r="R410" t="s">
        <v>74</v>
      </c>
      <c r="S410" t="s">
        <v>74</v>
      </c>
      <c r="T410" t="s">
        <v>74</v>
      </c>
      <c r="U410" t="s">
        <v>5078</v>
      </c>
      <c r="V410" t="s">
        <v>5079</v>
      </c>
      <c r="W410" t="s">
        <v>5080</v>
      </c>
      <c r="X410" t="s">
        <v>5081</v>
      </c>
      <c r="Y410" t="s">
        <v>5082</v>
      </c>
      <c r="Z410" t="s">
        <v>74</v>
      </c>
      <c r="AA410" t="s">
        <v>5083</v>
      </c>
      <c r="AB410" t="s">
        <v>74</v>
      </c>
      <c r="AC410" t="s">
        <v>74</v>
      </c>
      <c r="AD410" t="s">
        <v>74</v>
      </c>
      <c r="AE410" t="s">
        <v>74</v>
      </c>
      <c r="AF410" t="s">
        <v>74</v>
      </c>
      <c r="AG410">
        <v>30</v>
      </c>
      <c r="AH410">
        <v>719</v>
      </c>
      <c r="AI410">
        <v>768</v>
      </c>
      <c r="AJ410">
        <v>0</v>
      </c>
      <c r="AK410">
        <v>58</v>
      </c>
      <c r="AL410" t="s">
        <v>604</v>
      </c>
      <c r="AM410" t="s">
        <v>605</v>
      </c>
      <c r="AN410" t="s">
        <v>606</v>
      </c>
      <c r="AO410" t="s">
        <v>805</v>
      </c>
      <c r="AP410" t="s">
        <v>74</v>
      </c>
      <c r="AQ410" t="s">
        <v>74</v>
      </c>
      <c r="AR410" t="s">
        <v>806</v>
      </c>
      <c r="AS410" t="s">
        <v>807</v>
      </c>
      <c r="AT410" t="s">
        <v>4776</v>
      </c>
      <c r="AU410">
        <v>1995</v>
      </c>
      <c r="AV410">
        <v>25</v>
      </c>
      <c r="AW410">
        <v>4</v>
      </c>
      <c r="AX410" t="s">
        <v>74</v>
      </c>
      <c r="AY410" t="s">
        <v>74</v>
      </c>
      <c r="AZ410" t="s">
        <v>74</v>
      </c>
      <c r="BA410" t="s">
        <v>74</v>
      </c>
      <c r="BB410">
        <v>463</v>
      </c>
      <c r="BC410">
        <v>474</v>
      </c>
      <c r="BD410" t="s">
        <v>74</v>
      </c>
      <c r="BE410" t="s">
        <v>5084</v>
      </c>
      <c r="BF410" t="str">
        <f>HYPERLINK("http://dx.doi.org/10.1175/1520-0485(1995)025&lt;0463:PEITTI&gt;2.0.CO;2","http://dx.doi.org/10.1175/1520-0485(1995)025&lt;0463:PEITTI&gt;2.0.CO;2")</f>
        <v>http://dx.doi.org/10.1175/1520-0485(1995)025&lt;0463:PEITTI&gt;2.0.CO;2</v>
      </c>
      <c r="BG410" t="s">
        <v>74</v>
      </c>
      <c r="BH410" t="s">
        <v>74</v>
      </c>
      <c r="BI410">
        <v>12</v>
      </c>
      <c r="BJ410" t="s">
        <v>246</v>
      </c>
      <c r="BK410" t="s">
        <v>94</v>
      </c>
      <c r="BL410" t="s">
        <v>246</v>
      </c>
      <c r="BM410" t="s">
        <v>5085</v>
      </c>
      <c r="BN410" t="s">
        <v>74</v>
      </c>
      <c r="BO410" t="s">
        <v>354</v>
      </c>
      <c r="BP410" t="s">
        <v>74</v>
      </c>
      <c r="BQ410" t="s">
        <v>74</v>
      </c>
      <c r="BR410" t="s">
        <v>97</v>
      </c>
      <c r="BS410" t="s">
        <v>5086</v>
      </c>
      <c r="BT410" t="str">
        <f>HYPERLINK("https%3A%2F%2Fwww.webofscience.com%2Fwos%2Fwoscc%2Ffull-record%2FWOS:A1995QT22400002","View Full Record in Web of Science")</f>
        <v>View Full Record in Web of Science</v>
      </c>
    </row>
    <row r="411" spans="1:72" x14ac:dyDescent="0.15">
      <c r="A411" t="s">
        <v>72</v>
      </c>
      <c r="B411" t="s">
        <v>5087</v>
      </c>
      <c r="C411" t="s">
        <v>74</v>
      </c>
      <c r="D411" t="s">
        <v>74</v>
      </c>
      <c r="E411" t="s">
        <v>74</v>
      </c>
      <c r="F411" t="s">
        <v>5087</v>
      </c>
      <c r="G411" t="s">
        <v>74</v>
      </c>
      <c r="H411" t="s">
        <v>74</v>
      </c>
      <c r="I411" t="s">
        <v>5088</v>
      </c>
      <c r="J411" t="s">
        <v>799</v>
      </c>
      <c r="K411" t="s">
        <v>74</v>
      </c>
      <c r="L411" t="s">
        <v>74</v>
      </c>
      <c r="M411" t="s">
        <v>77</v>
      </c>
      <c r="N411" t="s">
        <v>78</v>
      </c>
      <c r="O411" t="s">
        <v>74</v>
      </c>
      <c r="P411" t="s">
        <v>74</v>
      </c>
      <c r="Q411" t="s">
        <v>74</v>
      </c>
      <c r="R411" t="s">
        <v>74</v>
      </c>
      <c r="S411" t="s">
        <v>74</v>
      </c>
      <c r="T411" t="s">
        <v>74</v>
      </c>
      <c r="U411" t="s">
        <v>5089</v>
      </c>
      <c r="V411" t="s">
        <v>5090</v>
      </c>
      <c r="W411" t="s">
        <v>5091</v>
      </c>
      <c r="X411" t="s">
        <v>5092</v>
      </c>
      <c r="Y411" t="s">
        <v>74</v>
      </c>
      <c r="Z411" t="s">
        <v>74</v>
      </c>
      <c r="AA411" t="s">
        <v>5093</v>
      </c>
      <c r="AB411" t="s">
        <v>74</v>
      </c>
      <c r="AC411" t="s">
        <v>74</v>
      </c>
      <c r="AD411" t="s">
        <v>74</v>
      </c>
      <c r="AE411" t="s">
        <v>74</v>
      </c>
      <c r="AF411" t="s">
        <v>74</v>
      </c>
      <c r="AG411">
        <v>23</v>
      </c>
      <c r="AH411">
        <v>22</v>
      </c>
      <c r="AI411">
        <v>23</v>
      </c>
      <c r="AJ411">
        <v>0</v>
      </c>
      <c r="AK411">
        <v>2</v>
      </c>
      <c r="AL411" t="s">
        <v>604</v>
      </c>
      <c r="AM411" t="s">
        <v>605</v>
      </c>
      <c r="AN411" t="s">
        <v>1803</v>
      </c>
      <c r="AO411" t="s">
        <v>805</v>
      </c>
      <c r="AP411" t="s">
        <v>2560</v>
      </c>
      <c r="AQ411" t="s">
        <v>74</v>
      </c>
      <c r="AR411" t="s">
        <v>806</v>
      </c>
      <c r="AS411" t="s">
        <v>2561</v>
      </c>
      <c r="AT411" t="s">
        <v>4776</v>
      </c>
      <c r="AU411">
        <v>1995</v>
      </c>
      <c r="AV411">
        <v>25</v>
      </c>
      <c r="AW411">
        <v>4</v>
      </c>
      <c r="AX411" t="s">
        <v>74</v>
      </c>
      <c r="AY411" t="s">
        <v>74</v>
      </c>
      <c r="AZ411" t="s">
        <v>74</v>
      </c>
      <c r="BA411" t="s">
        <v>74</v>
      </c>
      <c r="BB411">
        <v>587</v>
      </c>
      <c r="BC411">
        <v>603</v>
      </c>
      <c r="BD411" t="s">
        <v>74</v>
      </c>
      <c r="BE411" t="s">
        <v>5094</v>
      </c>
      <c r="BF411" t="str">
        <f>HYPERLINK("http://dx.doi.org/10.1175/1520-0485(1995)025&lt;0587:ALHMOW&gt;2.0.CO;2","http://dx.doi.org/10.1175/1520-0485(1995)025&lt;0587:ALHMOW&gt;2.0.CO;2")</f>
        <v>http://dx.doi.org/10.1175/1520-0485(1995)025&lt;0587:ALHMOW&gt;2.0.CO;2</v>
      </c>
      <c r="BG411" t="s">
        <v>74</v>
      </c>
      <c r="BH411" t="s">
        <v>74</v>
      </c>
      <c r="BI411">
        <v>17</v>
      </c>
      <c r="BJ411" t="s">
        <v>246</v>
      </c>
      <c r="BK411" t="s">
        <v>94</v>
      </c>
      <c r="BL411" t="s">
        <v>246</v>
      </c>
      <c r="BM411" t="s">
        <v>5085</v>
      </c>
      <c r="BN411" t="s">
        <v>74</v>
      </c>
      <c r="BO411" t="s">
        <v>74</v>
      </c>
      <c r="BP411" t="s">
        <v>74</v>
      </c>
      <c r="BQ411" t="s">
        <v>74</v>
      </c>
      <c r="BR411" t="s">
        <v>97</v>
      </c>
      <c r="BS411" t="s">
        <v>5095</v>
      </c>
      <c r="BT411" t="str">
        <f>HYPERLINK("https%3A%2F%2Fwww.webofscience.com%2Fwos%2Fwoscc%2Ffull-record%2FWOS:A1995QT22400009","View Full Record in Web of Science")</f>
        <v>View Full Record in Web of Science</v>
      </c>
    </row>
    <row r="412" spans="1:72" x14ac:dyDescent="0.15">
      <c r="A412" t="s">
        <v>72</v>
      </c>
      <c r="B412" t="s">
        <v>5096</v>
      </c>
      <c r="C412" t="s">
        <v>74</v>
      </c>
      <c r="D412" t="s">
        <v>74</v>
      </c>
      <c r="E412" t="s">
        <v>74</v>
      </c>
      <c r="F412" t="s">
        <v>5096</v>
      </c>
      <c r="G412" t="s">
        <v>74</v>
      </c>
      <c r="H412" t="s">
        <v>74</v>
      </c>
      <c r="I412" t="s">
        <v>5097</v>
      </c>
      <c r="J412" t="s">
        <v>5098</v>
      </c>
      <c r="K412" t="s">
        <v>74</v>
      </c>
      <c r="L412" t="s">
        <v>74</v>
      </c>
      <c r="M412" t="s">
        <v>77</v>
      </c>
      <c r="N412" t="s">
        <v>78</v>
      </c>
      <c r="O412" t="s">
        <v>74</v>
      </c>
      <c r="P412" t="s">
        <v>74</v>
      </c>
      <c r="Q412" t="s">
        <v>74</v>
      </c>
      <c r="R412" t="s">
        <v>74</v>
      </c>
      <c r="S412" t="s">
        <v>74</v>
      </c>
      <c r="T412" t="s">
        <v>74</v>
      </c>
      <c r="U412" t="s">
        <v>74</v>
      </c>
      <c r="V412" t="s">
        <v>5099</v>
      </c>
      <c r="W412" t="s">
        <v>5100</v>
      </c>
      <c r="X412" t="s">
        <v>5101</v>
      </c>
      <c r="Y412" t="s">
        <v>5102</v>
      </c>
      <c r="Z412" t="s">
        <v>74</v>
      </c>
      <c r="AA412" t="s">
        <v>5103</v>
      </c>
      <c r="AB412" t="s">
        <v>5104</v>
      </c>
      <c r="AC412" t="s">
        <v>74</v>
      </c>
      <c r="AD412" t="s">
        <v>74</v>
      </c>
      <c r="AE412" t="s">
        <v>74</v>
      </c>
      <c r="AF412" t="s">
        <v>74</v>
      </c>
      <c r="AG412">
        <v>10</v>
      </c>
      <c r="AH412">
        <v>4</v>
      </c>
      <c r="AI412">
        <v>4</v>
      </c>
      <c r="AJ412">
        <v>0</v>
      </c>
      <c r="AK412">
        <v>4</v>
      </c>
      <c r="AL412" t="s">
        <v>5105</v>
      </c>
      <c r="AM412" t="s">
        <v>5106</v>
      </c>
      <c r="AN412" t="s">
        <v>5107</v>
      </c>
      <c r="AO412" t="s">
        <v>5108</v>
      </c>
      <c r="AP412" t="s">
        <v>74</v>
      </c>
      <c r="AQ412" t="s">
        <v>74</v>
      </c>
      <c r="AR412" t="s">
        <v>5109</v>
      </c>
      <c r="AS412" t="s">
        <v>5110</v>
      </c>
      <c r="AT412" t="s">
        <v>4776</v>
      </c>
      <c r="AU412">
        <v>1995</v>
      </c>
      <c r="AV412">
        <v>191</v>
      </c>
      <c r="AW412">
        <v>2</v>
      </c>
      <c r="AX412" t="s">
        <v>74</v>
      </c>
      <c r="AY412" t="s">
        <v>74</v>
      </c>
      <c r="AZ412" t="s">
        <v>74</v>
      </c>
      <c r="BA412" t="s">
        <v>74</v>
      </c>
      <c r="BB412">
        <v>381</v>
      </c>
      <c r="BC412">
        <v>386</v>
      </c>
      <c r="BD412" t="s">
        <v>74</v>
      </c>
      <c r="BE412" t="s">
        <v>5111</v>
      </c>
      <c r="BF412" t="str">
        <f>HYPERLINK("http://dx.doi.org/10.1007/BF02038234","http://dx.doi.org/10.1007/BF02038234")</f>
        <v>http://dx.doi.org/10.1007/BF02038234</v>
      </c>
      <c r="BG412" t="s">
        <v>74</v>
      </c>
      <c r="BH412" t="s">
        <v>74</v>
      </c>
      <c r="BI412">
        <v>6</v>
      </c>
      <c r="BJ412" t="s">
        <v>5112</v>
      </c>
      <c r="BK412" t="s">
        <v>94</v>
      </c>
      <c r="BL412" t="s">
        <v>5113</v>
      </c>
      <c r="BM412" t="s">
        <v>5114</v>
      </c>
      <c r="BN412" t="s">
        <v>74</v>
      </c>
      <c r="BO412" t="s">
        <v>74</v>
      </c>
      <c r="BP412" t="s">
        <v>74</v>
      </c>
      <c r="BQ412" t="s">
        <v>74</v>
      </c>
      <c r="BR412" t="s">
        <v>97</v>
      </c>
      <c r="BS412" t="s">
        <v>5115</v>
      </c>
      <c r="BT412" t="str">
        <f>HYPERLINK("https%3A%2F%2Fwww.webofscience.com%2Fwos%2Fwoscc%2Ffull-record%2FWOS:A1995QZ71500017","View Full Record in Web of Science")</f>
        <v>View Full Record in Web of Science</v>
      </c>
    </row>
    <row r="413" spans="1:72" x14ac:dyDescent="0.15">
      <c r="A413" t="s">
        <v>72</v>
      </c>
      <c r="B413" t="s">
        <v>5116</v>
      </c>
      <c r="C413" t="s">
        <v>74</v>
      </c>
      <c r="D413" t="s">
        <v>74</v>
      </c>
      <c r="E413" t="s">
        <v>74</v>
      </c>
      <c r="F413" t="s">
        <v>5116</v>
      </c>
      <c r="G413" t="s">
        <v>74</v>
      </c>
      <c r="H413" t="s">
        <v>74</v>
      </c>
      <c r="I413" t="s">
        <v>5117</v>
      </c>
      <c r="J413" t="s">
        <v>5118</v>
      </c>
      <c r="K413" t="s">
        <v>74</v>
      </c>
      <c r="L413" t="s">
        <v>74</v>
      </c>
      <c r="M413" t="s">
        <v>77</v>
      </c>
      <c r="N413" t="s">
        <v>1282</v>
      </c>
      <c r="O413" t="s">
        <v>5119</v>
      </c>
      <c r="P413" t="s">
        <v>5120</v>
      </c>
      <c r="Q413" t="s">
        <v>5121</v>
      </c>
      <c r="R413" t="s">
        <v>74</v>
      </c>
      <c r="S413" t="s">
        <v>74</v>
      </c>
      <c r="T413" t="s">
        <v>74</v>
      </c>
      <c r="U413" t="s">
        <v>5122</v>
      </c>
      <c r="V413" t="s">
        <v>5123</v>
      </c>
      <c r="W413" t="s">
        <v>5124</v>
      </c>
      <c r="X413" t="s">
        <v>5125</v>
      </c>
      <c r="Y413" t="s">
        <v>5126</v>
      </c>
      <c r="Z413" t="s">
        <v>74</v>
      </c>
      <c r="AA413" t="s">
        <v>74</v>
      </c>
      <c r="AB413" t="s">
        <v>74</v>
      </c>
      <c r="AC413" t="s">
        <v>74</v>
      </c>
      <c r="AD413" t="s">
        <v>74</v>
      </c>
      <c r="AE413" t="s">
        <v>74</v>
      </c>
      <c r="AF413" t="s">
        <v>74</v>
      </c>
      <c r="AG413">
        <v>46</v>
      </c>
      <c r="AH413">
        <v>7</v>
      </c>
      <c r="AI413">
        <v>7</v>
      </c>
      <c r="AJ413">
        <v>0</v>
      </c>
      <c r="AK413">
        <v>2</v>
      </c>
      <c r="AL413" t="s">
        <v>622</v>
      </c>
      <c r="AM413" t="s">
        <v>372</v>
      </c>
      <c r="AN413" t="s">
        <v>623</v>
      </c>
      <c r="AO413" t="s">
        <v>5127</v>
      </c>
      <c r="AP413" t="s">
        <v>74</v>
      </c>
      <c r="AQ413" t="s">
        <v>74</v>
      </c>
      <c r="AR413" t="s">
        <v>5128</v>
      </c>
      <c r="AS413" t="s">
        <v>5129</v>
      </c>
      <c r="AT413" t="s">
        <v>4776</v>
      </c>
      <c r="AU413">
        <v>1995</v>
      </c>
      <c r="AV413">
        <v>11</v>
      </c>
      <c r="AW413">
        <v>3</v>
      </c>
      <c r="AX413" t="s">
        <v>74</v>
      </c>
      <c r="AY413" t="s">
        <v>74</v>
      </c>
      <c r="AZ413" t="s">
        <v>74</v>
      </c>
      <c r="BA413" t="s">
        <v>74</v>
      </c>
      <c r="BB413">
        <v>253</v>
      </c>
      <c r="BC413">
        <v>263</v>
      </c>
      <c r="BD413" t="s">
        <v>74</v>
      </c>
      <c r="BE413" t="s">
        <v>5130</v>
      </c>
      <c r="BF413" t="str">
        <f>HYPERLINK("http://dx.doi.org/10.1016/0743-9547(95)00007-F","http://dx.doi.org/10.1016/0743-9547(95)00007-F")</f>
        <v>http://dx.doi.org/10.1016/0743-9547(95)00007-F</v>
      </c>
      <c r="BG413" t="s">
        <v>74</v>
      </c>
      <c r="BH413" t="s">
        <v>74</v>
      </c>
      <c r="BI413">
        <v>11</v>
      </c>
      <c r="BJ413" t="s">
        <v>226</v>
      </c>
      <c r="BK413" t="s">
        <v>1296</v>
      </c>
      <c r="BL413" t="s">
        <v>227</v>
      </c>
      <c r="BM413" t="s">
        <v>5131</v>
      </c>
      <c r="BN413" t="s">
        <v>74</v>
      </c>
      <c r="BO413" t="s">
        <v>74</v>
      </c>
      <c r="BP413" t="s">
        <v>74</v>
      </c>
      <c r="BQ413" t="s">
        <v>74</v>
      </c>
      <c r="BR413" t="s">
        <v>97</v>
      </c>
      <c r="BS413" t="s">
        <v>5132</v>
      </c>
      <c r="BT413" t="str">
        <f>HYPERLINK("https%3A%2F%2Fwww.webofscience.com%2Fwos%2Fwoscc%2Ffull-record%2FWOS:A1995RQ02700010","View Full Record in Web of Science")</f>
        <v>View Full Record in Web of Science</v>
      </c>
    </row>
    <row r="414" spans="1:72" x14ac:dyDescent="0.15">
      <c r="A414" t="s">
        <v>72</v>
      </c>
      <c r="B414" t="s">
        <v>5133</v>
      </c>
      <c r="C414" t="s">
        <v>74</v>
      </c>
      <c r="D414" t="s">
        <v>74</v>
      </c>
      <c r="E414" t="s">
        <v>74</v>
      </c>
      <c r="F414" t="s">
        <v>5133</v>
      </c>
      <c r="G414" t="s">
        <v>74</v>
      </c>
      <c r="H414" t="s">
        <v>74</v>
      </c>
      <c r="I414" t="s">
        <v>5134</v>
      </c>
      <c r="J414" t="s">
        <v>993</v>
      </c>
      <c r="K414" t="s">
        <v>74</v>
      </c>
      <c r="L414" t="s">
        <v>74</v>
      </c>
      <c r="M414" t="s">
        <v>77</v>
      </c>
      <c r="N414" t="s">
        <v>78</v>
      </c>
      <c r="O414" t="s">
        <v>74</v>
      </c>
      <c r="P414" t="s">
        <v>74</v>
      </c>
      <c r="Q414" t="s">
        <v>74</v>
      </c>
      <c r="R414" t="s">
        <v>74</v>
      </c>
      <c r="S414" t="s">
        <v>74</v>
      </c>
      <c r="T414" t="s">
        <v>74</v>
      </c>
      <c r="U414" t="s">
        <v>5135</v>
      </c>
      <c r="V414" t="s">
        <v>5136</v>
      </c>
      <c r="W414" t="s">
        <v>5137</v>
      </c>
      <c r="X414" t="s">
        <v>5138</v>
      </c>
      <c r="Y414" t="s">
        <v>5139</v>
      </c>
      <c r="Z414" t="s">
        <v>74</v>
      </c>
      <c r="AA414" t="s">
        <v>784</v>
      </c>
      <c r="AB414" t="s">
        <v>74</v>
      </c>
      <c r="AC414" t="s">
        <v>74</v>
      </c>
      <c r="AD414" t="s">
        <v>74</v>
      </c>
      <c r="AE414" t="s">
        <v>74</v>
      </c>
      <c r="AF414" t="s">
        <v>74</v>
      </c>
      <c r="AG414">
        <v>46</v>
      </c>
      <c r="AH414">
        <v>42</v>
      </c>
      <c r="AI414">
        <v>46</v>
      </c>
      <c r="AJ414">
        <v>0</v>
      </c>
      <c r="AK414">
        <v>9</v>
      </c>
      <c r="AL414" t="s">
        <v>344</v>
      </c>
      <c r="AM414" t="s">
        <v>345</v>
      </c>
      <c r="AN414" t="s">
        <v>346</v>
      </c>
      <c r="AO414" t="s">
        <v>1000</v>
      </c>
      <c r="AP414" t="s">
        <v>74</v>
      </c>
      <c r="AQ414" t="s">
        <v>74</v>
      </c>
      <c r="AR414" t="s">
        <v>1001</v>
      </c>
      <c r="AS414" t="s">
        <v>1002</v>
      </c>
      <c r="AT414" t="s">
        <v>4776</v>
      </c>
      <c r="AU414">
        <v>1995</v>
      </c>
      <c r="AV414">
        <v>122</v>
      </c>
      <c r="AW414">
        <v>2</v>
      </c>
      <c r="AX414" t="s">
        <v>74</v>
      </c>
      <c r="AY414" t="s">
        <v>74</v>
      </c>
      <c r="AZ414" t="s">
        <v>74</v>
      </c>
      <c r="BA414" t="s">
        <v>74</v>
      </c>
      <c r="BB414">
        <v>271</v>
      </c>
      <c r="BC414">
        <v>277</v>
      </c>
      <c r="BD414" t="s">
        <v>74</v>
      </c>
      <c r="BE414" t="s">
        <v>74</v>
      </c>
      <c r="BF414" t="s">
        <v>74</v>
      </c>
      <c r="BG414" t="s">
        <v>74</v>
      </c>
      <c r="BH414" t="s">
        <v>74</v>
      </c>
      <c r="BI414">
        <v>7</v>
      </c>
      <c r="BJ414" t="s">
        <v>1004</v>
      </c>
      <c r="BK414" t="s">
        <v>94</v>
      </c>
      <c r="BL414" t="s">
        <v>1004</v>
      </c>
      <c r="BM414" t="s">
        <v>5140</v>
      </c>
      <c r="BN414" t="s">
        <v>74</v>
      </c>
      <c r="BO414" t="s">
        <v>74</v>
      </c>
      <c r="BP414" t="s">
        <v>74</v>
      </c>
      <c r="BQ414" t="s">
        <v>74</v>
      </c>
      <c r="BR414" t="s">
        <v>97</v>
      </c>
      <c r="BS414" t="s">
        <v>5141</v>
      </c>
      <c r="BT414" t="str">
        <f>HYPERLINK("https%3A%2F%2Fwww.webofscience.com%2Fwos%2Fwoscc%2Ffull-record%2FWOS:A1995QX95300012","View Full Record in Web of Science")</f>
        <v>View Full Record in Web of Science</v>
      </c>
    </row>
    <row r="415" spans="1:72" x14ac:dyDescent="0.15">
      <c r="A415" t="s">
        <v>72</v>
      </c>
      <c r="B415" t="s">
        <v>5142</v>
      </c>
      <c r="C415" t="s">
        <v>74</v>
      </c>
      <c r="D415" t="s">
        <v>74</v>
      </c>
      <c r="E415" t="s">
        <v>74</v>
      </c>
      <c r="F415" t="s">
        <v>5142</v>
      </c>
      <c r="G415" t="s">
        <v>74</v>
      </c>
      <c r="H415" t="s">
        <v>74</v>
      </c>
      <c r="I415" t="s">
        <v>5143</v>
      </c>
      <c r="J415" t="s">
        <v>4399</v>
      </c>
      <c r="K415" t="s">
        <v>74</v>
      </c>
      <c r="L415" t="s">
        <v>74</v>
      </c>
      <c r="M415" t="s">
        <v>77</v>
      </c>
      <c r="N415" t="s">
        <v>78</v>
      </c>
      <c r="O415" t="s">
        <v>74</v>
      </c>
      <c r="P415" t="s">
        <v>74</v>
      </c>
      <c r="Q415" t="s">
        <v>74</v>
      </c>
      <c r="R415" t="s">
        <v>74</v>
      </c>
      <c r="S415" t="s">
        <v>74</v>
      </c>
      <c r="T415" t="s">
        <v>74</v>
      </c>
      <c r="U415" t="s">
        <v>5144</v>
      </c>
      <c r="V415" t="s">
        <v>5145</v>
      </c>
      <c r="W415" t="s">
        <v>74</v>
      </c>
      <c r="X415" t="s">
        <v>74</v>
      </c>
      <c r="Y415" t="s">
        <v>710</v>
      </c>
      <c r="Z415" t="s">
        <v>74</v>
      </c>
      <c r="AA415" t="s">
        <v>5146</v>
      </c>
      <c r="AB415" t="s">
        <v>5147</v>
      </c>
      <c r="AC415" t="s">
        <v>74</v>
      </c>
      <c r="AD415" t="s">
        <v>74</v>
      </c>
      <c r="AE415" t="s">
        <v>74</v>
      </c>
      <c r="AF415" t="s">
        <v>74</v>
      </c>
      <c r="AG415">
        <v>25</v>
      </c>
      <c r="AH415">
        <v>31</v>
      </c>
      <c r="AI415">
        <v>34</v>
      </c>
      <c r="AJ415">
        <v>0</v>
      </c>
      <c r="AK415">
        <v>8</v>
      </c>
      <c r="AL415" t="s">
        <v>85</v>
      </c>
      <c r="AM415" t="s">
        <v>86</v>
      </c>
      <c r="AN415" t="s">
        <v>87</v>
      </c>
      <c r="AO415" t="s">
        <v>4403</v>
      </c>
      <c r="AP415" t="s">
        <v>74</v>
      </c>
      <c r="AQ415" t="s">
        <v>74</v>
      </c>
      <c r="AR415" t="s">
        <v>4404</v>
      </c>
      <c r="AS415" t="s">
        <v>4405</v>
      </c>
      <c r="AT415" t="s">
        <v>4776</v>
      </c>
      <c r="AU415">
        <v>1995</v>
      </c>
      <c r="AV415">
        <v>49</v>
      </c>
      <c r="AW415" t="s">
        <v>1154</v>
      </c>
      <c r="AX415" t="s">
        <v>74</v>
      </c>
      <c r="AY415" t="s">
        <v>74</v>
      </c>
      <c r="AZ415" t="s">
        <v>74</v>
      </c>
      <c r="BA415" t="s">
        <v>74</v>
      </c>
      <c r="BB415">
        <v>141</v>
      </c>
      <c r="BC415">
        <v>153</v>
      </c>
      <c r="BD415" t="s">
        <v>74</v>
      </c>
      <c r="BE415" t="s">
        <v>5148</v>
      </c>
      <c r="BF415" t="str">
        <f>HYPERLINK("http://dx.doi.org/10.1016/0304-4203(95)00003-A","http://dx.doi.org/10.1016/0304-4203(95)00003-A")</f>
        <v>http://dx.doi.org/10.1016/0304-4203(95)00003-A</v>
      </c>
      <c r="BG415" t="s">
        <v>74</v>
      </c>
      <c r="BH415" t="s">
        <v>74</v>
      </c>
      <c r="BI415">
        <v>13</v>
      </c>
      <c r="BJ415" t="s">
        <v>4407</v>
      </c>
      <c r="BK415" t="s">
        <v>94</v>
      </c>
      <c r="BL415" t="s">
        <v>4408</v>
      </c>
      <c r="BM415" t="s">
        <v>5149</v>
      </c>
      <c r="BN415" t="s">
        <v>74</v>
      </c>
      <c r="BO415" t="s">
        <v>74</v>
      </c>
      <c r="BP415" t="s">
        <v>74</v>
      </c>
      <c r="BQ415" t="s">
        <v>74</v>
      </c>
      <c r="BR415" t="s">
        <v>97</v>
      </c>
      <c r="BS415" t="s">
        <v>5150</v>
      </c>
      <c r="BT415" t="str">
        <f>HYPERLINK("https%3A%2F%2Fwww.webofscience.com%2Fwos%2Fwoscc%2Ffull-record%2FWOS:A1995RD47600007","View Full Record in Web of Science")</f>
        <v>View Full Record in Web of Science</v>
      </c>
    </row>
    <row r="416" spans="1:72" x14ac:dyDescent="0.15">
      <c r="A416" t="s">
        <v>72</v>
      </c>
      <c r="B416" t="s">
        <v>5151</v>
      </c>
      <c r="C416" t="s">
        <v>74</v>
      </c>
      <c r="D416" t="s">
        <v>74</v>
      </c>
      <c r="E416" t="s">
        <v>74</v>
      </c>
      <c r="F416" t="s">
        <v>5151</v>
      </c>
      <c r="G416" t="s">
        <v>74</v>
      </c>
      <c r="H416" t="s">
        <v>74</v>
      </c>
      <c r="I416" t="s">
        <v>5152</v>
      </c>
      <c r="J416" t="s">
        <v>2632</v>
      </c>
      <c r="K416" t="s">
        <v>74</v>
      </c>
      <c r="L416" t="s">
        <v>74</v>
      </c>
      <c r="M416" t="s">
        <v>77</v>
      </c>
      <c r="N416" t="s">
        <v>78</v>
      </c>
      <c r="O416" t="s">
        <v>74</v>
      </c>
      <c r="P416" t="s">
        <v>74</v>
      </c>
      <c r="Q416" t="s">
        <v>74</v>
      </c>
      <c r="R416" t="s">
        <v>74</v>
      </c>
      <c r="S416" t="s">
        <v>74</v>
      </c>
      <c r="T416" t="s">
        <v>5153</v>
      </c>
      <c r="U416" t="s">
        <v>5154</v>
      </c>
      <c r="V416" t="s">
        <v>5155</v>
      </c>
      <c r="W416" t="s">
        <v>5156</v>
      </c>
      <c r="X416" t="s">
        <v>302</v>
      </c>
      <c r="Y416" t="s">
        <v>5157</v>
      </c>
      <c r="Z416" t="s">
        <v>74</v>
      </c>
      <c r="AA416" t="s">
        <v>74</v>
      </c>
      <c r="AB416" t="s">
        <v>74</v>
      </c>
      <c r="AC416" t="s">
        <v>74</v>
      </c>
      <c r="AD416" t="s">
        <v>74</v>
      </c>
      <c r="AE416" t="s">
        <v>74</v>
      </c>
      <c r="AF416" t="s">
        <v>74</v>
      </c>
      <c r="AG416">
        <v>57</v>
      </c>
      <c r="AH416">
        <v>39</v>
      </c>
      <c r="AI416">
        <v>41</v>
      </c>
      <c r="AJ416">
        <v>0</v>
      </c>
      <c r="AK416">
        <v>7</v>
      </c>
      <c r="AL416" t="s">
        <v>2639</v>
      </c>
      <c r="AM416" t="s">
        <v>2640</v>
      </c>
      <c r="AN416" t="s">
        <v>2641</v>
      </c>
      <c r="AO416" t="s">
        <v>2642</v>
      </c>
      <c r="AP416" t="s">
        <v>5158</v>
      </c>
      <c r="AQ416" t="s">
        <v>74</v>
      </c>
      <c r="AR416" t="s">
        <v>2643</v>
      </c>
      <c r="AS416" t="s">
        <v>2644</v>
      </c>
      <c r="AT416" t="s">
        <v>4776</v>
      </c>
      <c r="AU416">
        <v>1995</v>
      </c>
      <c r="AV416">
        <v>120</v>
      </c>
      <c r="AW416" t="s">
        <v>2645</v>
      </c>
      <c r="AX416" t="s">
        <v>74</v>
      </c>
      <c r="AY416" t="s">
        <v>74</v>
      </c>
      <c r="AZ416" t="s">
        <v>74</v>
      </c>
      <c r="BA416" t="s">
        <v>74</v>
      </c>
      <c r="BB416">
        <v>29</v>
      </c>
      <c r="BC416">
        <v>40</v>
      </c>
      <c r="BD416" t="s">
        <v>74</v>
      </c>
      <c r="BE416" t="s">
        <v>5159</v>
      </c>
      <c r="BF416" t="str">
        <f>HYPERLINK("http://dx.doi.org/10.3354/meps120029","http://dx.doi.org/10.3354/meps120029")</f>
        <v>http://dx.doi.org/10.3354/meps120029</v>
      </c>
      <c r="BG416" t="s">
        <v>74</v>
      </c>
      <c r="BH416" t="s">
        <v>74</v>
      </c>
      <c r="BI416">
        <v>12</v>
      </c>
      <c r="BJ416" t="s">
        <v>2647</v>
      </c>
      <c r="BK416" t="s">
        <v>94</v>
      </c>
      <c r="BL416" t="s">
        <v>2648</v>
      </c>
      <c r="BM416" t="s">
        <v>5160</v>
      </c>
      <c r="BN416" t="s">
        <v>74</v>
      </c>
      <c r="BO416" t="s">
        <v>229</v>
      </c>
      <c r="BP416" t="s">
        <v>74</v>
      </c>
      <c r="BQ416" t="s">
        <v>74</v>
      </c>
      <c r="BR416" t="s">
        <v>97</v>
      </c>
      <c r="BS416" t="s">
        <v>5161</v>
      </c>
      <c r="BT416" t="str">
        <f>HYPERLINK("https%3A%2F%2Fwww.webofscience.com%2Fwos%2Fwoscc%2Ffull-record%2FWOS:A1995QY53700003","View Full Record in Web of Science")</f>
        <v>View Full Record in Web of Science</v>
      </c>
    </row>
    <row r="417" spans="1:72" x14ac:dyDescent="0.15">
      <c r="A417" t="s">
        <v>72</v>
      </c>
      <c r="B417" t="s">
        <v>5162</v>
      </c>
      <c r="C417" t="s">
        <v>74</v>
      </c>
      <c r="D417" t="s">
        <v>74</v>
      </c>
      <c r="E417" t="s">
        <v>74</v>
      </c>
      <c r="F417" t="s">
        <v>5162</v>
      </c>
      <c r="G417" t="s">
        <v>74</v>
      </c>
      <c r="H417" t="s">
        <v>74</v>
      </c>
      <c r="I417" t="s">
        <v>5163</v>
      </c>
      <c r="J417" t="s">
        <v>5164</v>
      </c>
      <c r="K417" t="s">
        <v>74</v>
      </c>
      <c r="L417" t="s">
        <v>74</v>
      </c>
      <c r="M417" t="s">
        <v>77</v>
      </c>
      <c r="N417" t="s">
        <v>78</v>
      </c>
      <c r="O417" t="s">
        <v>74</v>
      </c>
      <c r="P417" t="s">
        <v>74</v>
      </c>
      <c r="Q417" t="s">
        <v>74</v>
      </c>
      <c r="R417" t="s">
        <v>74</v>
      </c>
      <c r="S417" t="s">
        <v>74</v>
      </c>
      <c r="T417" t="s">
        <v>74</v>
      </c>
      <c r="U417" t="s">
        <v>5165</v>
      </c>
      <c r="V417" t="s">
        <v>5166</v>
      </c>
      <c r="W417" t="s">
        <v>74</v>
      </c>
      <c r="X417" t="s">
        <v>74</v>
      </c>
      <c r="Y417" t="s">
        <v>5167</v>
      </c>
      <c r="Z417" t="s">
        <v>74</v>
      </c>
      <c r="AA417" t="s">
        <v>74</v>
      </c>
      <c r="AB417" t="s">
        <v>74</v>
      </c>
      <c r="AC417" t="s">
        <v>74</v>
      </c>
      <c r="AD417" t="s">
        <v>74</v>
      </c>
      <c r="AE417" t="s">
        <v>74</v>
      </c>
      <c r="AF417" t="s">
        <v>74</v>
      </c>
      <c r="AG417">
        <v>69</v>
      </c>
      <c r="AH417">
        <v>14</v>
      </c>
      <c r="AI417">
        <v>21</v>
      </c>
      <c r="AJ417">
        <v>0</v>
      </c>
      <c r="AK417">
        <v>5</v>
      </c>
      <c r="AL417" t="s">
        <v>85</v>
      </c>
      <c r="AM417" t="s">
        <v>86</v>
      </c>
      <c r="AN417" t="s">
        <v>87</v>
      </c>
      <c r="AO417" t="s">
        <v>5168</v>
      </c>
      <c r="AP417" t="s">
        <v>74</v>
      </c>
      <c r="AQ417" t="s">
        <v>74</v>
      </c>
      <c r="AR417" t="s">
        <v>5169</v>
      </c>
      <c r="AS417" t="s">
        <v>5170</v>
      </c>
      <c r="AT417" t="s">
        <v>4776</v>
      </c>
      <c r="AU417">
        <v>1995</v>
      </c>
      <c r="AV417">
        <v>25</v>
      </c>
      <c r="AW417">
        <v>1</v>
      </c>
      <c r="AX417" t="s">
        <v>74</v>
      </c>
      <c r="AY417" t="s">
        <v>74</v>
      </c>
      <c r="AZ417" t="s">
        <v>74</v>
      </c>
      <c r="BA417" t="s">
        <v>74</v>
      </c>
      <c r="BB417">
        <v>47</v>
      </c>
      <c r="BC417">
        <v>65</v>
      </c>
      <c r="BD417" t="s">
        <v>74</v>
      </c>
      <c r="BE417" t="s">
        <v>5171</v>
      </c>
      <c r="BF417" t="str">
        <f>HYPERLINK("http://dx.doi.org/10.1016/0377-8398(94)00028-L","http://dx.doi.org/10.1016/0377-8398(94)00028-L")</f>
        <v>http://dx.doi.org/10.1016/0377-8398(94)00028-L</v>
      </c>
      <c r="BG417" t="s">
        <v>74</v>
      </c>
      <c r="BH417" t="s">
        <v>74</v>
      </c>
      <c r="BI417">
        <v>19</v>
      </c>
      <c r="BJ417" t="s">
        <v>1098</v>
      </c>
      <c r="BK417" t="s">
        <v>94</v>
      </c>
      <c r="BL417" t="s">
        <v>1098</v>
      </c>
      <c r="BM417" t="s">
        <v>5172</v>
      </c>
      <c r="BN417" t="s">
        <v>74</v>
      </c>
      <c r="BO417" t="s">
        <v>74</v>
      </c>
      <c r="BP417" t="s">
        <v>74</v>
      </c>
      <c r="BQ417" t="s">
        <v>74</v>
      </c>
      <c r="BR417" t="s">
        <v>97</v>
      </c>
      <c r="BS417" t="s">
        <v>5173</v>
      </c>
      <c r="BT417" t="str">
        <f>HYPERLINK("https%3A%2F%2Fwww.webofscience.com%2Fwos%2Fwoscc%2Ffull-record%2FWOS:A1995RC49200003","View Full Record in Web of Science")</f>
        <v>View Full Record in Web of Science</v>
      </c>
    </row>
    <row r="418" spans="1:72" x14ac:dyDescent="0.15">
      <c r="A418" t="s">
        <v>72</v>
      </c>
      <c r="B418" t="s">
        <v>5174</v>
      </c>
      <c r="C418" t="s">
        <v>74</v>
      </c>
      <c r="D418" t="s">
        <v>74</v>
      </c>
      <c r="E418" t="s">
        <v>74</v>
      </c>
      <c r="F418" t="s">
        <v>5174</v>
      </c>
      <c r="G418" t="s">
        <v>74</v>
      </c>
      <c r="H418" t="s">
        <v>74</v>
      </c>
      <c r="I418" t="s">
        <v>5175</v>
      </c>
      <c r="J418" t="s">
        <v>5176</v>
      </c>
      <c r="K418" t="s">
        <v>74</v>
      </c>
      <c r="L418" t="s">
        <v>74</v>
      </c>
      <c r="M418" t="s">
        <v>77</v>
      </c>
      <c r="N418" t="s">
        <v>1282</v>
      </c>
      <c r="O418" t="s">
        <v>5177</v>
      </c>
      <c r="P418" t="s">
        <v>5178</v>
      </c>
      <c r="Q418" t="s">
        <v>5179</v>
      </c>
      <c r="R418" t="s">
        <v>74</v>
      </c>
      <c r="S418" t="s">
        <v>74</v>
      </c>
      <c r="T418" t="s">
        <v>74</v>
      </c>
      <c r="U418" t="s">
        <v>5180</v>
      </c>
      <c r="V418" t="s">
        <v>5181</v>
      </c>
      <c r="W418" t="s">
        <v>74</v>
      </c>
      <c r="X418" t="s">
        <v>74</v>
      </c>
      <c r="Y418" t="s">
        <v>5182</v>
      </c>
      <c r="Z418" t="s">
        <v>74</v>
      </c>
      <c r="AA418" t="s">
        <v>4417</v>
      </c>
      <c r="AB418" t="s">
        <v>4418</v>
      </c>
      <c r="AC418" t="s">
        <v>74</v>
      </c>
      <c r="AD418" t="s">
        <v>74</v>
      </c>
      <c r="AE418" t="s">
        <v>74</v>
      </c>
      <c r="AF418" t="s">
        <v>74</v>
      </c>
      <c r="AG418">
        <v>20</v>
      </c>
      <c r="AH418">
        <v>15</v>
      </c>
      <c r="AI418">
        <v>16</v>
      </c>
      <c r="AJ418">
        <v>0</v>
      </c>
      <c r="AK418">
        <v>15</v>
      </c>
      <c r="AL418" t="s">
        <v>622</v>
      </c>
      <c r="AM418" t="s">
        <v>372</v>
      </c>
      <c r="AN418" t="s">
        <v>2507</v>
      </c>
      <c r="AO418" t="s">
        <v>5183</v>
      </c>
      <c r="AP418" t="s">
        <v>5184</v>
      </c>
      <c r="AQ418" t="s">
        <v>74</v>
      </c>
      <c r="AR418" t="s">
        <v>5185</v>
      </c>
      <c r="AS418" t="s">
        <v>5186</v>
      </c>
      <c r="AT418" t="s">
        <v>5187</v>
      </c>
      <c r="AU418">
        <v>1995</v>
      </c>
      <c r="AV418">
        <v>31</v>
      </c>
      <c r="AW418" t="s">
        <v>5188</v>
      </c>
      <c r="AX418" t="s">
        <v>74</v>
      </c>
      <c r="AY418" t="s">
        <v>74</v>
      </c>
      <c r="AZ418" t="s">
        <v>74</v>
      </c>
      <c r="BA418" t="s">
        <v>74</v>
      </c>
      <c r="BB418">
        <v>367</v>
      </c>
      <c r="BC418">
        <v>371</v>
      </c>
      <c r="BD418" t="s">
        <v>74</v>
      </c>
      <c r="BE418" t="s">
        <v>5189</v>
      </c>
      <c r="BF418" t="str">
        <f>HYPERLINK("http://dx.doi.org/10.1016/0025-326X(95)00196-T","http://dx.doi.org/10.1016/0025-326X(95)00196-T")</f>
        <v>http://dx.doi.org/10.1016/0025-326X(95)00196-T</v>
      </c>
      <c r="BG418" t="s">
        <v>74</v>
      </c>
      <c r="BH418" t="s">
        <v>74</v>
      </c>
      <c r="BI418">
        <v>5</v>
      </c>
      <c r="BJ418" t="s">
        <v>5190</v>
      </c>
      <c r="BK418" t="s">
        <v>3245</v>
      </c>
      <c r="BL418" t="s">
        <v>2167</v>
      </c>
      <c r="BM418" t="s">
        <v>5191</v>
      </c>
      <c r="BN418" t="s">
        <v>74</v>
      </c>
      <c r="BO418" t="s">
        <v>74</v>
      </c>
      <c r="BP418" t="s">
        <v>74</v>
      </c>
      <c r="BQ418" t="s">
        <v>74</v>
      </c>
      <c r="BR418" t="s">
        <v>97</v>
      </c>
      <c r="BS418" t="s">
        <v>5192</v>
      </c>
      <c r="BT418" t="str">
        <f>HYPERLINK("https%3A%2F%2Fwww.webofscience.com%2Fwos%2Fwoscc%2Ffull-record%2FWOS:A1995TM84200031","View Full Record in Web of Science")</f>
        <v>View Full Record in Web of Science</v>
      </c>
    </row>
    <row r="419" spans="1:72" x14ac:dyDescent="0.15">
      <c r="A419" t="s">
        <v>72</v>
      </c>
      <c r="B419" t="s">
        <v>5193</v>
      </c>
      <c r="C419" t="s">
        <v>74</v>
      </c>
      <c r="D419" t="s">
        <v>74</v>
      </c>
      <c r="E419" t="s">
        <v>74</v>
      </c>
      <c r="F419" t="s">
        <v>5193</v>
      </c>
      <c r="G419" t="s">
        <v>74</v>
      </c>
      <c r="H419" t="s">
        <v>74</v>
      </c>
      <c r="I419" t="s">
        <v>5194</v>
      </c>
      <c r="J419" t="s">
        <v>5176</v>
      </c>
      <c r="K419" t="s">
        <v>74</v>
      </c>
      <c r="L419" t="s">
        <v>74</v>
      </c>
      <c r="M419" t="s">
        <v>77</v>
      </c>
      <c r="N419" t="s">
        <v>78</v>
      </c>
      <c r="O419" t="s">
        <v>74</v>
      </c>
      <c r="P419" t="s">
        <v>74</v>
      </c>
      <c r="Q419" t="s">
        <v>74</v>
      </c>
      <c r="R419" t="s">
        <v>74</v>
      </c>
      <c r="S419" t="s">
        <v>74</v>
      </c>
      <c r="T419" t="s">
        <v>74</v>
      </c>
      <c r="U419" t="s">
        <v>74</v>
      </c>
      <c r="V419" t="s">
        <v>5195</v>
      </c>
      <c r="W419" t="s">
        <v>5196</v>
      </c>
      <c r="X419" t="s">
        <v>5197</v>
      </c>
      <c r="Y419" t="s">
        <v>5198</v>
      </c>
      <c r="Z419" t="s">
        <v>74</v>
      </c>
      <c r="AA419" t="s">
        <v>5199</v>
      </c>
      <c r="AB419" t="s">
        <v>5200</v>
      </c>
      <c r="AC419" t="s">
        <v>74</v>
      </c>
      <c r="AD419" t="s">
        <v>74</v>
      </c>
      <c r="AE419" t="s">
        <v>74</v>
      </c>
      <c r="AF419" t="s">
        <v>74</v>
      </c>
      <c r="AG419">
        <v>7</v>
      </c>
      <c r="AH419">
        <v>11</v>
      </c>
      <c r="AI419">
        <v>13</v>
      </c>
      <c r="AJ419">
        <v>0</v>
      </c>
      <c r="AK419">
        <v>5</v>
      </c>
      <c r="AL419" t="s">
        <v>622</v>
      </c>
      <c r="AM419" t="s">
        <v>372</v>
      </c>
      <c r="AN419" t="s">
        <v>2507</v>
      </c>
      <c r="AO419" t="s">
        <v>5183</v>
      </c>
      <c r="AP419" t="s">
        <v>5184</v>
      </c>
      <c r="AQ419" t="s">
        <v>74</v>
      </c>
      <c r="AR419" t="s">
        <v>5185</v>
      </c>
      <c r="AS419" t="s">
        <v>5186</v>
      </c>
      <c r="AT419" t="s">
        <v>4776</v>
      </c>
      <c r="AU419">
        <v>1995</v>
      </c>
      <c r="AV419">
        <v>30</v>
      </c>
      <c r="AW419">
        <v>4</v>
      </c>
      <c r="AX419" t="s">
        <v>74</v>
      </c>
      <c r="AY419" t="s">
        <v>74</v>
      </c>
      <c r="AZ419" t="s">
        <v>74</v>
      </c>
      <c r="BA419" t="s">
        <v>74</v>
      </c>
      <c r="BB419">
        <v>247</v>
      </c>
      <c r="BC419">
        <v>252</v>
      </c>
      <c r="BD419" t="s">
        <v>74</v>
      </c>
      <c r="BE419" t="s">
        <v>5201</v>
      </c>
      <c r="BF419" t="str">
        <f>HYPERLINK("http://dx.doi.org/10.1016/0025-326X(94)00171-5","http://dx.doi.org/10.1016/0025-326X(94)00171-5")</f>
        <v>http://dx.doi.org/10.1016/0025-326X(94)00171-5</v>
      </c>
      <c r="BG419" t="s">
        <v>74</v>
      </c>
      <c r="BH419" t="s">
        <v>74</v>
      </c>
      <c r="BI419">
        <v>6</v>
      </c>
      <c r="BJ419" t="s">
        <v>5190</v>
      </c>
      <c r="BK419" t="s">
        <v>94</v>
      </c>
      <c r="BL419" t="s">
        <v>2167</v>
      </c>
      <c r="BM419" t="s">
        <v>5202</v>
      </c>
      <c r="BN419" t="s">
        <v>74</v>
      </c>
      <c r="BO419" t="s">
        <v>74</v>
      </c>
      <c r="BP419" t="s">
        <v>74</v>
      </c>
      <c r="BQ419" t="s">
        <v>74</v>
      </c>
      <c r="BR419" t="s">
        <v>97</v>
      </c>
      <c r="BS419" t="s">
        <v>5203</v>
      </c>
      <c r="BT419" t="str">
        <f>HYPERLINK("https%3A%2F%2Fwww.webofscience.com%2Fwos%2Fwoscc%2Ffull-record%2FWOS:A1995QX24000009","View Full Record in Web of Science")</f>
        <v>View Full Record in Web of Science</v>
      </c>
    </row>
    <row r="420" spans="1:72" x14ac:dyDescent="0.15">
      <c r="A420" t="s">
        <v>72</v>
      </c>
      <c r="B420" t="s">
        <v>5204</v>
      </c>
      <c r="C420" t="s">
        <v>74</v>
      </c>
      <c r="D420" t="s">
        <v>74</v>
      </c>
      <c r="E420" t="s">
        <v>74</v>
      </c>
      <c r="F420" t="s">
        <v>5204</v>
      </c>
      <c r="G420" t="s">
        <v>74</v>
      </c>
      <c r="H420" t="s">
        <v>74</v>
      </c>
      <c r="I420" t="s">
        <v>5205</v>
      </c>
      <c r="J420" t="s">
        <v>5206</v>
      </c>
      <c r="K420" t="s">
        <v>74</v>
      </c>
      <c r="L420" t="s">
        <v>74</v>
      </c>
      <c r="M420" t="s">
        <v>77</v>
      </c>
      <c r="N420" t="s">
        <v>78</v>
      </c>
      <c r="O420" t="s">
        <v>74</v>
      </c>
      <c r="P420" t="s">
        <v>74</v>
      </c>
      <c r="Q420" t="s">
        <v>74</v>
      </c>
      <c r="R420" t="s">
        <v>74</v>
      </c>
      <c r="S420" t="s">
        <v>74</v>
      </c>
      <c r="T420" t="s">
        <v>74</v>
      </c>
      <c r="U420" t="s">
        <v>5207</v>
      </c>
      <c r="V420" t="s">
        <v>5208</v>
      </c>
      <c r="W420" t="s">
        <v>5209</v>
      </c>
      <c r="X420" t="s">
        <v>5210</v>
      </c>
      <c r="Y420" t="s">
        <v>5211</v>
      </c>
      <c r="Z420" t="s">
        <v>74</v>
      </c>
      <c r="AA420" t="s">
        <v>5212</v>
      </c>
      <c r="AB420" t="s">
        <v>74</v>
      </c>
      <c r="AC420" t="s">
        <v>74</v>
      </c>
      <c r="AD420" t="s">
        <v>74</v>
      </c>
      <c r="AE420" t="s">
        <v>74</v>
      </c>
      <c r="AF420" t="s">
        <v>74</v>
      </c>
      <c r="AG420">
        <v>35</v>
      </c>
      <c r="AH420">
        <v>30</v>
      </c>
      <c r="AI420">
        <v>31</v>
      </c>
      <c r="AJ420">
        <v>0</v>
      </c>
      <c r="AK420">
        <v>1</v>
      </c>
      <c r="AL420" t="s">
        <v>604</v>
      </c>
      <c r="AM420" t="s">
        <v>605</v>
      </c>
      <c r="AN420" t="s">
        <v>606</v>
      </c>
      <c r="AO420" t="s">
        <v>5213</v>
      </c>
      <c r="AP420" t="s">
        <v>74</v>
      </c>
      <c r="AQ420" t="s">
        <v>74</v>
      </c>
      <c r="AR420" t="s">
        <v>5214</v>
      </c>
      <c r="AS420" t="s">
        <v>5215</v>
      </c>
      <c r="AT420" t="s">
        <v>4776</v>
      </c>
      <c r="AU420">
        <v>1995</v>
      </c>
      <c r="AV420">
        <v>123</v>
      </c>
      <c r="AW420">
        <v>4</v>
      </c>
      <c r="AX420" t="s">
        <v>74</v>
      </c>
      <c r="AY420" t="s">
        <v>74</v>
      </c>
      <c r="AZ420" t="s">
        <v>74</v>
      </c>
      <c r="BA420" t="s">
        <v>74</v>
      </c>
      <c r="BB420">
        <v>1146</v>
      </c>
      <c r="BC420">
        <v>1165</v>
      </c>
      <c r="BD420" t="s">
        <v>74</v>
      </c>
      <c r="BE420" t="s">
        <v>5216</v>
      </c>
      <c r="BF420" t="str">
        <f>HYPERLINK("http://dx.doi.org/10.1175/1520-0493(1995)123&lt;1146:AMMSOT&gt;2.0.CO;2","http://dx.doi.org/10.1175/1520-0493(1995)123&lt;1146:AMMSOT&gt;2.0.CO;2")</f>
        <v>http://dx.doi.org/10.1175/1520-0493(1995)123&lt;1146:AMMSOT&gt;2.0.CO;2</v>
      </c>
      <c r="BG420" t="s">
        <v>74</v>
      </c>
      <c r="BH420" t="s">
        <v>74</v>
      </c>
      <c r="BI420">
        <v>20</v>
      </c>
      <c r="BJ420" t="s">
        <v>169</v>
      </c>
      <c r="BK420" t="s">
        <v>94</v>
      </c>
      <c r="BL420" t="s">
        <v>169</v>
      </c>
      <c r="BM420" t="s">
        <v>5217</v>
      </c>
      <c r="BN420" t="s">
        <v>74</v>
      </c>
      <c r="BO420" t="s">
        <v>354</v>
      </c>
      <c r="BP420" t="s">
        <v>74</v>
      </c>
      <c r="BQ420" t="s">
        <v>74</v>
      </c>
      <c r="BR420" t="s">
        <v>97</v>
      </c>
      <c r="BS420" t="s">
        <v>5218</v>
      </c>
      <c r="BT420" t="str">
        <f>HYPERLINK("https%3A%2F%2Fwww.webofscience.com%2Fwos%2Fwoscc%2Ffull-record%2FWOS:A1995QP16300011","View Full Record in Web of Science")</f>
        <v>View Full Record in Web of Science</v>
      </c>
    </row>
    <row r="421" spans="1:72" x14ac:dyDescent="0.15">
      <c r="A421" t="s">
        <v>72</v>
      </c>
      <c r="B421" t="s">
        <v>5219</v>
      </c>
      <c r="C421" t="s">
        <v>74</v>
      </c>
      <c r="D421" t="s">
        <v>74</v>
      </c>
      <c r="E421" t="s">
        <v>74</v>
      </c>
      <c r="F421" t="s">
        <v>5219</v>
      </c>
      <c r="G421" t="s">
        <v>74</v>
      </c>
      <c r="H421" t="s">
        <v>74</v>
      </c>
      <c r="I421" t="s">
        <v>5220</v>
      </c>
      <c r="J421" t="s">
        <v>2066</v>
      </c>
      <c r="K421" t="s">
        <v>74</v>
      </c>
      <c r="L421" t="s">
        <v>74</v>
      </c>
      <c r="M421" t="s">
        <v>77</v>
      </c>
      <c r="N421" t="s">
        <v>78</v>
      </c>
      <c r="O421" t="s">
        <v>74</v>
      </c>
      <c r="P421" t="s">
        <v>74</v>
      </c>
      <c r="Q421" t="s">
        <v>74</v>
      </c>
      <c r="R421" t="s">
        <v>74</v>
      </c>
      <c r="S421" t="s">
        <v>74</v>
      </c>
      <c r="T421" t="s">
        <v>74</v>
      </c>
      <c r="U421" t="s">
        <v>5221</v>
      </c>
      <c r="V421" t="s">
        <v>5222</v>
      </c>
      <c r="W421" t="s">
        <v>74</v>
      </c>
      <c r="X421" t="s">
        <v>74</v>
      </c>
      <c r="Y421" t="s">
        <v>5223</v>
      </c>
      <c r="Z421" t="s">
        <v>74</v>
      </c>
      <c r="AA421" t="s">
        <v>74</v>
      </c>
      <c r="AB421" t="s">
        <v>5224</v>
      </c>
      <c r="AC421" t="s">
        <v>74</v>
      </c>
      <c r="AD421" t="s">
        <v>74</v>
      </c>
      <c r="AE421" t="s">
        <v>74</v>
      </c>
      <c r="AF421" t="s">
        <v>74</v>
      </c>
      <c r="AG421">
        <v>43</v>
      </c>
      <c r="AH421">
        <v>63</v>
      </c>
      <c r="AI421">
        <v>67</v>
      </c>
      <c r="AJ421">
        <v>0</v>
      </c>
      <c r="AK421">
        <v>4</v>
      </c>
      <c r="AL421" t="s">
        <v>160</v>
      </c>
      <c r="AM421" t="s">
        <v>161</v>
      </c>
      <c r="AN421" t="s">
        <v>220</v>
      </c>
      <c r="AO421" t="s">
        <v>2070</v>
      </c>
      <c r="AP421" t="s">
        <v>74</v>
      </c>
      <c r="AQ421" t="s">
        <v>74</v>
      </c>
      <c r="AR421" t="s">
        <v>2066</v>
      </c>
      <c r="AS421" t="s">
        <v>2071</v>
      </c>
      <c r="AT421" t="s">
        <v>4776</v>
      </c>
      <c r="AU421">
        <v>1995</v>
      </c>
      <c r="AV421">
        <v>10</v>
      </c>
      <c r="AW421">
        <v>2</v>
      </c>
      <c r="AX421" t="s">
        <v>74</v>
      </c>
      <c r="AY421" t="s">
        <v>74</v>
      </c>
      <c r="AZ421" t="s">
        <v>74</v>
      </c>
      <c r="BA421" t="s">
        <v>74</v>
      </c>
      <c r="BB421">
        <v>171</v>
      </c>
      <c r="BC421">
        <v>177</v>
      </c>
      <c r="BD421" t="s">
        <v>74</v>
      </c>
      <c r="BE421" t="s">
        <v>5225</v>
      </c>
      <c r="BF421" t="str">
        <f>HYPERLINK("http://dx.doi.org/10.1029/94PA03319","http://dx.doi.org/10.1029/94PA03319")</f>
        <v>http://dx.doi.org/10.1029/94PA03319</v>
      </c>
      <c r="BG421" t="s">
        <v>74</v>
      </c>
      <c r="BH421" t="s">
        <v>74</v>
      </c>
      <c r="BI421">
        <v>7</v>
      </c>
      <c r="BJ421" t="s">
        <v>2073</v>
      </c>
      <c r="BK421" t="s">
        <v>94</v>
      </c>
      <c r="BL421" t="s">
        <v>2074</v>
      </c>
      <c r="BM421" t="s">
        <v>5226</v>
      </c>
      <c r="BN421" t="s">
        <v>74</v>
      </c>
      <c r="BO421" t="s">
        <v>74</v>
      </c>
      <c r="BP421" t="s">
        <v>74</v>
      </c>
      <c r="BQ421" t="s">
        <v>74</v>
      </c>
      <c r="BR421" t="s">
        <v>97</v>
      </c>
      <c r="BS421" t="s">
        <v>5227</v>
      </c>
      <c r="BT421" t="str">
        <f>HYPERLINK("https%3A%2F%2Fwww.webofscience.com%2Fwos%2Fwoscc%2Ffull-record%2FWOS:A1995RD38200002","View Full Record in Web of Science")</f>
        <v>View Full Record in Web of Science</v>
      </c>
    </row>
    <row r="422" spans="1:72" x14ac:dyDescent="0.15">
      <c r="A422" t="s">
        <v>72</v>
      </c>
      <c r="B422" t="s">
        <v>5228</v>
      </c>
      <c r="C422" t="s">
        <v>74</v>
      </c>
      <c r="D422" t="s">
        <v>74</v>
      </c>
      <c r="E422" t="s">
        <v>74</v>
      </c>
      <c r="F422" t="s">
        <v>5228</v>
      </c>
      <c r="G422" t="s">
        <v>74</v>
      </c>
      <c r="H422" t="s">
        <v>74</v>
      </c>
      <c r="I422" t="s">
        <v>5229</v>
      </c>
      <c r="J422" t="s">
        <v>2066</v>
      </c>
      <c r="K422" t="s">
        <v>74</v>
      </c>
      <c r="L422" t="s">
        <v>74</v>
      </c>
      <c r="M422" t="s">
        <v>77</v>
      </c>
      <c r="N422" t="s">
        <v>78</v>
      </c>
      <c r="O422" t="s">
        <v>74</v>
      </c>
      <c r="P422" t="s">
        <v>74</v>
      </c>
      <c r="Q422" t="s">
        <v>74</v>
      </c>
      <c r="R422" t="s">
        <v>74</v>
      </c>
      <c r="S422" t="s">
        <v>74</v>
      </c>
      <c r="T422" t="s">
        <v>74</v>
      </c>
      <c r="U422" t="s">
        <v>5230</v>
      </c>
      <c r="V422" t="s">
        <v>5231</v>
      </c>
      <c r="W422" t="s">
        <v>5232</v>
      </c>
      <c r="X422" t="s">
        <v>5233</v>
      </c>
      <c r="Y422" t="s">
        <v>5234</v>
      </c>
      <c r="Z422" t="s">
        <v>74</v>
      </c>
      <c r="AA422" t="s">
        <v>74</v>
      </c>
      <c r="AB422" t="s">
        <v>74</v>
      </c>
      <c r="AC422" t="s">
        <v>74</v>
      </c>
      <c r="AD422" t="s">
        <v>74</v>
      </c>
      <c r="AE422" t="s">
        <v>74</v>
      </c>
      <c r="AF422" t="s">
        <v>74</v>
      </c>
      <c r="AG422">
        <v>23</v>
      </c>
      <c r="AH422">
        <v>101</v>
      </c>
      <c r="AI422">
        <v>117</v>
      </c>
      <c r="AJ422">
        <v>0</v>
      </c>
      <c r="AK422">
        <v>14</v>
      </c>
      <c r="AL422" t="s">
        <v>160</v>
      </c>
      <c r="AM422" t="s">
        <v>161</v>
      </c>
      <c r="AN422" t="s">
        <v>220</v>
      </c>
      <c r="AO422" t="s">
        <v>2070</v>
      </c>
      <c r="AP422" t="s">
        <v>74</v>
      </c>
      <c r="AQ422" t="s">
        <v>74</v>
      </c>
      <c r="AR422" t="s">
        <v>2066</v>
      </c>
      <c r="AS422" t="s">
        <v>2071</v>
      </c>
      <c r="AT422" t="s">
        <v>4776</v>
      </c>
      <c r="AU422">
        <v>1995</v>
      </c>
      <c r="AV422">
        <v>10</v>
      </c>
      <c r="AW422">
        <v>2</v>
      </c>
      <c r="AX422" t="s">
        <v>74</v>
      </c>
      <c r="AY422" t="s">
        <v>74</v>
      </c>
      <c r="AZ422" t="s">
        <v>74</v>
      </c>
      <c r="BA422" t="s">
        <v>74</v>
      </c>
      <c r="BB422">
        <v>179</v>
      </c>
      <c r="BC422">
        <v>196</v>
      </c>
      <c r="BD422" t="s">
        <v>74</v>
      </c>
      <c r="BE422" t="s">
        <v>5235</v>
      </c>
      <c r="BF422" t="str">
        <f>HYPERLINK("http://dx.doi.org/10.1029/94PA03060","http://dx.doi.org/10.1029/94PA03060")</f>
        <v>http://dx.doi.org/10.1029/94PA03060</v>
      </c>
      <c r="BG422" t="s">
        <v>74</v>
      </c>
      <c r="BH422" t="s">
        <v>74</v>
      </c>
      <c r="BI422">
        <v>18</v>
      </c>
      <c r="BJ422" t="s">
        <v>2073</v>
      </c>
      <c r="BK422" t="s">
        <v>94</v>
      </c>
      <c r="BL422" t="s">
        <v>2074</v>
      </c>
      <c r="BM422" t="s">
        <v>5226</v>
      </c>
      <c r="BN422" t="s">
        <v>74</v>
      </c>
      <c r="BO422" t="s">
        <v>74</v>
      </c>
      <c r="BP422" t="s">
        <v>74</v>
      </c>
      <c r="BQ422" t="s">
        <v>74</v>
      </c>
      <c r="BR422" t="s">
        <v>97</v>
      </c>
      <c r="BS422" t="s">
        <v>5236</v>
      </c>
      <c r="BT422" t="str">
        <f>HYPERLINK("https%3A%2F%2Fwww.webofscience.com%2Fwos%2Fwoscc%2Ffull-record%2FWOS:A1995RD38200003","View Full Record in Web of Science")</f>
        <v>View Full Record in Web of Science</v>
      </c>
    </row>
    <row r="423" spans="1:72" x14ac:dyDescent="0.15">
      <c r="A423" t="s">
        <v>72</v>
      </c>
      <c r="B423" t="s">
        <v>5237</v>
      </c>
      <c r="C423" t="s">
        <v>74</v>
      </c>
      <c r="D423" t="s">
        <v>74</v>
      </c>
      <c r="E423" t="s">
        <v>74</v>
      </c>
      <c r="F423" t="s">
        <v>5237</v>
      </c>
      <c r="G423" t="s">
        <v>74</v>
      </c>
      <c r="H423" t="s">
        <v>74</v>
      </c>
      <c r="I423" t="s">
        <v>5238</v>
      </c>
      <c r="J423" t="s">
        <v>2066</v>
      </c>
      <c r="K423" t="s">
        <v>74</v>
      </c>
      <c r="L423" t="s">
        <v>74</v>
      </c>
      <c r="M423" t="s">
        <v>77</v>
      </c>
      <c r="N423" t="s">
        <v>78</v>
      </c>
      <c r="O423" t="s">
        <v>74</v>
      </c>
      <c r="P423" t="s">
        <v>74</v>
      </c>
      <c r="Q423" t="s">
        <v>74</v>
      </c>
      <c r="R423" t="s">
        <v>74</v>
      </c>
      <c r="S423" t="s">
        <v>74</v>
      </c>
      <c r="T423" t="s">
        <v>74</v>
      </c>
      <c r="U423" t="s">
        <v>5239</v>
      </c>
      <c r="V423" t="s">
        <v>5240</v>
      </c>
      <c r="W423" t="s">
        <v>74</v>
      </c>
      <c r="X423" t="s">
        <v>74</v>
      </c>
      <c r="Y423" t="s">
        <v>5241</v>
      </c>
      <c r="Z423" t="s">
        <v>74</v>
      </c>
      <c r="AA423" t="s">
        <v>74</v>
      </c>
      <c r="AB423" t="s">
        <v>74</v>
      </c>
      <c r="AC423" t="s">
        <v>74</v>
      </c>
      <c r="AD423" t="s">
        <v>74</v>
      </c>
      <c r="AE423" t="s">
        <v>74</v>
      </c>
      <c r="AF423" t="s">
        <v>74</v>
      </c>
      <c r="AG423">
        <v>85</v>
      </c>
      <c r="AH423">
        <v>41</v>
      </c>
      <c r="AI423">
        <v>47</v>
      </c>
      <c r="AJ423">
        <v>1</v>
      </c>
      <c r="AK423">
        <v>14</v>
      </c>
      <c r="AL423" t="s">
        <v>160</v>
      </c>
      <c r="AM423" t="s">
        <v>161</v>
      </c>
      <c r="AN423" t="s">
        <v>220</v>
      </c>
      <c r="AO423" t="s">
        <v>2070</v>
      </c>
      <c r="AP423" t="s">
        <v>74</v>
      </c>
      <c r="AQ423" t="s">
        <v>74</v>
      </c>
      <c r="AR423" t="s">
        <v>2066</v>
      </c>
      <c r="AS423" t="s">
        <v>2071</v>
      </c>
      <c r="AT423" t="s">
        <v>4776</v>
      </c>
      <c r="AU423">
        <v>1995</v>
      </c>
      <c r="AV423">
        <v>10</v>
      </c>
      <c r="AW423">
        <v>2</v>
      </c>
      <c r="AX423" t="s">
        <v>74</v>
      </c>
      <c r="AY423" t="s">
        <v>74</v>
      </c>
      <c r="AZ423" t="s">
        <v>74</v>
      </c>
      <c r="BA423" t="s">
        <v>74</v>
      </c>
      <c r="BB423">
        <v>327</v>
      </c>
      <c r="BC423">
        <v>346</v>
      </c>
      <c r="BD423" t="s">
        <v>74</v>
      </c>
      <c r="BE423" t="s">
        <v>5242</v>
      </c>
      <c r="BF423" t="str">
        <f>HYPERLINK("http://dx.doi.org/10.1029/94PA03069","http://dx.doi.org/10.1029/94PA03069")</f>
        <v>http://dx.doi.org/10.1029/94PA03069</v>
      </c>
      <c r="BG423" t="s">
        <v>74</v>
      </c>
      <c r="BH423" t="s">
        <v>74</v>
      </c>
      <c r="BI423">
        <v>20</v>
      </c>
      <c r="BJ423" t="s">
        <v>2073</v>
      </c>
      <c r="BK423" t="s">
        <v>94</v>
      </c>
      <c r="BL423" t="s">
        <v>2074</v>
      </c>
      <c r="BM423" t="s">
        <v>5226</v>
      </c>
      <c r="BN423" t="s">
        <v>74</v>
      </c>
      <c r="BO423" t="s">
        <v>74</v>
      </c>
      <c r="BP423" t="s">
        <v>74</v>
      </c>
      <c r="BQ423" t="s">
        <v>74</v>
      </c>
      <c r="BR423" t="s">
        <v>97</v>
      </c>
      <c r="BS423" t="s">
        <v>5243</v>
      </c>
      <c r="BT423" t="str">
        <f>HYPERLINK("https%3A%2F%2Fwww.webofscience.com%2Fwos%2Fwoscc%2Ffull-record%2FWOS:A1995RD38200012","View Full Record in Web of Science")</f>
        <v>View Full Record in Web of Science</v>
      </c>
    </row>
    <row r="424" spans="1:72" x14ac:dyDescent="0.15">
      <c r="A424" t="s">
        <v>72</v>
      </c>
      <c r="B424" t="s">
        <v>5244</v>
      </c>
      <c r="C424" t="s">
        <v>74</v>
      </c>
      <c r="D424" t="s">
        <v>74</v>
      </c>
      <c r="E424" t="s">
        <v>74</v>
      </c>
      <c r="F424" t="s">
        <v>5244</v>
      </c>
      <c r="G424" t="s">
        <v>74</v>
      </c>
      <c r="H424" t="s">
        <v>74</v>
      </c>
      <c r="I424" t="s">
        <v>5245</v>
      </c>
      <c r="J424" t="s">
        <v>5246</v>
      </c>
      <c r="K424" t="s">
        <v>74</v>
      </c>
      <c r="L424" t="s">
        <v>74</v>
      </c>
      <c r="M424" t="s">
        <v>77</v>
      </c>
      <c r="N424" t="s">
        <v>78</v>
      </c>
      <c r="O424" t="s">
        <v>74</v>
      </c>
      <c r="P424" t="s">
        <v>74</v>
      </c>
      <c r="Q424" t="s">
        <v>74</v>
      </c>
      <c r="R424" t="s">
        <v>74</v>
      </c>
      <c r="S424" t="s">
        <v>74</v>
      </c>
      <c r="T424" t="s">
        <v>5247</v>
      </c>
      <c r="U424" t="s">
        <v>5248</v>
      </c>
      <c r="V424" t="s">
        <v>5249</v>
      </c>
      <c r="W424" t="s">
        <v>5250</v>
      </c>
      <c r="X424" t="s">
        <v>5251</v>
      </c>
      <c r="Y424" t="s">
        <v>5252</v>
      </c>
      <c r="Z424" t="s">
        <v>74</v>
      </c>
      <c r="AA424" t="s">
        <v>1756</v>
      </c>
      <c r="AB424" t="s">
        <v>1757</v>
      </c>
      <c r="AC424" t="s">
        <v>74</v>
      </c>
      <c r="AD424" t="s">
        <v>74</v>
      </c>
      <c r="AE424" t="s">
        <v>74</v>
      </c>
      <c r="AF424" t="s">
        <v>74</v>
      </c>
      <c r="AG424">
        <v>17</v>
      </c>
      <c r="AH424">
        <v>26</v>
      </c>
      <c r="AI424">
        <v>29</v>
      </c>
      <c r="AJ424">
        <v>3</v>
      </c>
      <c r="AK424">
        <v>7</v>
      </c>
      <c r="AL424" t="s">
        <v>1861</v>
      </c>
      <c r="AM424" t="s">
        <v>86</v>
      </c>
      <c r="AN424" t="s">
        <v>1862</v>
      </c>
      <c r="AO424" t="s">
        <v>5253</v>
      </c>
      <c r="AP424" t="s">
        <v>5254</v>
      </c>
      <c r="AQ424" t="s">
        <v>74</v>
      </c>
      <c r="AR424" t="s">
        <v>5246</v>
      </c>
      <c r="AS424" t="s">
        <v>5255</v>
      </c>
      <c r="AT424" t="s">
        <v>4776</v>
      </c>
      <c r="AU424">
        <v>1995</v>
      </c>
      <c r="AV424">
        <v>27</v>
      </c>
      <c r="AW424">
        <v>2</v>
      </c>
      <c r="AX424" t="s">
        <v>74</v>
      </c>
      <c r="AY424" t="s">
        <v>74</v>
      </c>
      <c r="AZ424" t="s">
        <v>74</v>
      </c>
      <c r="BA424" t="s">
        <v>74</v>
      </c>
      <c r="BB424">
        <v>186</v>
      </c>
      <c r="BC424">
        <v>190</v>
      </c>
      <c r="BD424" t="s">
        <v>74</v>
      </c>
      <c r="BE424" t="s">
        <v>74</v>
      </c>
      <c r="BF424" t="s">
        <v>74</v>
      </c>
      <c r="BG424" t="s">
        <v>74</v>
      </c>
      <c r="BH424" t="s">
        <v>74</v>
      </c>
      <c r="BI424">
        <v>5</v>
      </c>
      <c r="BJ424" t="s">
        <v>5255</v>
      </c>
      <c r="BK424" t="s">
        <v>94</v>
      </c>
      <c r="BL424" t="s">
        <v>5255</v>
      </c>
      <c r="BM424" t="s">
        <v>5256</v>
      </c>
      <c r="BN424">
        <v>7567151</v>
      </c>
      <c r="BO424" t="s">
        <v>74</v>
      </c>
      <c r="BP424" t="s">
        <v>74</v>
      </c>
      <c r="BQ424" t="s">
        <v>74</v>
      </c>
      <c r="BR424" t="s">
        <v>97</v>
      </c>
      <c r="BS424" t="s">
        <v>5257</v>
      </c>
      <c r="BT424" t="str">
        <f>HYPERLINK("https%3A%2F%2Fwww.webofscience.com%2Fwos%2Fwoscc%2Ffull-record%2FWOS:A1995RE43100019","View Full Record in Web of Science")</f>
        <v>View Full Record in Web of Science</v>
      </c>
    </row>
    <row r="425" spans="1:72" x14ac:dyDescent="0.15">
      <c r="A425" t="s">
        <v>72</v>
      </c>
      <c r="B425" t="s">
        <v>5258</v>
      </c>
      <c r="C425" t="s">
        <v>74</v>
      </c>
      <c r="D425" t="s">
        <v>74</v>
      </c>
      <c r="E425" t="s">
        <v>74</v>
      </c>
      <c r="F425" t="s">
        <v>5258</v>
      </c>
      <c r="G425" t="s">
        <v>74</v>
      </c>
      <c r="H425" t="s">
        <v>74</v>
      </c>
      <c r="I425" t="s">
        <v>5259</v>
      </c>
      <c r="J425" t="s">
        <v>1196</v>
      </c>
      <c r="K425" t="s">
        <v>74</v>
      </c>
      <c r="L425" t="s">
        <v>74</v>
      </c>
      <c r="M425" t="s">
        <v>77</v>
      </c>
      <c r="N425" t="s">
        <v>78</v>
      </c>
      <c r="O425" t="s">
        <v>74</v>
      </c>
      <c r="P425" t="s">
        <v>74</v>
      </c>
      <c r="Q425" t="s">
        <v>74</v>
      </c>
      <c r="R425" t="s">
        <v>74</v>
      </c>
      <c r="S425" t="s">
        <v>74</v>
      </c>
      <c r="T425" t="s">
        <v>74</v>
      </c>
      <c r="U425" t="s">
        <v>74</v>
      </c>
      <c r="V425" t="s">
        <v>5260</v>
      </c>
      <c r="W425" t="s">
        <v>74</v>
      </c>
      <c r="X425" t="s">
        <v>74</v>
      </c>
      <c r="Y425" t="s">
        <v>3030</v>
      </c>
      <c r="Z425" t="s">
        <v>74</v>
      </c>
      <c r="AA425" t="s">
        <v>74</v>
      </c>
      <c r="AB425" t="s">
        <v>74</v>
      </c>
      <c r="AC425" t="s">
        <v>74</v>
      </c>
      <c r="AD425" t="s">
        <v>74</v>
      </c>
      <c r="AE425" t="s">
        <v>74</v>
      </c>
      <c r="AF425" t="s">
        <v>74</v>
      </c>
      <c r="AG425">
        <v>18</v>
      </c>
      <c r="AH425">
        <v>8</v>
      </c>
      <c r="AI425">
        <v>9</v>
      </c>
      <c r="AJ425">
        <v>0</v>
      </c>
      <c r="AK425">
        <v>4</v>
      </c>
      <c r="AL425" t="s">
        <v>344</v>
      </c>
      <c r="AM425" t="s">
        <v>345</v>
      </c>
      <c r="AN425" t="s">
        <v>346</v>
      </c>
      <c r="AO425" t="s">
        <v>1200</v>
      </c>
      <c r="AP425" t="s">
        <v>74</v>
      </c>
      <c r="AQ425" t="s">
        <v>74</v>
      </c>
      <c r="AR425" t="s">
        <v>1201</v>
      </c>
      <c r="AS425" t="s">
        <v>1202</v>
      </c>
      <c r="AT425" t="s">
        <v>4776</v>
      </c>
      <c r="AU425">
        <v>1995</v>
      </c>
      <c r="AV425">
        <v>15</v>
      </c>
      <c r="AW425">
        <v>4</v>
      </c>
      <c r="AX425" t="s">
        <v>74</v>
      </c>
      <c r="AY425" t="s">
        <v>74</v>
      </c>
      <c r="AZ425" t="s">
        <v>74</v>
      </c>
      <c r="BA425" t="s">
        <v>74</v>
      </c>
      <c r="BB425">
        <v>253</v>
      </c>
      <c r="BC425">
        <v>259</v>
      </c>
      <c r="BD425" t="s">
        <v>74</v>
      </c>
      <c r="BE425" t="s">
        <v>74</v>
      </c>
      <c r="BF425" t="s">
        <v>74</v>
      </c>
      <c r="BG425" t="s">
        <v>74</v>
      </c>
      <c r="BH425" t="s">
        <v>74</v>
      </c>
      <c r="BI425">
        <v>7</v>
      </c>
      <c r="BJ425" t="s">
        <v>1204</v>
      </c>
      <c r="BK425" t="s">
        <v>94</v>
      </c>
      <c r="BL425" t="s">
        <v>1205</v>
      </c>
      <c r="BM425" t="s">
        <v>5261</v>
      </c>
      <c r="BN425" t="s">
        <v>74</v>
      </c>
      <c r="BO425" t="s">
        <v>74</v>
      </c>
      <c r="BP425" t="s">
        <v>74</v>
      </c>
      <c r="BQ425" t="s">
        <v>74</v>
      </c>
      <c r="BR425" t="s">
        <v>97</v>
      </c>
      <c r="BS425" t="s">
        <v>5262</v>
      </c>
      <c r="BT425" t="str">
        <f>HYPERLINK("https%3A%2F%2Fwww.webofscience.com%2Fwos%2Fwoscc%2Ffull-record%2FWOS:A1995QV57000003","View Full Record in Web of Science")</f>
        <v>View Full Record in Web of Science</v>
      </c>
    </row>
    <row r="426" spans="1:72" x14ac:dyDescent="0.15">
      <c r="A426" t="s">
        <v>72</v>
      </c>
      <c r="B426" t="s">
        <v>5263</v>
      </c>
      <c r="C426" t="s">
        <v>74</v>
      </c>
      <c r="D426" t="s">
        <v>74</v>
      </c>
      <c r="E426" t="s">
        <v>74</v>
      </c>
      <c r="F426" t="s">
        <v>5263</v>
      </c>
      <c r="G426" t="s">
        <v>74</v>
      </c>
      <c r="H426" t="s">
        <v>74</v>
      </c>
      <c r="I426" t="s">
        <v>5264</v>
      </c>
      <c r="J426" t="s">
        <v>1196</v>
      </c>
      <c r="K426" t="s">
        <v>74</v>
      </c>
      <c r="L426" t="s">
        <v>74</v>
      </c>
      <c r="M426" t="s">
        <v>77</v>
      </c>
      <c r="N426" t="s">
        <v>78</v>
      </c>
      <c r="O426" t="s">
        <v>74</v>
      </c>
      <c r="P426" t="s">
        <v>74</v>
      </c>
      <c r="Q426" t="s">
        <v>74</v>
      </c>
      <c r="R426" t="s">
        <v>74</v>
      </c>
      <c r="S426" t="s">
        <v>74</v>
      </c>
      <c r="T426" t="s">
        <v>74</v>
      </c>
      <c r="U426" t="s">
        <v>5265</v>
      </c>
      <c r="V426" t="s">
        <v>5266</v>
      </c>
      <c r="W426" t="s">
        <v>5267</v>
      </c>
      <c r="X426" t="s">
        <v>5268</v>
      </c>
      <c r="Y426" t="s">
        <v>5269</v>
      </c>
      <c r="Z426" t="s">
        <v>74</v>
      </c>
      <c r="AA426" t="s">
        <v>74</v>
      </c>
      <c r="AB426" t="s">
        <v>74</v>
      </c>
      <c r="AC426" t="s">
        <v>74</v>
      </c>
      <c r="AD426" t="s">
        <v>74</v>
      </c>
      <c r="AE426" t="s">
        <v>74</v>
      </c>
      <c r="AF426" t="s">
        <v>74</v>
      </c>
      <c r="AG426">
        <v>34</v>
      </c>
      <c r="AH426">
        <v>54</v>
      </c>
      <c r="AI426">
        <v>63</v>
      </c>
      <c r="AJ426">
        <v>2</v>
      </c>
      <c r="AK426">
        <v>14</v>
      </c>
      <c r="AL426" t="s">
        <v>344</v>
      </c>
      <c r="AM426" t="s">
        <v>345</v>
      </c>
      <c r="AN426" t="s">
        <v>346</v>
      </c>
      <c r="AO426" t="s">
        <v>1200</v>
      </c>
      <c r="AP426" t="s">
        <v>74</v>
      </c>
      <c r="AQ426" t="s">
        <v>74</v>
      </c>
      <c r="AR426" t="s">
        <v>1201</v>
      </c>
      <c r="AS426" t="s">
        <v>1202</v>
      </c>
      <c r="AT426" t="s">
        <v>4776</v>
      </c>
      <c r="AU426">
        <v>1995</v>
      </c>
      <c r="AV426">
        <v>15</v>
      </c>
      <c r="AW426">
        <v>4</v>
      </c>
      <c r="AX426" t="s">
        <v>74</v>
      </c>
      <c r="AY426" t="s">
        <v>74</v>
      </c>
      <c r="AZ426" t="s">
        <v>74</v>
      </c>
      <c r="BA426" t="s">
        <v>74</v>
      </c>
      <c r="BB426">
        <v>261</v>
      </c>
      <c r="BC426">
        <v>268</v>
      </c>
      <c r="BD426" t="s">
        <v>74</v>
      </c>
      <c r="BE426" t="s">
        <v>74</v>
      </c>
      <c r="BF426" t="s">
        <v>74</v>
      </c>
      <c r="BG426" t="s">
        <v>74</v>
      </c>
      <c r="BH426" t="s">
        <v>74</v>
      </c>
      <c r="BI426">
        <v>8</v>
      </c>
      <c r="BJ426" t="s">
        <v>1204</v>
      </c>
      <c r="BK426" t="s">
        <v>94</v>
      </c>
      <c r="BL426" t="s">
        <v>1205</v>
      </c>
      <c r="BM426" t="s">
        <v>5261</v>
      </c>
      <c r="BN426" t="s">
        <v>74</v>
      </c>
      <c r="BO426" t="s">
        <v>74</v>
      </c>
      <c r="BP426" t="s">
        <v>74</v>
      </c>
      <c r="BQ426" t="s">
        <v>74</v>
      </c>
      <c r="BR426" t="s">
        <v>97</v>
      </c>
      <c r="BS426" t="s">
        <v>5270</v>
      </c>
      <c r="BT426" t="str">
        <f>HYPERLINK("https%3A%2F%2Fwww.webofscience.com%2Fwos%2Fwoscc%2Ffull-record%2FWOS:A1995QV57000004","View Full Record in Web of Science")</f>
        <v>View Full Record in Web of Science</v>
      </c>
    </row>
    <row r="427" spans="1:72" x14ac:dyDescent="0.15">
      <c r="A427" t="s">
        <v>72</v>
      </c>
      <c r="B427" t="s">
        <v>5271</v>
      </c>
      <c r="C427" t="s">
        <v>74</v>
      </c>
      <c r="D427" t="s">
        <v>74</v>
      </c>
      <c r="E427" t="s">
        <v>74</v>
      </c>
      <c r="F427" t="s">
        <v>5271</v>
      </c>
      <c r="G427" t="s">
        <v>74</v>
      </c>
      <c r="H427" t="s">
        <v>74</v>
      </c>
      <c r="I427" t="s">
        <v>5272</v>
      </c>
      <c r="J427" t="s">
        <v>1196</v>
      </c>
      <c r="K427" t="s">
        <v>74</v>
      </c>
      <c r="L427" t="s">
        <v>74</v>
      </c>
      <c r="M427" t="s">
        <v>77</v>
      </c>
      <c r="N427" t="s">
        <v>78</v>
      </c>
      <c r="O427" t="s">
        <v>74</v>
      </c>
      <c r="P427" t="s">
        <v>74</v>
      </c>
      <c r="Q427" t="s">
        <v>74</v>
      </c>
      <c r="R427" t="s">
        <v>74</v>
      </c>
      <c r="S427" t="s">
        <v>74</v>
      </c>
      <c r="T427" t="s">
        <v>74</v>
      </c>
      <c r="U427" t="s">
        <v>5273</v>
      </c>
      <c r="V427" t="s">
        <v>5274</v>
      </c>
      <c r="W427" t="s">
        <v>5275</v>
      </c>
      <c r="X427" t="s">
        <v>5276</v>
      </c>
      <c r="Y427" t="s">
        <v>5277</v>
      </c>
      <c r="Z427" t="s">
        <v>74</v>
      </c>
      <c r="AA427" t="s">
        <v>5278</v>
      </c>
      <c r="AB427" t="s">
        <v>74</v>
      </c>
      <c r="AC427" t="s">
        <v>74</v>
      </c>
      <c r="AD427" t="s">
        <v>74</v>
      </c>
      <c r="AE427" t="s">
        <v>74</v>
      </c>
      <c r="AF427" t="s">
        <v>74</v>
      </c>
      <c r="AG427">
        <v>34</v>
      </c>
      <c r="AH427">
        <v>27</v>
      </c>
      <c r="AI427">
        <v>27</v>
      </c>
      <c r="AJ427">
        <v>1</v>
      </c>
      <c r="AK427">
        <v>4</v>
      </c>
      <c r="AL427" t="s">
        <v>344</v>
      </c>
      <c r="AM427" t="s">
        <v>345</v>
      </c>
      <c r="AN427" t="s">
        <v>346</v>
      </c>
      <c r="AO427" t="s">
        <v>1200</v>
      </c>
      <c r="AP427" t="s">
        <v>74</v>
      </c>
      <c r="AQ427" t="s">
        <v>74</v>
      </c>
      <c r="AR427" t="s">
        <v>1201</v>
      </c>
      <c r="AS427" t="s">
        <v>1202</v>
      </c>
      <c r="AT427" t="s">
        <v>4776</v>
      </c>
      <c r="AU427">
        <v>1995</v>
      </c>
      <c r="AV427">
        <v>15</v>
      </c>
      <c r="AW427">
        <v>4</v>
      </c>
      <c r="AX427" t="s">
        <v>74</v>
      </c>
      <c r="AY427" t="s">
        <v>74</v>
      </c>
      <c r="AZ427" t="s">
        <v>74</v>
      </c>
      <c r="BA427" t="s">
        <v>74</v>
      </c>
      <c r="BB427">
        <v>269</v>
      </c>
      <c r="BC427">
        <v>276</v>
      </c>
      <c r="BD427" t="s">
        <v>74</v>
      </c>
      <c r="BE427" t="s">
        <v>74</v>
      </c>
      <c r="BF427" t="s">
        <v>74</v>
      </c>
      <c r="BG427" t="s">
        <v>74</v>
      </c>
      <c r="BH427" t="s">
        <v>74</v>
      </c>
      <c r="BI427">
        <v>8</v>
      </c>
      <c r="BJ427" t="s">
        <v>1204</v>
      </c>
      <c r="BK427" t="s">
        <v>94</v>
      </c>
      <c r="BL427" t="s">
        <v>1205</v>
      </c>
      <c r="BM427" t="s">
        <v>5261</v>
      </c>
      <c r="BN427" t="s">
        <v>74</v>
      </c>
      <c r="BO427" t="s">
        <v>74</v>
      </c>
      <c r="BP427" t="s">
        <v>74</v>
      </c>
      <c r="BQ427" t="s">
        <v>74</v>
      </c>
      <c r="BR427" t="s">
        <v>97</v>
      </c>
      <c r="BS427" t="s">
        <v>5279</v>
      </c>
      <c r="BT427" t="str">
        <f>HYPERLINK("https%3A%2F%2Fwww.webofscience.com%2Fwos%2Fwoscc%2Ffull-record%2FWOS:A1995QV57000005","View Full Record in Web of Science")</f>
        <v>View Full Record in Web of Science</v>
      </c>
    </row>
    <row r="428" spans="1:72" x14ac:dyDescent="0.15">
      <c r="A428" t="s">
        <v>72</v>
      </c>
      <c r="B428" t="s">
        <v>5280</v>
      </c>
      <c r="C428" t="s">
        <v>74</v>
      </c>
      <c r="D428" t="s">
        <v>74</v>
      </c>
      <c r="E428" t="s">
        <v>74</v>
      </c>
      <c r="F428" t="s">
        <v>5280</v>
      </c>
      <c r="G428" t="s">
        <v>74</v>
      </c>
      <c r="H428" t="s">
        <v>74</v>
      </c>
      <c r="I428" t="s">
        <v>5281</v>
      </c>
      <c r="J428" t="s">
        <v>1196</v>
      </c>
      <c r="K428" t="s">
        <v>74</v>
      </c>
      <c r="L428" t="s">
        <v>74</v>
      </c>
      <c r="M428" t="s">
        <v>77</v>
      </c>
      <c r="N428" t="s">
        <v>78</v>
      </c>
      <c r="O428" t="s">
        <v>74</v>
      </c>
      <c r="P428" t="s">
        <v>74</v>
      </c>
      <c r="Q428" t="s">
        <v>74</v>
      </c>
      <c r="R428" t="s">
        <v>74</v>
      </c>
      <c r="S428" t="s">
        <v>74</v>
      </c>
      <c r="T428" t="s">
        <v>74</v>
      </c>
      <c r="U428" t="s">
        <v>74</v>
      </c>
      <c r="V428" t="s">
        <v>5282</v>
      </c>
      <c r="W428" t="s">
        <v>4132</v>
      </c>
      <c r="X428" t="s">
        <v>1582</v>
      </c>
      <c r="Y428" t="s">
        <v>74</v>
      </c>
      <c r="Z428" t="s">
        <v>74</v>
      </c>
      <c r="AA428" t="s">
        <v>74</v>
      </c>
      <c r="AB428" t="s">
        <v>74</v>
      </c>
      <c r="AC428" t="s">
        <v>74</v>
      </c>
      <c r="AD428" t="s">
        <v>74</v>
      </c>
      <c r="AE428" t="s">
        <v>74</v>
      </c>
      <c r="AF428" t="s">
        <v>74</v>
      </c>
      <c r="AG428">
        <v>21</v>
      </c>
      <c r="AH428">
        <v>35</v>
      </c>
      <c r="AI428">
        <v>42</v>
      </c>
      <c r="AJ428">
        <v>0</v>
      </c>
      <c r="AK428">
        <v>6</v>
      </c>
      <c r="AL428" t="s">
        <v>344</v>
      </c>
      <c r="AM428" t="s">
        <v>345</v>
      </c>
      <c r="AN428" t="s">
        <v>346</v>
      </c>
      <c r="AO428" t="s">
        <v>1200</v>
      </c>
      <c r="AP428" t="s">
        <v>74</v>
      </c>
      <c r="AQ428" t="s">
        <v>74</v>
      </c>
      <c r="AR428" t="s">
        <v>1201</v>
      </c>
      <c r="AS428" t="s">
        <v>1202</v>
      </c>
      <c r="AT428" t="s">
        <v>4776</v>
      </c>
      <c r="AU428">
        <v>1995</v>
      </c>
      <c r="AV428">
        <v>15</v>
      </c>
      <c r="AW428">
        <v>4</v>
      </c>
      <c r="AX428" t="s">
        <v>74</v>
      </c>
      <c r="AY428" t="s">
        <v>74</v>
      </c>
      <c r="AZ428" t="s">
        <v>74</v>
      </c>
      <c r="BA428" t="s">
        <v>74</v>
      </c>
      <c r="BB428">
        <v>283</v>
      </c>
      <c r="BC428">
        <v>288</v>
      </c>
      <c r="BD428" t="s">
        <v>74</v>
      </c>
      <c r="BE428" t="s">
        <v>74</v>
      </c>
      <c r="BF428" t="s">
        <v>74</v>
      </c>
      <c r="BG428" t="s">
        <v>74</v>
      </c>
      <c r="BH428" t="s">
        <v>74</v>
      </c>
      <c r="BI428">
        <v>6</v>
      </c>
      <c r="BJ428" t="s">
        <v>1204</v>
      </c>
      <c r="BK428" t="s">
        <v>94</v>
      </c>
      <c r="BL428" t="s">
        <v>1205</v>
      </c>
      <c r="BM428" t="s">
        <v>5261</v>
      </c>
      <c r="BN428" t="s">
        <v>74</v>
      </c>
      <c r="BO428" t="s">
        <v>74</v>
      </c>
      <c r="BP428" t="s">
        <v>74</v>
      </c>
      <c r="BQ428" t="s">
        <v>74</v>
      </c>
      <c r="BR428" t="s">
        <v>97</v>
      </c>
      <c r="BS428" t="s">
        <v>5283</v>
      </c>
      <c r="BT428" t="str">
        <f>HYPERLINK("https%3A%2F%2Fwww.webofscience.com%2Fwos%2Fwoscc%2Ffull-record%2FWOS:A1995QV57000007","View Full Record in Web of Science")</f>
        <v>View Full Record in Web of Science</v>
      </c>
    </row>
    <row r="429" spans="1:72" x14ac:dyDescent="0.15">
      <c r="A429" t="s">
        <v>72</v>
      </c>
      <c r="B429" t="s">
        <v>5284</v>
      </c>
      <c r="C429" t="s">
        <v>74</v>
      </c>
      <c r="D429" t="s">
        <v>74</v>
      </c>
      <c r="E429" t="s">
        <v>74</v>
      </c>
      <c r="F429" t="s">
        <v>5284</v>
      </c>
      <c r="G429" t="s">
        <v>74</v>
      </c>
      <c r="H429" t="s">
        <v>74</v>
      </c>
      <c r="I429" t="s">
        <v>5285</v>
      </c>
      <c r="J429" t="s">
        <v>1196</v>
      </c>
      <c r="K429" t="s">
        <v>74</v>
      </c>
      <c r="L429" t="s">
        <v>74</v>
      </c>
      <c r="M429" t="s">
        <v>77</v>
      </c>
      <c r="N429" t="s">
        <v>78</v>
      </c>
      <c r="O429" t="s">
        <v>74</v>
      </c>
      <c r="P429" t="s">
        <v>74</v>
      </c>
      <c r="Q429" t="s">
        <v>74</v>
      </c>
      <c r="R429" t="s">
        <v>74</v>
      </c>
      <c r="S429" t="s">
        <v>74</v>
      </c>
      <c r="T429" t="s">
        <v>74</v>
      </c>
      <c r="U429" t="s">
        <v>5286</v>
      </c>
      <c r="V429" t="s">
        <v>5287</v>
      </c>
      <c r="W429" t="s">
        <v>5288</v>
      </c>
      <c r="X429" t="s">
        <v>3039</v>
      </c>
      <c r="Y429" t="s">
        <v>74</v>
      </c>
      <c r="Z429" t="s">
        <v>74</v>
      </c>
      <c r="AA429" t="s">
        <v>74</v>
      </c>
      <c r="AB429" t="s">
        <v>74</v>
      </c>
      <c r="AC429" t="s">
        <v>74</v>
      </c>
      <c r="AD429" t="s">
        <v>74</v>
      </c>
      <c r="AE429" t="s">
        <v>74</v>
      </c>
      <c r="AF429" t="s">
        <v>74</v>
      </c>
      <c r="AG429">
        <v>24</v>
      </c>
      <c r="AH429">
        <v>0</v>
      </c>
      <c r="AI429">
        <v>0</v>
      </c>
      <c r="AJ429">
        <v>0</v>
      </c>
      <c r="AK429">
        <v>0</v>
      </c>
      <c r="AL429" t="s">
        <v>344</v>
      </c>
      <c r="AM429" t="s">
        <v>345</v>
      </c>
      <c r="AN429" t="s">
        <v>346</v>
      </c>
      <c r="AO429" t="s">
        <v>1200</v>
      </c>
      <c r="AP429" t="s">
        <v>74</v>
      </c>
      <c r="AQ429" t="s">
        <v>74</v>
      </c>
      <c r="AR429" t="s">
        <v>1201</v>
      </c>
      <c r="AS429" t="s">
        <v>1202</v>
      </c>
      <c r="AT429" t="s">
        <v>4776</v>
      </c>
      <c r="AU429">
        <v>1995</v>
      </c>
      <c r="AV429">
        <v>15</v>
      </c>
      <c r="AW429">
        <v>4</v>
      </c>
      <c r="AX429" t="s">
        <v>74</v>
      </c>
      <c r="AY429" t="s">
        <v>74</v>
      </c>
      <c r="AZ429" t="s">
        <v>74</v>
      </c>
      <c r="BA429" t="s">
        <v>74</v>
      </c>
      <c r="BB429">
        <v>289</v>
      </c>
      <c r="BC429">
        <v>294</v>
      </c>
      <c r="BD429" t="s">
        <v>74</v>
      </c>
      <c r="BE429" t="s">
        <v>74</v>
      </c>
      <c r="BF429" t="s">
        <v>74</v>
      </c>
      <c r="BG429" t="s">
        <v>74</v>
      </c>
      <c r="BH429" t="s">
        <v>74</v>
      </c>
      <c r="BI429">
        <v>6</v>
      </c>
      <c r="BJ429" t="s">
        <v>1204</v>
      </c>
      <c r="BK429" t="s">
        <v>94</v>
      </c>
      <c r="BL429" t="s">
        <v>1205</v>
      </c>
      <c r="BM429" t="s">
        <v>5261</v>
      </c>
      <c r="BN429" t="s">
        <v>74</v>
      </c>
      <c r="BO429" t="s">
        <v>74</v>
      </c>
      <c r="BP429" t="s">
        <v>74</v>
      </c>
      <c r="BQ429" t="s">
        <v>74</v>
      </c>
      <c r="BR429" t="s">
        <v>97</v>
      </c>
      <c r="BS429" t="s">
        <v>5289</v>
      </c>
      <c r="BT429" t="str">
        <f>HYPERLINK("https%3A%2F%2Fwww.webofscience.com%2Fwos%2Fwoscc%2Ffull-record%2FWOS:A1995QV57000008","View Full Record in Web of Science")</f>
        <v>View Full Record in Web of Science</v>
      </c>
    </row>
    <row r="430" spans="1:72" x14ac:dyDescent="0.15">
      <c r="A430" t="s">
        <v>72</v>
      </c>
      <c r="B430" t="s">
        <v>5290</v>
      </c>
      <c r="C430" t="s">
        <v>74</v>
      </c>
      <c r="D430" t="s">
        <v>74</v>
      </c>
      <c r="E430" t="s">
        <v>74</v>
      </c>
      <c r="F430" t="s">
        <v>5290</v>
      </c>
      <c r="G430" t="s">
        <v>74</v>
      </c>
      <c r="H430" t="s">
        <v>74</v>
      </c>
      <c r="I430" t="s">
        <v>5291</v>
      </c>
      <c r="J430" t="s">
        <v>1196</v>
      </c>
      <c r="K430" t="s">
        <v>74</v>
      </c>
      <c r="L430" t="s">
        <v>74</v>
      </c>
      <c r="M430" t="s">
        <v>77</v>
      </c>
      <c r="N430" t="s">
        <v>519</v>
      </c>
      <c r="O430" t="s">
        <v>74</v>
      </c>
      <c r="P430" t="s">
        <v>74</v>
      </c>
      <c r="Q430" t="s">
        <v>74</v>
      </c>
      <c r="R430" t="s">
        <v>74</v>
      </c>
      <c r="S430" t="s">
        <v>74</v>
      </c>
      <c r="T430" t="s">
        <v>74</v>
      </c>
      <c r="U430" t="s">
        <v>5292</v>
      </c>
      <c r="V430" t="s">
        <v>5293</v>
      </c>
      <c r="W430" t="s">
        <v>5294</v>
      </c>
      <c r="X430" t="s">
        <v>5295</v>
      </c>
      <c r="Y430" t="s">
        <v>5296</v>
      </c>
      <c r="Z430" t="s">
        <v>74</v>
      </c>
      <c r="AA430" t="s">
        <v>5297</v>
      </c>
      <c r="AB430" t="s">
        <v>74</v>
      </c>
      <c r="AC430" t="s">
        <v>74</v>
      </c>
      <c r="AD430" t="s">
        <v>74</v>
      </c>
      <c r="AE430" t="s">
        <v>74</v>
      </c>
      <c r="AF430" t="s">
        <v>74</v>
      </c>
      <c r="AG430">
        <v>27</v>
      </c>
      <c r="AH430">
        <v>6</v>
      </c>
      <c r="AI430">
        <v>6</v>
      </c>
      <c r="AJ430">
        <v>4</v>
      </c>
      <c r="AK430">
        <v>5</v>
      </c>
      <c r="AL430" t="s">
        <v>1696</v>
      </c>
      <c r="AM430" t="s">
        <v>345</v>
      </c>
      <c r="AN430" t="s">
        <v>1697</v>
      </c>
      <c r="AO430" t="s">
        <v>1200</v>
      </c>
      <c r="AP430" t="s">
        <v>2848</v>
      </c>
      <c r="AQ430" t="s">
        <v>74</v>
      </c>
      <c r="AR430" t="s">
        <v>1201</v>
      </c>
      <c r="AS430" t="s">
        <v>1202</v>
      </c>
      <c r="AT430" t="s">
        <v>4776</v>
      </c>
      <c r="AU430">
        <v>1995</v>
      </c>
      <c r="AV430">
        <v>15</v>
      </c>
      <c r="AW430">
        <v>4</v>
      </c>
      <c r="AX430" t="s">
        <v>74</v>
      </c>
      <c r="AY430" t="s">
        <v>74</v>
      </c>
      <c r="AZ430" t="s">
        <v>74</v>
      </c>
      <c r="BA430" t="s">
        <v>74</v>
      </c>
      <c r="BB430">
        <v>303</v>
      </c>
      <c r="BC430">
        <v>306</v>
      </c>
      <c r="BD430" t="s">
        <v>74</v>
      </c>
      <c r="BE430" t="s">
        <v>74</v>
      </c>
      <c r="BF430" t="s">
        <v>74</v>
      </c>
      <c r="BG430" t="s">
        <v>74</v>
      </c>
      <c r="BH430" t="s">
        <v>74</v>
      </c>
      <c r="BI430">
        <v>4</v>
      </c>
      <c r="BJ430" t="s">
        <v>1204</v>
      </c>
      <c r="BK430" t="s">
        <v>94</v>
      </c>
      <c r="BL430" t="s">
        <v>1205</v>
      </c>
      <c r="BM430" t="s">
        <v>5261</v>
      </c>
      <c r="BN430" t="s">
        <v>74</v>
      </c>
      <c r="BO430" t="s">
        <v>74</v>
      </c>
      <c r="BP430" t="s">
        <v>74</v>
      </c>
      <c r="BQ430" t="s">
        <v>74</v>
      </c>
      <c r="BR430" t="s">
        <v>97</v>
      </c>
      <c r="BS430" t="s">
        <v>5298</v>
      </c>
      <c r="BT430" t="str">
        <f>HYPERLINK("https%3A%2F%2Fwww.webofscience.com%2Fwos%2Fwoscc%2Ffull-record%2FWOS:A1995QV57000010","View Full Record in Web of Science")</f>
        <v>View Full Record in Web of Science</v>
      </c>
    </row>
    <row r="431" spans="1:72" x14ac:dyDescent="0.15">
      <c r="A431" t="s">
        <v>72</v>
      </c>
      <c r="B431" t="s">
        <v>5299</v>
      </c>
      <c r="C431" t="s">
        <v>74</v>
      </c>
      <c r="D431" t="s">
        <v>74</v>
      </c>
      <c r="E431" t="s">
        <v>74</v>
      </c>
      <c r="F431" t="s">
        <v>5299</v>
      </c>
      <c r="G431" t="s">
        <v>74</v>
      </c>
      <c r="H431" t="s">
        <v>74</v>
      </c>
      <c r="I431" t="s">
        <v>5300</v>
      </c>
      <c r="J431" t="s">
        <v>5301</v>
      </c>
      <c r="K431" t="s">
        <v>74</v>
      </c>
      <c r="L431" t="s">
        <v>74</v>
      </c>
      <c r="M431" t="s">
        <v>77</v>
      </c>
      <c r="N431" t="s">
        <v>78</v>
      </c>
      <c r="O431" t="s">
        <v>74</v>
      </c>
      <c r="P431" t="s">
        <v>74</v>
      </c>
      <c r="Q431" t="s">
        <v>74</v>
      </c>
      <c r="R431" t="s">
        <v>74</v>
      </c>
      <c r="S431" t="s">
        <v>74</v>
      </c>
      <c r="T431" t="s">
        <v>74</v>
      </c>
      <c r="U431" t="s">
        <v>5302</v>
      </c>
      <c r="V431" t="s">
        <v>5303</v>
      </c>
      <c r="W431" t="s">
        <v>5304</v>
      </c>
      <c r="X431" t="s">
        <v>5305</v>
      </c>
      <c r="Y431" t="s">
        <v>5306</v>
      </c>
      <c r="Z431" t="s">
        <v>74</v>
      </c>
      <c r="AA431" t="s">
        <v>5307</v>
      </c>
      <c r="AB431" t="s">
        <v>137</v>
      </c>
      <c r="AC431" t="s">
        <v>74</v>
      </c>
      <c r="AD431" t="s">
        <v>74</v>
      </c>
      <c r="AE431" t="s">
        <v>74</v>
      </c>
      <c r="AF431" t="s">
        <v>74</v>
      </c>
      <c r="AG431">
        <v>15</v>
      </c>
      <c r="AH431">
        <v>3</v>
      </c>
      <c r="AI431">
        <v>3</v>
      </c>
      <c r="AJ431">
        <v>0</v>
      </c>
      <c r="AK431">
        <v>1</v>
      </c>
      <c r="AL431" t="s">
        <v>5308</v>
      </c>
      <c r="AM431" t="s">
        <v>5309</v>
      </c>
      <c r="AN431" t="s">
        <v>5310</v>
      </c>
      <c r="AO431" t="s">
        <v>5311</v>
      </c>
      <c r="AP431" t="s">
        <v>74</v>
      </c>
      <c r="AQ431" t="s">
        <v>74</v>
      </c>
      <c r="AR431" t="s">
        <v>5312</v>
      </c>
      <c r="AS431" t="s">
        <v>5313</v>
      </c>
      <c r="AT431" t="s">
        <v>4776</v>
      </c>
      <c r="AU431">
        <v>1995</v>
      </c>
      <c r="AV431">
        <v>121</v>
      </c>
      <c r="AW431">
        <v>523</v>
      </c>
      <c r="AX431" t="s">
        <v>5314</v>
      </c>
      <c r="AY431" t="s">
        <v>74</v>
      </c>
      <c r="AZ431" t="s">
        <v>74</v>
      </c>
      <c r="BA431" t="s">
        <v>74</v>
      </c>
      <c r="BB431">
        <v>655</v>
      </c>
      <c r="BC431">
        <v>667</v>
      </c>
      <c r="BD431" t="s">
        <v>74</v>
      </c>
      <c r="BE431" t="s">
        <v>5315</v>
      </c>
      <c r="BF431" t="str">
        <f>HYPERLINK("http://dx.doi.org/10.1002/qj.49712152310","http://dx.doi.org/10.1002/qj.49712152310")</f>
        <v>http://dx.doi.org/10.1002/qj.49712152310</v>
      </c>
      <c r="BG431" t="s">
        <v>74</v>
      </c>
      <c r="BH431" t="s">
        <v>74</v>
      </c>
      <c r="BI431">
        <v>13</v>
      </c>
      <c r="BJ431" t="s">
        <v>169</v>
      </c>
      <c r="BK431" t="s">
        <v>94</v>
      </c>
      <c r="BL431" t="s">
        <v>169</v>
      </c>
      <c r="BM431" t="s">
        <v>5316</v>
      </c>
      <c r="BN431" t="s">
        <v>74</v>
      </c>
      <c r="BO431" t="s">
        <v>74</v>
      </c>
      <c r="BP431" t="s">
        <v>74</v>
      </c>
      <c r="BQ431" t="s">
        <v>74</v>
      </c>
      <c r="BR431" t="s">
        <v>97</v>
      </c>
      <c r="BS431" t="s">
        <v>5317</v>
      </c>
      <c r="BT431" t="str">
        <f>HYPERLINK("https%3A%2F%2Fwww.webofscience.com%2Fwos%2Fwoscc%2Ffull-record%2FWOS:A1995QZ80000009","View Full Record in Web of Science")</f>
        <v>View Full Record in Web of Science</v>
      </c>
    </row>
    <row r="432" spans="1:72" x14ac:dyDescent="0.15">
      <c r="A432" t="s">
        <v>72</v>
      </c>
      <c r="B432" t="s">
        <v>5318</v>
      </c>
      <c r="C432" t="s">
        <v>74</v>
      </c>
      <c r="D432" t="s">
        <v>74</v>
      </c>
      <c r="E432" t="s">
        <v>74</v>
      </c>
      <c r="F432" t="s">
        <v>5318</v>
      </c>
      <c r="G432" t="s">
        <v>74</v>
      </c>
      <c r="H432" t="s">
        <v>74</v>
      </c>
      <c r="I432" t="s">
        <v>5319</v>
      </c>
      <c r="J432" t="s">
        <v>3662</v>
      </c>
      <c r="K432" t="s">
        <v>74</v>
      </c>
      <c r="L432" t="s">
        <v>74</v>
      </c>
      <c r="M432" t="s">
        <v>77</v>
      </c>
      <c r="N432" t="s">
        <v>78</v>
      </c>
      <c r="O432" t="s">
        <v>74</v>
      </c>
      <c r="P432" t="s">
        <v>74</v>
      </c>
      <c r="Q432" t="s">
        <v>74</v>
      </c>
      <c r="R432" t="s">
        <v>74</v>
      </c>
      <c r="S432" t="s">
        <v>74</v>
      </c>
      <c r="T432" t="s">
        <v>74</v>
      </c>
      <c r="U432" t="s">
        <v>74</v>
      </c>
      <c r="V432" t="s">
        <v>5320</v>
      </c>
      <c r="W432" t="s">
        <v>74</v>
      </c>
      <c r="X432" t="s">
        <v>74</v>
      </c>
      <c r="Y432" t="s">
        <v>5321</v>
      </c>
      <c r="Z432" t="s">
        <v>74</v>
      </c>
      <c r="AA432" t="s">
        <v>74</v>
      </c>
      <c r="AB432" t="s">
        <v>5322</v>
      </c>
      <c r="AC432" t="s">
        <v>74</v>
      </c>
      <c r="AD432" t="s">
        <v>74</v>
      </c>
      <c r="AE432" t="s">
        <v>74</v>
      </c>
      <c r="AF432" t="s">
        <v>74</v>
      </c>
      <c r="AG432">
        <v>19</v>
      </c>
      <c r="AH432">
        <v>6</v>
      </c>
      <c r="AI432">
        <v>8</v>
      </c>
      <c r="AJ432">
        <v>0</v>
      </c>
      <c r="AK432">
        <v>1</v>
      </c>
      <c r="AL432" t="s">
        <v>1861</v>
      </c>
      <c r="AM432" t="s">
        <v>86</v>
      </c>
      <c r="AN432" t="s">
        <v>1862</v>
      </c>
      <c r="AO432" t="s">
        <v>3668</v>
      </c>
      <c r="AP432" t="s">
        <v>5323</v>
      </c>
      <c r="AQ432" t="s">
        <v>74</v>
      </c>
      <c r="AR432" t="s">
        <v>3669</v>
      </c>
      <c r="AS432" t="s">
        <v>3670</v>
      </c>
      <c r="AT432" t="s">
        <v>4776</v>
      </c>
      <c r="AU432">
        <v>1995</v>
      </c>
      <c r="AV432">
        <v>85</v>
      </c>
      <c r="AW432" t="s">
        <v>3334</v>
      </c>
      <c r="AX432" t="s">
        <v>74</v>
      </c>
      <c r="AY432" t="s">
        <v>74</v>
      </c>
      <c r="AZ432" t="s">
        <v>74</v>
      </c>
      <c r="BA432" t="s">
        <v>74</v>
      </c>
      <c r="BB432">
        <v>341</v>
      </c>
      <c r="BC432">
        <v>350</v>
      </c>
      <c r="BD432" t="s">
        <v>74</v>
      </c>
      <c r="BE432" t="s">
        <v>5324</v>
      </c>
      <c r="BF432" t="str">
        <f>HYPERLINK("http://dx.doi.org/10.1016/0034-6667(94)00114-Y","http://dx.doi.org/10.1016/0034-6667(94)00114-Y")</f>
        <v>http://dx.doi.org/10.1016/0034-6667(94)00114-Y</v>
      </c>
      <c r="BG432" t="s">
        <v>74</v>
      </c>
      <c r="BH432" t="s">
        <v>74</v>
      </c>
      <c r="BI432">
        <v>10</v>
      </c>
      <c r="BJ432" t="s">
        <v>3672</v>
      </c>
      <c r="BK432" t="s">
        <v>94</v>
      </c>
      <c r="BL432" t="s">
        <v>3672</v>
      </c>
      <c r="BM432" t="s">
        <v>5325</v>
      </c>
      <c r="BN432" t="s">
        <v>74</v>
      </c>
      <c r="BO432" t="s">
        <v>74</v>
      </c>
      <c r="BP432" t="s">
        <v>74</v>
      </c>
      <c r="BQ432" t="s">
        <v>74</v>
      </c>
      <c r="BR432" t="s">
        <v>97</v>
      </c>
      <c r="BS432" t="s">
        <v>5326</v>
      </c>
      <c r="BT432" t="str">
        <f>HYPERLINK("https%3A%2F%2Fwww.webofscience.com%2Fwos%2Fwoscc%2Ffull-record%2FWOS:A1995QV34400014","View Full Record in Web of Science")</f>
        <v>View Full Record in Web of Science</v>
      </c>
    </row>
    <row r="433" spans="1:72" x14ac:dyDescent="0.15">
      <c r="A433" t="s">
        <v>72</v>
      </c>
      <c r="B433" t="s">
        <v>5327</v>
      </c>
      <c r="C433" t="s">
        <v>74</v>
      </c>
      <c r="D433" t="s">
        <v>74</v>
      </c>
      <c r="E433" t="s">
        <v>74</v>
      </c>
      <c r="F433" t="s">
        <v>5327</v>
      </c>
      <c r="G433" t="s">
        <v>74</v>
      </c>
      <c r="H433" t="s">
        <v>74</v>
      </c>
      <c r="I433" t="s">
        <v>5328</v>
      </c>
      <c r="J433" t="s">
        <v>5329</v>
      </c>
      <c r="K433" t="s">
        <v>74</v>
      </c>
      <c r="L433" t="s">
        <v>74</v>
      </c>
      <c r="M433" t="s">
        <v>77</v>
      </c>
      <c r="N433" t="s">
        <v>78</v>
      </c>
      <c r="O433" t="s">
        <v>74</v>
      </c>
      <c r="P433" t="s">
        <v>74</v>
      </c>
      <c r="Q433" t="s">
        <v>74</v>
      </c>
      <c r="R433" t="s">
        <v>74</v>
      </c>
      <c r="S433" t="s">
        <v>74</v>
      </c>
      <c r="T433" t="s">
        <v>74</v>
      </c>
      <c r="U433" t="s">
        <v>5330</v>
      </c>
      <c r="V433" t="s">
        <v>5331</v>
      </c>
      <c r="W433" t="s">
        <v>5332</v>
      </c>
      <c r="X433" t="s">
        <v>5333</v>
      </c>
      <c r="Y433" t="s">
        <v>5334</v>
      </c>
      <c r="Z433" t="s">
        <v>74</v>
      </c>
      <c r="AA433" t="s">
        <v>74</v>
      </c>
      <c r="AB433" t="s">
        <v>74</v>
      </c>
      <c r="AC433" t="s">
        <v>74</v>
      </c>
      <c r="AD433" t="s">
        <v>74</v>
      </c>
      <c r="AE433" t="s">
        <v>74</v>
      </c>
      <c r="AF433" t="s">
        <v>74</v>
      </c>
      <c r="AG433">
        <v>50</v>
      </c>
      <c r="AH433">
        <v>52</v>
      </c>
      <c r="AI433">
        <v>56</v>
      </c>
      <c r="AJ433">
        <v>0</v>
      </c>
      <c r="AK433">
        <v>2</v>
      </c>
      <c r="AL433" t="s">
        <v>85</v>
      </c>
      <c r="AM433" t="s">
        <v>86</v>
      </c>
      <c r="AN433" t="s">
        <v>87</v>
      </c>
      <c r="AO433" t="s">
        <v>5335</v>
      </c>
      <c r="AP433" t="s">
        <v>74</v>
      </c>
      <c r="AQ433" t="s">
        <v>74</v>
      </c>
      <c r="AR433" t="s">
        <v>5336</v>
      </c>
      <c r="AS433" t="s">
        <v>5337</v>
      </c>
      <c r="AT433" t="s">
        <v>4776</v>
      </c>
      <c r="AU433">
        <v>1995</v>
      </c>
      <c r="AV433">
        <v>96</v>
      </c>
      <c r="AW433" t="s">
        <v>268</v>
      </c>
      <c r="AX433" t="s">
        <v>74</v>
      </c>
      <c r="AY433" t="s">
        <v>74</v>
      </c>
      <c r="AZ433" t="s">
        <v>74</v>
      </c>
      <c r="BA433" t="s">
        <v>74</v>
      </c>
      <c r="BB433">
        <v>131</v>
      </c>
      <c r="BC433">
        <v>156</v>
      </c>
      <c r="BD433" t="s">
        <v>74</v>
      </c>
      <c r="BE433" t="s">
        <v>5338</v>
      </c>
      <c r="BF433" t="str">
        <f>HYPERLINK("http://dx.doi.org/10.1016/0037-0738(94)00130-M","http://dx.doi.org/10.1016/0037-0738(94)00130-M")</f>
        <v>http://dx.doi.org/10.1016/0037-0738(94)00130-M</v>
      </c>
      <c r="BG433" t="s">
        <v>74</v>
      </c>
      <c r="BH433" t="s">
        <v>74</v>
      </c>
      <c r="BI433">
        <v>26</v>
      </c>
      <c r="BJ433" t="s">
        <v>227</v>
      </c>
      <c r="BK433" t="s">
        <v>94</v>
      </c>
      <c r="BL433" t="s">
        <v>227</v>
      </c>
      <c r="BM433" t="s">
        <v>5339</v>
      </c>
      <c r="BN433" t="s">
        <v>74</v>
      </c>
      <c r="BO433" t="s">
        <v>74</v>
      </c>
      <c r="BP433" t="s">
        <v>74</v>
      </c>
      <c r="BQ433" t="s">
        <v>74</v>
      </c>
      <c r="BR433" t="s">
        <v>97</v>
      </c>
      <c r="BS433" t="s">
        <v>5340</v>
      </c>
      <c r="BT433" t="str">
        <f>HYPERLINK("https%3A%2F%2Fwww.webofscience.com%2Fwos%2Fwoscc%2Ffull-record%2FWOS:A1995QT75300007","View Full Record in Web of Science")</f>
        <v>View Full Record in Web of Science</v>
      </c>
    </row>
    <row r="434" spans="1:72" x14ac:dyDescent="0.15">
      <c r="A434" t="s">
        <v>72</v>
      </c>
      <c r="B434" t="s">
        <v>5341</v>
      </c>
      <c r="C434" t="s">
        <v>74</v>
      </c>
      <c r="D434" t="s">
        <v>74</v>
      </c>
      <c r="E434" t="s">
        <v>74</v>
      </c>
      <c r="F434" t="s">
        <v>5341</v>
      </c>
      <c r="G434" t="s">
        <v>74</v>
      </c>
      <c r="H434" t="s">
        <v>74</v>
      </c>
      <c r="I434" t="s">
        <v>5342</v>
      </c>
      <c r="J434" t="s">
        <v>5329</v>
      </c>
      <c r="K434" t="s">
        <v>74</v>
      </c>
      <c r="L434" t="s">
        <v>74</v>
      </c>
      <c r="M434" t="s">
        <v>77</v>
      </c>
      <c r="N434" t="s">
        <v>78</v>
      </c>
      <c r="O434" t="s">
        <v>74</v>
      </c>
      <c r="P434" t="s">
        <v>74</v>
      </c>
      <c r="Q434" t="s">
        <v>74</v>
      </c>
      <c r="R434" t="s">
        <v>74</v>
      </c>
      <c r="S434" t="s">
        <v>74</v>
      </c>
      <c r="T434" t="s">
        <v>74</v>
      </c>
      <c r="U434" t="s">
        <v>5343</v>
      </c>
      <c r="V434" t="s">
        <v>5344</v>
      </c>
      <c r="W434" t="s">
        <v>5345</v>
      </c>
      <c r="X434" t="s">
        <v>5346</v>
      </c>
      <c r="Y434" t="s">
        <v>5347</v>
      </c>
      <c r="Z434" t="s">
        <v>74</v>
      </c>
      <c r="AA434" t="s">
        <v>74</v>
      </c>
      <c r="AB434" t="s">
        <v>74</v>
      </c>
      <c r="AC434" t="s">
        <v>74</v>
      </c>
      <c r="AD434" t="s">
        <v>74</v>
      </c>
      <c r="AE434" t="s">
        <v>74</v>
      </c>
      <c r="AF434" t="s">
        <v>74</v>
      </c>
      <c r="AG434">
        <v>53</v>
      </c>
      <c r="AH434">
        <v>45</v>
      </c>
      <c r="AI434">
        <v>50</v>
      </c>
      <c r="AJ434">
        <v>0</v>
      </c>
      <c r="AK434">
        <v>6</v>
      </c>
      <c r="AL434" t="s">
        <v>85</v>
      </c>
      <c r="AM434" t="s">
        <v>86</v>
      </c>
      <c r="AN434" t="s">
        <v>87</v>
      </c>
      <c r="AO434" t="s">
        <v>5335</v>
      </c>
      <c r="AP434" t="s">
        <v>74</v>
      </c>
      <c r="AQ434" t="s">
        <v>74</v>
      </c>
      <c r="AR434" t="s">
        <v>5336</v>
      </c>
      <c r="AS434" t="s">
        <v>5337</v>
      </c>
      <c r="AT434" t="s">
        <v>4776</v>
      </c>
      <c r="AU434">
        <v>1995</v>
      </c>
      <c r="AV434">
        <v>96</v>
      </c>
      <c r="AW434" t="s">
        <v>268</v>
      </c>
      <c r="AX434" t="s">
        <v>74</v>
      </c>
      <c r="AY434" t="s">
        <v>74</v>
      </c>
      <c r="AZ434" t="s">
        <v>74</v>
      </c>
      <c r="BA434" t="s">
        <v>74</v>
      </c>
      <c r="BB434">
        <v>157</v>
      </c>
      <c r="BC434">
        <v>179</v>
      </c>
      <c r="BD434" t="s">
        <v>74</v>
      </c>
      <c r="BE434" t="s">
        <v>5348</v>
      </c>
      <c r="BF434" t="str">
        <f>HYPERLINK("http://dx.doi.org/10.1016/0037-0738(94)00131-D","http://dx.doi.org/10.1016/0037-0738(94)00131-D")</f>
        <v>http://dx.doi.org/10.1016/0037-0738(94)00131-D</v>
      </c>
      <c r="BG434" t="s">
        <v>74</v>
      </c>
      <c r="BH434" t="s">
        <v>74</v>
      </c>
      <c r="BI434">
        <v>23</v>
      </c>
      <c r="BJ434" t="s">
        <v>227</v>
      </c>
      <c r="BK434" t="s">
        <v>94</v>
      </c>
      <c r="BL434" t="s">
        <v>227</v>
      </c>
      <c r="BM434" t="s">
        <v>5339</v>
      </c>
      <c r="BN434" t="s">
        <v>74</v>
      </c>
      <c r="BO434" t="s">
        <v>74</v>
      </c>
      <c r="BP434" t="s">
        <v>74</v>
      </c>
      <c r="BQ434" t="s">
        <v>74</v>
      </c>
      <c r="BR434" t="s">
        <v>97</v>
      </c>
      <c r="BS434" t="s">
        <v>5349</v>
      </c>
      <c r="BT434" t="str">
        <f>HYPERLINK("https%3A%2F%2Fwww.webofscience.com%2Fwos%2Fwoscc%2Ffull-record%2FWOS:A1995QT75300008","View Full Record in Web of Science")</f>
        <v>View Full Record in Web of Science</v>
      </c>
    </row>
    <row r="435" spans="1:72" x14ac:dyDescent="0.15">
      <c r="A435" t="s">
        <v>72</v>
      </c>
      <c r="B435" t="s">
        <v>5350</v>
      </c>
      <c r="C435" t="s">
        <v>74</v>
      </c>
      <c r="D435" t="s">
        <v>74</v>
      </c>
      <c r="E435" t="s">
        <v>74</v>
      </c>
      <c r="F435" t="s">
        <v>5350</v>
      </c>
      <c r="G435" t="s">
        <v>74</v>
      </c>
      <c r="H435" t="s">
        <v>74</v>
      </c>
      <c r="I435" t="s">
        <v>5351</v>
      </c>
      <c r="J435" t="s">
        <v>5352</v>
      </c>
      <c r="K435" t="s">
        <v>74</v>
      </c>
      <c r="L435" t="s">
        <v>74</v>
      </c>
      <c r="M435" t="s">
        <v>77</v>
      </c>
      <c r="N435" t="s">
        <v>78</v>
      </c>
      <c r="O435" t="s">
        <v>74</v>
      </c>
      <c r="P435" t="s">
        <v>74</v>
      </c>
      <c r="Q435" t="s">
        <v>74</v>
      </c>
      <c r="R435" t="s">
        <v>74</v>
      </c>
      <c r="S435" t="s">
        <v>74</v>
      </c>
      <c r="T435" t="s">
        <v>74</v>
      </c>
      <c r="U435" t="s">
        <v>5353</v>
      </c>
      <c r="V435" t="s">
        <v>5354</v>
      </c>
      <c r="W435" t="s">
        <v>5355</v>
      </c>
      <c r="X435" t="s">
        <v>3108</v>
      </c>
      <c r="Y435" t="s">
        <v>5356</v>
      </c>
      <c r="Z435" t="s">
        <v>74</v>
      </c>
      <c r="AA435" t="s">
        <v>74</v>
      </c>
      <c r="AB435" t="s">
        <v>74</v>
      </c>
      <c r="AC435" t="s">
        <v>74</v>
      </c>
      <c r="AD435" t="s">
        <v>74</v>
      </c>
      <c r="AE435" t="s">
        <v>74</v>
      </c>
      <c r="AF435" t="s">
        <v>74</v>
      </c>
      <c r="AG435">
        <v>64</v>
      </c>
      <c r="AH435">
        <v>88</v>
      </c>
      <c r="AI435">
        <v>93</v>
      </c>
      <c r="AJ435">
        <v>0</v>
      </c>
      <c r="AK435">
        <v>7</v>
      </c>
      <c r="AL435" t="s">
        <v>160</v>
      </c>
      <c r="AM435" t="s">
        <v>161</v>
      </c>
      <c r="AN435" t="s">
        <v>220</v>
      </c>
      <c r="AO435" t="s">
        <v>5357</v>
      </c>
      <c r="AP435" t="s">
        <v>74</v>
      </c>
      <c r="AQ435" t="s">
        <v>74</v>
      </c>
      <c r="AR435" t="s">
        <v>5352</v>
      </c>
      <c r="AS435" t="s">
        <v>5358</v>
      </c>
      <c r="AT435" t="s">
        <v>4776</v>
      </c>
      <c r="AU435">
        <v>1995</v>
      </c>
      <c r="AV435">
        <v>14</v>
      </c>
      <c r="AW435">
        <v>2</v>
      </c>
      <c r="AX435" t="s">
        <v>74</v>
      </c>
      <c r="AY435" t="s">
        <v>74</v>
      </c>
      <c r="AZ435" t="s">
        <v>74</v>
      </c>
      <c r="BA435" t="s">
        <v>74</v>
      </c>
      <c r="BB435">
        <v>531</v>
      </c>
      <c r="BC435">
        <v>545</v>
      </c>
      <c r="BD435" t="s">
        <v>74</v>
      </c>
      <c r="BE435" t="s">
        <v>5359</v>
      </c>
      <c r="BF435" t="str">
        <f>HYPERLINK("http://dx.doi.org/10.1029/94TC02441","http://dx.doi.org/10.1029/94TC02441")</f>
        <v>http://dx.doi.org/10.1029/94TC02441</v>
      </c>
      <c r="BG435" t="s">
        <v>74</v>
      </c>
      <c r="BH435" t="s">
        <v>74</v>
      </c>
      <c r="BI435">
        <v>15</v>
      </c>
      <c r="BJ435" t="s">
        <v>270</v>
      </c>
      <c r="BK435" t="s">
        <v>94</v>
      </c>
      <c r="BL435" t="s">
        <v>270</v>
      </c>
      <c r="BM435" t="s">
        <v>5360</v>
      </c>
      <c r="BN435" t="s">
        <v>74</v>
      </c>
      <c r="BO435" t="s">
        <v>74</v>
      </c>
      <c r="BP435" t="s">
        <v>74</v>
      </c>
      <c r="BQ435" t="s">
        <v>74</v>
      </c>
      <c r="BR435" t="s">
        <v>97</v>
      </c>
      <c r="BS435" t="s">
        <v>5361</v>
      </c>
      <c r="BT435" t="str">
        <f>HYPERLINK("https%3A%2F%2Fwww.webofscience.com%2Fwos%2Fwoscc%2Ffull-record%2FWOS:A1995QV36100020","View Full Record in Web of Science")</f>
        <v>View Full Record in Web of Science</v>
      </c>
    </row>
    <row r="436" spans="1:72" x14ac:dyDescent="0.15">
      <c r="A436" t="s">
        <v>72</v>
      </c>
      <c r="B436" t="s">
        <v>5362</v>
      </c>
      <c r="C436" t="s">
        <v>74</v>
      </c>
      <c r="D436" t="s">
        <v>74</v>
      </c>
      <c r="E436" t="s">
        <v>74</v>
      </c>
      <c r="F436" t="s">
        <v>5362</v>
      </c>
      <c r="G436" t="s">
        <v>74</v>
      </c>
      <c r="H436" t="s">
        <v>74</v>
      </c>
      <c r="I436" t="s">
        <v>5363</v>
      </c>
      <c r="J436" t="s">
        <v>2994</v>
      </c>
      <c r="K436" t="s">
        <v>74</v>
      </c>
      <c r="L436" t="s">
        <v>74</v>
      </c>
      <c r="M436" t="s">
        <v>77</v>
      </c>
      <c r="N436" t="s">
        <v>78</v>
      </c>
      <c r="O436" t="s">
        <v>74</v>
      </c>
      <c r="P436" t="s">
        <v>74</v>
      </c>
      <c r="Q436" t="s">
        <v>74</v>
      </c>
      <c r="R436" t="s">
        <v>74</v>
      </c>
      <c r="S436" t="s">
        <v>74</v>
      </c>
      <c r="T436" t="s">
        <v>74</v>
      </c>
      <c r="U436" t="s">
        <v>5364</v>
      </c>
      <c r="V436" t="s">
        <v>5365</v>
      </c>
      <c r="W436" t="s">
        <v>5366</v>
      </c>
      <c r="X436" t="s">
        <v>5367</v>
      </c>
      <c r="Y436" t="s">
        <v>5368</v>
      </c>
      <c r="Z436" t="s">
        <v>74</v>
      </c>
      <c r="AA436" t="s">
        <v>74</v>
      </c>
      <c r="AB436" t="s">
        <v>5369</v>
      </c>
      <c r="AC436" t="s">
        <v>74</v>
      </c>
      <c r="AD436" t="s">
        <v>74</v>
      </c>
      <c r="AE436" t="s">
        <v>74</v>
      </c>
      <c r="AF436" t="s">
        <v>74</v>
      </c>
      <c r="AG436">
        <v>34</v>
      </c>
      <c r="AH436">
        <v>97</v>
      </c>
      <c r="AI436">
        <v>100</v>
      </c>
      <c r="AJ436">
        <v>0</v>
      </c>
      <c r="AK436">
        <v>12</v>
      </c>
      <c r="AL436" t="s">
        <v>3001</v>
      </c>
      <c r="AM436" t="s">
        <v>161</v>
      </c>
      <c r="AN436" t="s">
        <v>3002</v>
      </c>
      <c r="AO436" t="s">
        <v>3003</v>
      </c>
      <c r="AP436" t="s">
        <v>3004</v>
      </c>
      <c r="AQ436" t="s">
        <v>74</v>
      </c>
      <c r="AR436" t="s">
        <v>2994</v>
      </c>
      <c r="AS436" t="s">
        <v>3005</v>
      </c>
      <c r="AT436" t="s">
        <v>5370</v>
      </c>
      <c r="AU436">
        <v>1995</v>
      </c>
      <c r="AV436">
        <v>267</v>
      </c>
      <c r="AW436">
        <v>5206</v>
      </c>
      <c r="AX436" t="s">
        <v>74</v>
      </c>
      <c r="AY436" t="s">
        <v>74</v>
      </c>
      <c r="AZ436" t="s">
        <v>74</v>
      </c>
      <c r="BA436" t="s">
        <v>74</v>
      </c>
      <c r="BB436">
        <v>1981</v>
      </c>
      <c r="BC436">
        <v>1984</v>
      </c>
      <c r="BD436" t="s">
        <v>74</v>
      </c>
      <c r="BE436" t="s">
        <v>5371</v>
      </c>
      <c r="BF436" t="str">
        <f>HYPERLINK("http://dx.doi.org/10.1126/science.7701319","http://dx.doi.org/10.1126/science.7701319")</f>
        <v>http://dx.doi.org/10.1126/science.7701319</v>
      </c>
      <c r="BG436" t="s">
        <v>74</v>
      </c>
      <c r="BH436" t="s">
        <v>74</v>
      </c>
      <c r="BI436">
        <v>4</v>
      </c>
      <c r="BJ436" t="s">
        <v>113</v>
      </c>
      <c r="BK436" t="s">
        <v>94</v>
      </c>
      <c r="BL436" t="s">
        <v>114</v>
      </c>
      <c r="BM436" t="s">
        <v>5372</v>
      </c>
      <c r="BN436">
        <v>7701319</v>
      </c>
      <c r="BO436" t="s">
        <v>74</v>
      </c>
      <c r="BP436" t="s">
        <v>74</v>
      </c>
      <c r="BQ436" t="s">
        <v>74</v>
      </c>
      <c r="BR436" t="s">
        <v>97</v>
      </c>
      <c r="BS436" t="s">
        <v>5373</v>
      </c>
      <c r="BT436" t="str">
        <f>HYPERLINK("https%3A%2F%2Fwww.webofscience.com%2Fwos%2Fwoscc%2Ffull-record%2FWOS:A1995QQ06800040","View Full Record in Web of Science")</f>
        <v>View Full Record in Web of Science</v>
      </c>
    </row>
    <row r="437" spans="1:72" x14ac:dyDescent="0.15">
      <c r="A437" t="s">
        <v>72</v>
      </c>
      <c r="B437" t="s">
        <v>5374</v>
      </c>
      <c r="C437" t="s">
        <v>74</v>
      </c>
      <c r="D437" t="s">
        <v>74</v>
      </c>
      <c r="E437" t="s">
        <v>74</v>
      </c>
      <c r="F437" t="s">
        <v>5374</v>
      </c>
      <c r="G437" t="s">
        <v>74</v>
      </c>
      <c r="H437" t="s">
        <v>74</v>
      </c>
      <c r="I437" t="s">
        <v>5375</v>
      </c>
      <c r="J437" t="s">
        <v>5376</v>
      </c>
      <c r="K437" t="s">
        <v>74</v>
      </c>
      <c r="L437" t="s">
        <v>74</v>
      </c>
      <c r="M437" t="s">
        <v>77</v>
      </c>
      <c r="N437" t="s">
        <v>78</v>
      </c>
      <c r="O437" t="s">
        <v>74</v>
      </c>
      <c r="P437" t="s">
        <v>74</v>
      </c>
      <c r="Q437" t="s">
        <v>74</v>
      </c>
      <c r="R437" t="s">
        <v>74</v>
      </c>
      <c r="S437" t="s">
        <v>74</v>
      </c>
      <c r="T437" t="s">
        <v>74</v>
      </c>
      <c r="U437" t="s">
        <v>74</v>
      </c>
      <c r="V437" t="s">
        <v>5377</v>
      </c>
      <c r="W437" t="s">
        <v>74</v>
      </c>
      <c r="X437" t="s">
        <v>74</v>
      </c>
      <c r="Y437" t="s">
        <v>5378</v>
      </c>
      <c r="Z437" t="s">
        <v>74</v>
      </c>
      <c r="AA437" t="s">
        <v>74</v>
      </c>
      <c r="AB437" t="s">
        <v>74</v>
      </c>
      <c r="AC437" t="s">
        <v>74</v>
      </c>
      <c r="AD437" t="s">
        <v>74</v>
      </c>
      <c r="AE437" t="s">
        <v>74</v>
      </c>
      <c r="AF437" t="s">
        <v>74</v>
      </c>
      <c r="AG437">
        <v>39</v>
      </c>
      <c r="AH437">
        <v>1</v>
      </c>
      <c r="AI437">
        <v>1</v>
      </c>
      <c r="AJ437">
        <v>0</v>
      </c>
      <c r="AK437">
        <v>2</v>
      </c>
      <c r="AL437" t="s">
        <v>85</v>
      </c>
      <c r="AM437" t="s">
        <v>86</v>
      </c>
      <c r="AN437" t="s">
        <v>87</v>
      </c>
      <c r="AO437" t="s">
        <v>74</v>
      </c>
      <c r="AP437" t="s">
        <v>74</v>
      </c>
      <c r="AQ437" t="s">
        <v>74</v>
      </c>
      <c r="AR437" t="s">
        <v>5379</v>
      </c>
      <c r="AS437" t="s">
        <v>5380</v>
      </c>
      <c r="AT437" t="s">
        <v>5381</v>
      </c>
      <c r="AU437">
        <v>1995</v>
      </c>
      <c r="AV437">
        <v>98</v>
      </c>
      <c r="AW437">
        <v>1</v>
      </c>
      <c r="AX437" t="s">
        <v>74</v>
      </c>
      <c r="AY437" t="s">
        <v>74</v>
      </c>
      <c r="AZ437" t="s">
        <v>74</v>
      </c>
      <c r="BA437" t="s">
        <v>74</v>
      </c>
      <c r="BB437">
        <v>45</v>
      </c>
      <c r="BC437">
        <v>53</v>
      </c>
      <c r="BD437" t="s">
        <v>74</v>
      </c>
      <c r="BE437" t="s">
        <v>74</v>
      </c>
      <c r="BF437" t="s">
        <v>74</v>
      </c>
      <c r="BG437" t="s">
        <v>74</v>
      </c>
      <c r="BH437" t="s">
        <v>74</v>
      </c>
      <c r="BI437">
        <v>9</v>
      </c>
      <c r="BJ437" t="s">
        <v>113</v>
      </c>
      <c r="BK437" t="s">
        <v>94</v>
      </c>
      <c r="BL437" t="s">
        <v>114</v>
      </c>
      <c r="BM437" t="s">
        <v>5382</v>
      </c>
      <c r="BN437" t="s">
        <v>74</v>
      </c>
      <c r="BO437" t="s">
        <v>74</v>
      </c>
      <c r="BP437" t="s">
        <v>74</v>
      </c>
      <c r="BQ437" t="s">
        <v>74</v>
      </c>
      <c r="BR437" t="s">
        <v>97</v>
      </c>
      <c r="BS437" t="s">
        <v>5383</v>
      </c>
      <c r="BT437" t="str">
        <f>HYPERLINK("https%3A%2F%2Fwww.webofscience.com%2Fwos%2Fwoscc%2Ffull-record%2FWOS:A1995QR92100004","View Full Record in Web of Science")</f>
        <v>View Full Record in Web of Science</v>
      </c>
    </row>
    <row r="438" spans="1:72" x14ac:dyDescent="0.15">
      <c r="A438" t="s">
        <v>72</v>
      </c>
      <c r="B438" t="s">
        <v>5384</v>
      </c>
      <c r="C438" t="s">
        <v>74</v>
      </c>
      <c r="D438" t="s">
        <v>74</v>
      </c>
      <c r="E438" t="s">
        <v>74</v>
      </c>
      <c r="F438" t="s">
        <v>5384</v>
      </c>
      <c r="G438" t="s">
        <v>74</v>
      </c>
      <c r="H438" t="s">
        <v>74</v>
      </c>
      <c r="I438" t="s">
        <v>5385</v>
      </c>
      <c r="J438" t="s">
        <v>5386</v>
      </c>
      <c r="K438" t="s">
        <v>74</v>
      </c>
      <c r="L438" t="s">
        <v>74</v>
      </c>
      <c r="M438" t="s">
        <v>77</v>
      </c>
      <c r="N438" t="s">
        <v>78</v>
      </c>
      <c r="O438" t="s">
        <v>74</v>
      </c>
      <c r="P438" t="s">
        <v>74</v>
      </c>
      <c r="Q438" t="s">
        <v>74</v>
      </c>
      <c r="R438" t="s">
        <v>74</v>
      </c>
      <c r="S438" t="s">
        <v>74</v>
      </c>
      <c r="T438" t="s">
        <v>74</v>
      </c>
      <c r="U438" t="s">
        <v>5387</v>
      </c>
      <c r="V438" t="s">
        <v>5388</v>
      </c>
      <c r="W438" t="s">
        <v>74</v>
      </c>
      <c r="X438" t="s">
        <v>74</v>
      </c>
      <c r="Y438" t="s">
        <v>5389</v>
      </c>
      <c r="Z438" t="s">
        <v>74</v>
      </c>
      <c r="AA438" t="s">
        <v>74</v>
      </c>
      <c r="AB438" t="s">
        <v>74</v>
      </c>
      <c r="AC438" t="s">
        <v>74</v>
      </c>
      <c r="AD438" t="s">
        <v>74</v>
      </c>
      <c r="AE438" t="s">
        <v>74</v>
      </c>
      <c r="AF438" t="s">
        <v>74</v>
      </c>
      <c r="AG438">
        <v>82</v>
      </c>
      <c r="AH438">
        <v>43</v>
      </c>
      <c r="AI438">
        <v>44</v>
      </c>
      <c r="AJ438">
        <v>0</v>
      </c>
      <c r="AK438">
        <v>4</v>
      </c>
      <c r="AL438" t="s">
        <v>160</v>
      </c>
      <c r="AM438" t="s">
        <v>161</v>
      </c>
      <c r="AN438" t="s">
        <v>162</v>
      </c>
      <c r="AO438" t="s">
        <v>5390</v>
      </c>
      <c r="AP438" t="s">
        <v>5391</v>
      </c>
      <c r="AQ438" t="s">
        <v>74</v>
      </c>
      <c r="AR438" t="s">
        <v>5392</v>
      </c>
      <c r="AS438" t="s">
        <v>5393</v>
      </c>
      <c r="AT438" t="s">
        <v>5394</v>
      </c>
      <c r="AU438">
        <v>1995</v>
      </c>
      <c r="AV438">
        <v>100</v>
      </c>
      <c r="AW438" t="s">
        <v>5395</v>
      </c>
      <c r="AX438" t="s">
        <v>74</v>
      </c>
      <c r="AY438" t="s">
        <v>74</v>
      </c>
      <c r="AZ438" t="s">
        <v>74</v>
      </c>
      <c r="BA438" t="s">
        <v>74</v>
      </c>
      <c r="BB438">
        <v>5329</v>
      </c>
      <c r="BC438">
        <v>5340</v>
      </c>
      <c r="BD438" t="s">
        <v>74</v>
      </c>
      <c r="BE438" t="s">
        <v>5396</v>
      </c>
      <c r="BF438" t="str">
        <f>HYPERLINK("http://dx.doi.org/10.1029/94JE02184","http://dx.doi.org/10.1029/94JE02184")</f>
        <v>http://dx.doi.org/10.1029/94JE02184</v>
      </c>
      <c r="BG438" t="s">
        <v>74</v>
      </c>
      <c r="BH438" t="s">
        <v>74</v>
      </c>
      <c r="BI438">
        <v>12</v>
      </c>
      <c r="BJ438" t="s">
        <v>270</v>
      </c>
      <c r="BK438" t="s">
        <v>94</v>
      </c>
      <c r="BL438" t="s">
        <v>270</v>
      </c>
      <c r="BM438" t="s">
        <v>5397</v>
      </c>
      <c r="BN438" t="s">
        <v>74</v>
      </c>
      <c r="BO438" t="s">
        <v>74</v>
      </c>
      <c r="BP438" t="s">
        <v>74</v>
      </c>
      <c r="BQ438" t="s">
        <v>74</v>
      </c>
      <c r="BR438" t="s">
        <v>97</v>
      </c>
      <c r="BS438" t="s">
        <v>5398</v>
      </c>
      <c r="BT438" t="str">
        <f>HYPERLINK("https%3A%2F%2Fwww.webofscience.com%2Fwos%2Fwoscc%2Ffull-record%2FWOS:A1995QN87700010","View Full Record in Web of Science")</f>
        <v>View Full Record in Web of Science</v>
      </c>
    </row>
    <row r="439" spans="1:72" x14ac:dyDescent="0.15">
      <c r="A439" t="s">
        <v>72</v>
      </c>
      <c r="B439" t="s">
        <v>5399</v>
      </c>
      <c r="C439" t="s">
        <v>74</v>
      </c>
      <c r="D439" t="s">
        <v>74</v>
      </c>
      <c r="E439" t="s">
        <v>74</v>
      </c>
      <c r="F439" t="s">
        <v>5399</v>
      </c>
      <c r="G439" t="s">
        <v>74</v>
      </c>
      <c r="H439" t="s">
        <v>74</v>
      </c>
      <c r="I439" t="s">
        <v>5400</v>
      </c>
      <c r="J439" t="s">
        <v>2994</v>
      </c>
      <c r="K439" t="s">
        <v>74</v>
      </c>
      <c r="L439" t="s">
        <v>74</v>
      </c>
      <c r="M439" t="s">
        <v>77</v>
      </c>
      <c r="N439" t="s">
        <v>78</v>
      </c>
      <c r="O439" t="s">
        <v>74</v>
      </c>
      <c r="P439" t="s">
        <v>74</v>
      </c>
      <c r="Q439" t="s">
        <v>74</v>
      </c>
      <c r="R439" t="s">
        <v>74</v>
      </c>
      <c r="S439" t="s">
        <v>74</v>
      </c>
      <c r="T439" t="s">
        <v>74</v>
      </c>
      <c r="U439" t="s">
        <v>5401</v>
      </c>
      <c r="V439" t="s">
        <v>5402</v>
      </c>
      <c r="W439" t="s">
        <v>74</v>
      </c>
      <c r="X439" t="s">
        <v>74</v>
      </c>
      <c r="Y439" t="s">
        <v>5403</v>
      </c>
      <c r="Z439" t="s">
        <v>74</v>
      </c>
      <c r="AA439" t="s">
        <v>74</v>
      </c>
      <c r="AB439" t="s">
        <v>74</v>
      </c>
      <c r="AC439" t="s">
        <v>74</v>
      </c>
      <c r="AD439" t="s">
        <v>74</v>
      </c>
      <c r="AE439" t="s">
        <v>74</v>
      </c>
      <c r="AF439" t="s">
        <v>74</v>
      </c>
      <c r="AG439">
        <v>22</v>
      </c>
      <c r="AH439">
        <v>29</v>
      </c>
      <c r="AI439">
        <v>34</v>
      </c>
      <c r="AJ439">
        <v>1</v>
      </c>
      <c r="AK439">
        <v>13</v>
      </c>
      <c r="AL439" t="s">
        <v>3001</v>
      </c>
      <c r="AM439" t="s">
        <v>161</v>
      </c>
      <c r="AN439" t="s">
        <v>3002</v>
      </c>
      <c r="AO439" t="s">
        <v>3003</v>
      </c>
      <c r="AP439" t="s">
        <v>3004</v>
      </c>
      <c r="AQ439" t="s">
        <v>74</v>
      </c>
      <c r="AR439" t="s">
        <v>2994</v>
      </c>
      <c r="AS439" t="s">
        <v>3005</v>
      </c>
      <c r="AT439" t="s">
        <v>5404</v>
      </c>
      <c r="AU439">
        <v>1995</v>
      </c>
      <c r="AV439">
        <v>267</v>
      </c>
      <c r="AW439">
        <v>5205</v>
      </c>
      <c r="AX439" t="s">
        <v>74</v>
      </c>
      <c r="AY439" t="s">
        <v>74</v>
      </c>
      <c r="AZ439" t="s">
        <v>74</v>
      </c>
      <c r="BA439" t="s">
        <v>74</v>
      </c>
      <c r="BB439">
        <v>1802</v>
      </c>
      <c r="BC439">
        <v>1804</v>
      </c>
      <c r="BD439" t="s">
        <v>74</v>
      </c>
      <c r="BE439" t="s">
        <v>5405</v>
      </c>
      <c r="BF439" t="str">
        <f>HYPERLINK("http://dx.doi.org/10.1126/science.267.5205.1802","http://dx.doi.org/10.1126/science.267.5205.1802")</f>
        <v>http://dx.doi.org/10.1126/science.267.5205.1802</v>
      </c>
      <c r="BG439" t="s">
        <v>74</v>
      </c>
      <c r="BH439" t="s">
        <v>74</v>
      </c>
      <c r="BI439">
        <v>3</v>
      </c>
      <c r="BJ439" t="s">
        <v>113</v>
      </c>
      <c r="BK439" t="s">
        <v>94</v>
      </c>
      <c r="BL439" t="s">
        <v>114</v>
      </c>
      <c r="BM439" t="s">
        <v>5406</v>
      </c>
      <c r="BN439">
        <v>17775808</v>
      </c>
      <c r="BO439" t="s">
        <v>1371</v>
      </c>
      <c r="BP439" t="s">
        <v>74</v>
      </c>
      <c r="BQ439" t="s">
        <v>74</v>
      </c>
      <c r="BR439" t="s">
        <v>97</v>
      </c>
      <c r="BS439" t="s">
        <v>5407</v>
      </c>
      <c r="BT439" t="str">
        <f>HYPERLINK("https%3A%2F%2Fwww.webofscience.com%2Fwos%2Fwoscc%2Ffull-record%2FWOS:A1995QN70200033","View Full Record in Web of Science")</f>
        <v>View Full Record in Web of Science</v>
      </c>
    </row>
    <row r="440" spans="1:72" x14ac:dyDescent="0.15">
      <c r="A440" t="s">
        <v>72</v>
      </c>
      <c r="B440" t="s">
        <v>5408</v>
      </c>
      <c r="C440" t="s">
        <v>74</v>
      </c>
      <c r="D440" t="s">
        <v>74</v>
      </c>
      <c r="E440" t="s">
        <v>74</v>
      </c>
      <c r="F440" t="s">
        <v>5408</v>
      </c>
      <c r="G440" t="s">
        <v>74</v>
      </c>
      <c r="H440" t="s">
        <v>74</v>
      </c>
      <c r="I440" t="s">
        <v>5409</v>
      </c>
      <c r="J440" t="s">
        <v>1310</v>
      </c>
      <c r="K440" t="s">
        <v>74</v>
      </c>
      <c r="L440" t="s">
        <v>74</v>
      </c>
      <c r="M440" t="s">
        <v>77</v>
      </c>
      <c r="N440" t="s">
        <v>872</v>
      </c>
      <c r="O440" t="s">
        <v>74</v>
      </c>
      <c r="P440" t="s">
        <v>74</v>
      </c>
      <c r="Q440" t="s">
        <v>74</v>
      </c>
      <c r="R440" t="s">
        <v>74</v>
      </c>
      <c r="S440" t="s">
        <v>74</v>
      </c>
      <c r="T440" t="s">
        <v>74</v>
      </c>
      <c r="U440" t="s">
        <v>5410</v>
      </c>
      <c r="V440" t="s">
        <v>5411</v>
      </c>
      <c r="W440" t="s">
        <v>5412</v>
      </c>
      <c r="X440" t="s">
        <v>5413</v>
      </c>
      <c r="Y440" t="s">
        <v>74</v>
      </c>
      <c r="Z440" t="s">
        <v>74</v>
      </c>
      <c r="AA440" t="s">
        <v>74</v>
      </c>
      <c r="AB440" t="s">
        <v>74</v>
      </c>
      <c r="AC440" t="s">
        <v>74</v>
      </c>
      <c r="AD440" t="s">
        <v>74</v>
      </c>
      <c r="AE440" t="s">
        <v>74</v>
      </c>
      <c r="AF440" t="s">
        <v>74</v>
      </c>
      <c r="AG440">
        <v>9</v>
      </c>
      <c r="AH440">
        <v>59</v>
      </c>
      <c r="AI440">
        <v>59</v>
      </c>
      <c r="AJ440">
        <v>0</v>
      </c>
      <c r="AK440">
        <v>3</v>
      </c>
      <c r="AL440" t="s">
        <v>1315</v>
      </c>
      <c r="AM440" t="s">
        <v>161</v>
      </c>
      <c r="AN440" t="s">
        <v>1316</v>
      </c>
      <c r="AO440" t="s">
        <v>1317</v>
      </c>
      <c r="AP440" t="s">
        <v>74</v>
      </c>
      <c r="AQ440" t="s">
        <v>74</v>
      </c>
      <c r="AR440" t="s">
        <v>1318</v>
      </c>
      <c r="AS440" t="s">
        <v>1319</v>
      </c>
      <c r="AT440" t="s">
        <v>5414</v>
      </c>
      <c r="AU440">
        <v>1995</v>
      </c>
      <c r="AV440">
        <v>99</v>
      </c>
      <c r="AW440">
        <v>12</v>
      </c>
      <c r="AX440" t="s">
        <v>74</v>
      </c>
      <c r="AY440" t="s">
        <v>74</v>
      </c>
      <c r="AZ440" t="s">
        <v>74</v>
      </c>
      <c r="BA440" t="s">
        <v>74</v>
      </c>
      <c r="BB440">
        <v>3905</v>
      </c>
      <c r="BC440">
        <v>3908</v>
      </c>
      <c r="BD440" t="s">
        <v>74</v>
      </c>
      <c r="BE440" t="s">
        <v>5415</v>
      </c>
      <c r="BF440" t="str">
        <f>HYPERLINK("http://dx.doi.org/10.1021/j100012a007","http://dx.doi.org/10.1021/j100012a007")</f>
        <v>http://dx.doi.org/10.1021/j100012a007</v>
      </c>
      <c r="BG440" t="s">
        <v>74</v>
      </c>
      <c r="BH440" t="s">
        <v>74</v>
      </c>
      <c r="BI440">
        <v>4</v>
      </c>
      <c r="BJ440" t="s">
        <v>1322</v>
      </c>
      <c r="BK440" t="s">
        <v>94</v>
      </c>
      <c r="BL440" t="s">
        <v>1323</v>
      </c>
      <c r="BM440" t="s">
        <v>5416</v>
      </c>
      <c r="BN440" t="s">
        <v>74</v>
      </c>
      <c r="BO440" t="s">
        <v>181</v>
      </c>
      <c r="BP440" t="s">
        <v>74</v>
      </c>
      <c r="BQ440" t="s">
        <v>74</v>
      </c>
      <c r="BR440" t="s">
        <v>97</v>
      </c>
      <c r="BS440" t="s">
        <v>5417</v>
      </c>
      <c r="BT440" t="str">
        <f>HYPERLINK("https%3A%2F%2Fwww.webofscience.com%2Fwos%2Fwoscc%2Ffull-record%2FWOS:A1995QN63200007","View Full Record in Web of Science")</f>
        <v>View Full Record in Web of Science</v>
      </c>
    </row>
    <row r="441" spans="1:72" x14ac:dyDescent="0.15">
      <c r="A441" t="s">
        <v>72</v>
      </c>
      <c r="B441" t="s">
        <v>5418</v>
      </c>
      <c r="C441" t="s">
        <v>74</v>
      </c>
      <c r="D441" t="s">
        <v>74</v>
      </c>
      <c r="E441" t="s">
        <v>74</v>
      </c>
      <c r="F441" t="s">
        <v>5418</v>
      </c>
      <c r="G441" t="s">
        <v>74</v>
      </c>
      <c r="H441" t="s">
        <v>74</v>
      </c>
      <c r="I441" t="s">
        <v>5419</v>
      </c>
      <c r="J441" t="s">
        <v>152</v>
      </c>
      <c r="K441" t="s">
        <v>74</v>
      </c>
      <c r="L441" t="s">
        <v>74</v>
      </c>
      <c r="M441" t="s">
        <v>77</v>
      </c>
      <c r="N441" t="s">
        <v>78</v>
      </c>
      <c r="O441" t="s">
        <v>74</v>
      </c>
      <c r="P441" t="s">
        <v>74</v>
      </c>
      <c r="Q441" t="s">
        <v>74</v>
      </c>
      <c r="R441" t="s">
        <v>74</v>
      </c>
      <c r="S441" t="s">
        <v>74</v>
      </c>
      <c r="T441" t="s">
        <v>74</v>
      </c>
      <c r="U441" t="s">
        <v>5420</v>
      </c>
      <c r="V441" t="s">
        <v>5421</v>
      </c>
      <c r="W441" t="s">
        <v>5422</v>
      </c>
      <c r="X441" t="s">
        <v>5423</v>
      </c>
      <c r="Y441" t="s">
        <v>5424</v>
      </c>
      <c r="Z441" t="s">
        <v>74</v>
      </c>
      <c r="AA441" t="s">
        <v>5425</v>
      </c>
      <c r="AB441" t="s">
        <v>5426</v>
      </c>
      <c r="AC441" t="s">
        <v>74</v>
      </c>
      <c r="AD441" t="s">
        <v>74</v>
      </c>
      <c r="AE441" t="s">
        <v>74</v>
      </c>
      <c r="AF441" t="s">
        <v>74</v>
      </c>
      <c r="AG441">
        <v>41</v>
      </c>
      <c r="AH441">
        <v>7</v>
      </c>
      <c r="AI441">
        <v>7</v>
      </c>
      <c r="AJ441">
        <v>0</v>
      </c>
      <c r="AK441">
        <v>3</v>
      </c>
      <c r="AL441" t="s">
        <v>160</v>
      </c>
      <c r="AM441" t="s">
        <v>161</v>
      </c>
      <c r="AN441" t="s">
        <v>162</v>
      </c>
      <c r="AO441" t="s">
        <v>163</v>
      </c>
      <c r="AP441" t="s">
        <v>74</v>
      </c>
      <c r="AQ441" t="s">
        <v>74</v>
      </c>
      <c r="AR441" t="s">
        <v>164</v>
      </c>
      <c r="AS441" t="s">
        <v>165</v>
      </c>
      <c r="AT441" t="s">
        <v>5427</v>
      </c>
      <c r="AU441">
        <v>1995</v>
      </c>
      <c r="AV441">
        <v>100</v>
      </c>
      <c r="AW441" t="s">
        <v>5428</v>
      </c>
      <c r="AX441" t="s">
        <v>74</v>
      </c>
      <c r="AY441" t="s">
        <v>74</v>
      </c>
      <c r="AZ441" t="s">
        <v>74</v>
      </c>
      <c r="BA441" t="s">
        <v>74</v>
      </c>
      <c r="BB441">
        <v>5143</v>
      </c>
      <c r="BC441">
        <v>5158</v>
      </c>
      <c r="BD441" t="s">
        <v>74</v>
      </c>
      <c r="BE441" t="s">
        <v>5429</v>
      </c>
      <c r="BF441" t="str">
        <f>HYPERLINK("http://dx.doi.org/10.1029/94JD02960","http://dx.doi.org/10.1029/94JD02960")</f>
        <v>http://dx.doi.org/10.1029/94JD02960</v>
      </c>
      <c r="BG441" t="s">
        <v>74</v>
      </c>
      <c r="BH441" t="s">
        <v>74</v>
      </c>
      <c r="BI441">
        <v>16</v>
      </c>
      <c r="BJ441" t="s">
        <v>169</v>
      </c>
      <c r="BK441" t="s">
        <v>94</v>
      </c>
      <c r="BL441" t="s">
        <v>169</v>
      </c>
      <c r="BM441" t="s">
        <v>5430</v>
      </c>
      <c r="BN441" t="s">
        <v>74</v>
      </c>
      <c r="BO441" t="s">
        <v>74</v>
      </c>
      <c r="BP441" t="s">
        <v>74</v>
      </c>
      <c r="BQ441" t="s">
        <v>74</v>
      </c>
      <c r="BR441" t="s">
        <v>97</v>
      </c>
      <c r="BS441" t="s">
        <v>5431</v>
      </c>
      <c r="BT441" t="str">
        <f>HYPERLINK("https%3A%2F%2Fwww.webofscience.com%2Fwos%2Fwoscc%2Ffull-record%2FWOS:A1995QN54400011","View Full Record in Web of Science")</f>
        <v>View Full Record in Web of Science</v>
      </c>
    </row>
    <row r="442" spans="1:72" x14ac:dyDescent="0.15">
      <c r="A442" t="s">
        <v>72</v>
      </c>
      <c r="B442" t="s">
        <v>5432</v>
      </c>
      <c r="C442" t="s">
        <v>74</v>
      </c>
      <c r="D442" t="s">
        <v>74</v>
      </c>
      <c r="E442" t="s">
        <v>74</v>
      </c>
      <c r="F442" t="s">
        <v>5432</v>
      </c>
      <c r="G442" t="s">
        <v>74</v>
      </c>
      <c r="H442" t="s">
        <v>74</v>
      </c>
      <c r="I442" t="s">
        <v>5433</v>
      </c>
      <c r="J442" t="s">
        <v>152</v>
      </c>
      <c r="K442" t="s">
        <v>74</v>
      </c>
      <c r="L442" t="s">
        <v>74</v>
      </c>
      <c r="M442" t="s">
        <v>77</v>
      </c>
      <c r="N442" t="s">
        <v>78</v>
      </c>
      <c r="O442" t="s">
        <v>74</v>
      </c>
      <c r="P442" t="s">
        <v>74</v>
      </c>
      <c r="Q442" t="s">
        <v>74</v>
      </c>
      <c r="R442" t="s">
        <v>74</v>
      </c>
      <c r="S442" t="s">
        <v>74</v>
      </c>
      <c r="T442" t="s">
        <v>74</v>
      </c>
      <c r="U442" t="s">
        <v>5434</v>
      </c>
      <c r="V442" t="s">
        <v>5435</v>
      </c>
      <c r="W442" t="s">
        <v>5436</v>
      </c>
      <c r="X442" t="s">
        <v>5437</v>
      </c>
      <c r="Y442" t="s">
        <v>5438</v>
      </c>
      <c r="Z442" t="s">
        <v>74</v>
      </c>
      <c r="AA442" t="s">
        <v>74</v>
      </c>
      <c r="AB442" t="s">
        <v>74</v>
      </c>
      <c r="AC442" t="s">
        <v>74</v>
      </c>
      <c r="AD442" t="s">
        <v>74</v>
      </c>
      <c r="AE442" t="s">
        <v>74</v>
      </c>
      <c r="AF442" t="s">
        <v>74</v>
      </c>
      <c r="AG442">
        <v>26</v>
      </c>
      <c r="AH442">
        <v>50</v>
      </c>
      <c r="AI442">
        <v>53</v>
      </c>
      <c r="AJ442">
        <v>0</v>
      </c>
      <c r="AK442">
        <v>2</v>
      </c>
      <c r="AL442" t="s">
        <v>160</v>
      </c>
      <c r="AM442" t="s">
        <v>161</v>
      </c>
      <c r="AN442" t="s">
        <v>162</v>
      </c>
      <c r="AO442" t="s">
        <v>163</v>
      </c>
      <c r="AP442" t="s">
        <v>74</v>
      </c>
      <c r="AQ442" t="s">
        <v>74</v>
      </c>
      <c r="AR442" t="s">
        <v>164</v>
      </c>
      <c r="AS442" t="s">
        <v>165</v>
      </c>
      <c r="AT442" t="s">
        <v>5427</v>
      </c>
      <c r="AU442">
        <v>1995</v>
      </c>
      <c r="AV442">
        <v>100</v>
      </c>
      <c r="AW442" t="s">
        <v>5428</v>
      </c>
      <c r="AX442" t="s">
        <v>74</v>
      </c>
      <c r="AY442" t="s">
        <v>74</v>
      </c>
      <c r="AZ442" t="s">
        <v>74</v>
      </c>
      <c r="BA442" t="s">
        <v>74</v>
      </c>
      <c r="BB442">
        <v>5159</v>
      </c>
      <c r="BC442">
        <v>5172</v>
      </c>
      <c r="BD442" t="s">
        <v>74</v>
      </c>
      <c r="BE442" t="s">
        <v>5439</v>
      </c>
      <c r="BF442" t="str">
        <f>HYPERLINK("http://dx.doi.org/10.1029/94JD02749","http://dx.doi.org/10.1029/94JD02749")</f>
        <v>http://dx.doi.org/10.1029/94JD02749</v>
      </c>
      <c r="BG442" t="s">
        <v>74</v>
      </c>
      <c r="BH442" t="s">
        <v>74</v>
      </c>
      <c r="BI442">
        <v>14</v>
      </c>
      <c r="BJ442" t="s">
        <v>169</v>
      </c>
      <c r="BK442" t="s">
        <v>94</v>
      </c>
      <c r="BL442" t="s">
        <v>169</v>
      </c>
      <c r="BM442" t="s">
        <v>5430</v>
      </c>
      <c r="BN442" t="s">
        <v>74</v>
      </c>
      <c r="BO442" t="s">
        <v>74</v>
      </c>
      <c r="BP442" t="s">
        <v>74</v>
      </c>
      <c r="BQ442" t="s">
        <v>74</v>
      </c>
      <c r="BR442" t="s">
        <v>97</v>
      </c>
      <c r="BS442" t="s">
        <v>5440</v>
      </c>
      <c r="BT442" t="str">
        <f>HYPERLINK("https%3A%2F%2Fwww.webofscience.com%2Fwos%2Fwoscc%2Ffull-record%2FWOS:A1995QN54400012","View Full Record in Web of Science")</f>
        <v>View Full Record in Web of Science</v>
      </c>
    </row>
    <row r="443" spans="1:72" x14ac:dyDescent="0.15">
      <c r="A443" t="s">
        <v>72</v>
      </c>
      <c r="B443" t="s">
        <v>5441</v>
      </c>
      <c r="C443" t="s">
        <v>74</v>
      </c>
      <c r="D443" t="s">
        <v>74</v>
      </c>
      <c r="E443" t="s">
        <v>74</v>
      </c>
      <c r="F443" t="s">
        <v>5441</v>
      </c>
      <c r="G443" t="s">
        <v>74</v>
      </c>
      <c r="H443" t="s">
        <v>74</v>
      </c>
      <c r="I443" t="s">
        <v>5442</v>
      </c>
      <c r="J443" t="s">
        <v>152</v>
      </c>
      <c r="K443" t="s">
        <v>74</v>
      </c>
      <c r="L443" t="s">
        <v>74</v>
      </c>
      <c r="M443" t="s">
        <v>77</v>
      </c>
      <c r="N443" t="s">
        <v>78</v>
      </c>
      <c r="O443" t="s">
        <v>74</v>
      </c>
      <c r="P443" t="s">
        <v>74</v>
      </c>
      <c r="Q443" t="s">
        <v>74</v>
      </c>
      <c r="R443" t="s">
        <v>74</v>
      </c>
      <c r="S443" t="s">
        <v>74</v>
      </c>
      <c r="T443" t="s">
        <v>74</v>
      </c>
      <c r="U443" t="s">
        <v>5443</v>
      </c>
      <c r="V443" t="s">
        <v>5444</v>
      </c>
      <c r="W443" t="s">
        <v>5445</v>
      </c>
      <c r="X443" t="s">
        <v>5446</v>
      </c>
      <c r="Y443" t="s">
        <v>74</v>
      </c>
      <c r="Z443" t="s">
        <v>74</v>
      </c>
      <c r="AA443" t="s">
        <v>74</v>
      </c>
      <c r="AB443" t="s">
        <v>74</v>
      </c>
      <c r="AC443" t="s">
        <v>74</v>
      </c>
      <c r="AD443" t="s">
        <v>74</v>
      </c>
      <c r="AE443" t="s">
        <v>74</v>
      </c>
      <c r="AF443" t="s">
        <v>74</v>
      </c>
      <c r="AG443">
        <v>29</v>
      </c>
      <c r="AH443">
        <v>32</v>
      </c>
      <c r="AI443">
        <v>33</v>
      </c>
      <c r="AJ443">
        <v>0</v>
      </c>
      <c r="AK443">
        <v>3</v>
      </c>
      <c r="AL443" t="s">
        <v>160</v>
      </c>
      <c r="AM443" t="s">
        <v>161</v>
      </c>
      <c r="AN443" t="s">
        <v>162</v>
      </c>
      <c r="AO443" t="s">
        <v>163</v>
      </c>
      <c r="AP443" t="s">
        <v>74</v>
      </c>
      <c r="AQ443" t="s">
        <v>74</v>
      </c>
      <c r="AR443" t="s">
        <v>164</v>
      </c>
      <c r="AS443" t="s">
        <v>165</v>
      </c>
      <c r="AT443" t="s">
        <v>5427</v>
      </c>
      <c r="AU443">
        <v>1995</v>
      </c>
      <c r="AV443">
        <v>100</v>
      </c>
      <c r="AW443" t="s">
        <v>5428</v>
      </c>
      <c r="AX443" t="s">
        <v>74</v>
      </c>
      <c r="AY443" t="s">
        <v>74</v>
      </c>
      <c r="AZ443" t="s">
        <v>74</v>
      </c>
      <c r="BA443" t="s">
        <v>74</v>
      </c>
      <c r="BB443">
        <v>5215</v>
      </c>
      <c r="BC443">
        <v>5227</v>
      </c>
      <c r="BD443" t="s">
        <v>74</v>
      </c>
      <c r="BE443" t="s">
        <v>5447</v>
      </c>
      <c r="BF443" t="str">
        <f>HYPERLINK("http://dx.doi.org/10.1029/94JD03110","http://dx.doi.org/10.1029/94JD03110")</f>
        <v>http://dx.doi.org/10.1029/94JD03110</v>
      </c>
      <c r="BG443" t="s">
        <v>74</v>
      </c>
      <c r="BH443" t="s">
        <v>74</v>
      </c>
      <c r="BI443">
        <v>13</v>
      </c>
      <c r="BJ443" t="s">
        <v>169</v>
      </c>
      <c r="BK443" t="s">
        <v>94</v>
      </c>
      <c r="BL443" t="s">
        <v>169</v>
      </c>
      <c r="BM443" t="s">
        <v>5430</v>
      </c>
      <c r="BN443" t="s">
        <v>74</v>
      </c>
      <c r="BO443" t="s">
        <v>181</v>
      </c>
      <c r="BP443" t="s">
        <v>74</v>
      </c>
      <c r="BQ443" t="s">
        <v>74</v>
      </c>
      <c r="BR443" t="s">
        <v>97</v>
      </c>
      <c r="BS443" t="s">
        <v>5448</v>
      </c>
      <c r="BT443" t="str">
        <f>HYPERLINK("https%3A%2F%2Fwww.webofscience.com%2Fwos%2Fwoscc%2Ffull-record%2FWOS:A1995QN54400016","View Full Record in Web of Science")</f>
        <v>View Full Record in Web of Science</v>
      </c>
    </row>
    <row r="444" spans="1:72" x14ac:dyDescent="0.15">
      <c r="A444" t="s">
        <v>72</v>
      </c>
      <c r="B444" t="s">
        <v>3504</v>
      </c>
      <c r="C444" t="s">
        <v>74</v>
      </c>
      <c r="D444" t="s">
        <v>74</v>
      </c>
      <c r="E444" t="s">
        <v>74</v>
      </c>
      <c r="F444" t="s">
        <v>3504</v>
      </c>
      <c r="G444" t="s">
        <v>74</v>
      </c>
      <c r="H444" t="s">
        <v>74</v>
      </c>
      <c r="I444" t="s">
        <v>5449</v>
      </c>
      <c r="J444" t="s">
        <v>2336</v>
      </c>
      <c r="K444" t="s">
        <v>74</v>
      </c>
      <c r="L444" t="s">
        <v>74</v>
      </c>
      <c r="M444" t="s">
        <v>77</v>
      </c>
      <c r="N444" t="s">
        <v>78</v>
      </c>
      <c r="O444" t="s">
        <v>74</v>
      </c>
      <c r="P444" t="s">
        <v>74</v>
      </c>
      <c r="Q444" t="s">
        <v>74</v>
      </c>
      <c r="R444" t="s">
        <v>74</v>
      </c>
      <c r="S444" t="s">
        <v>74</v>
      </c>
      <c r="T444" t="s">
        <v>5450</v>
      </c>
      <c r="U444" t="s">
        <v>5451</v>
      </c>
      <c r="V444" t="s">
        <v>5452</v>
      </c>
      <c r="W444" t="s">
        <v>3509</v>
      </c>
      <c r="X444" t="s">
        <v>3510</v>
      </c>
      <c r="Y444" t="s">
        <v>74</v>
      </c>
      <c r="Z444" t="s">
        <v>74</v>
      </c>
      <c r="AA444" t="s">
        <v>74</v>
      </c>
      <c r="AB444" t="s">
        <v>74</v>
      </c>
      <c r="AC444" t="s">
        <v>5453</v>
      </c>
      <c r="AD444" t="s">
        <v>5454</v>
      </c>
      <c r="AE444" t="s">
        <v>74</v>
      </c>
      <c r="AF444" t="s">
        <v>74</v>
      </c>
      <c r="AG444">
        <v>30</v>
      </c>
      <c r="AH444">
        <v>38</v>
      </c>
      <c r="AI444">
        <v>52</v>
      </c>
      <c r="AJ444">
        <v>0</v>
      </c>
      <c r="AK444">
        <v>13</v>
      </c>
      <c r="AL444" t="s">
        <v>85</v>
      </c>
      <c r="AM444" t="s">
        <v>86</v>
      </c>
      <c r="AN444" t="s">
        <v>87</v>
      </c>
      <c r="AO444" t="s">
        <v>2344</v>
      </c>
      <c r="AP444" t="s">
        <v>74</v>
      </c>
      <c r="AQ444" t="s">
        <v>74</v>
      </c>
      <c r="AR444" t="s">
        <v>2345</v>
      </c>
      <c r="AS444" t="s">
        <v>2346</v>
      </c>
      <c r="AT444" t="s">
        <v>5455</v>
      </c>
      <c r="AU444">
        <v>1995</v>
      </c>
      <c r="AV444">
        <v>1247</v>
      </c>
      <c r="AW444">
        <v>2</v>
      </c>
      <c r="AX444" t="s">
        <v>74</v>
      </c>
      <c r="AY444" t="s">
        <v>74</v>
      </c>
      <c r="AZ444" t="s">
        <v>74</v>
      </c>
      <c r="BA444" t="s">
        <v>74</v>
      </c>
      <c r="BB444">
        <v>163</v>
      </c>
      <c r="BC444">
        <v>172</v>
      </c>
      <c r="BD444" t="s">
        <v>74</v>
      </c>
      <c r="BE444" t="s">
        <v>5456</v>
      </c>
      <c r="BF444" t="str">
        <f>HYPERLINK("http://dx.doi.org/10.1016/0167-4838(94)00205-U","http://dx.doi.org/10.1016/0167-4838(94)00205-U")</f>
        <v>http://dx.doi.org/10.1016/0167-4838(94)00205-U</v>
      </c>
      <c r="BG444" t="s">
        <v>74</v>
      </c>
      <c r="BH444" t="s">
        <v>74</v>
      </c>
      <c r="BI444">
        <v>10</v>
      </c>
      <c r="BJ444" t="s">
        <v>2180</v>
      </c>
      <c r="BK444" t="s">
        <v>94</v>
      </c>
      <c r="BL444" t="s">
        <v>2180</v>
      </c>
      <c r="BM444" t="s">
        <v>5457</v>
      </c>
      <c r="BN444">
        <v>7696304</v>
      </c>
      <c r="BO444" t="s">
        <v>74</v>
      </c>
      <c r="BP444" t="s">
        <v>74</v>
      </c>
      <c r="BQ444" t="s">
        <v>74</v>
      </c>
      <c r="BR444" t="s">
        <v>97</v>
      </c>
      <c r="BS444" t="s">
        <v>5458</v>
      </c>
      <c r="BT444" t="str">
        <f>HYPERLINK("https%3A%2F%2Fwww.webofscience.com%2Fwos%2Fwoscc%2Ffull-record%2FWOS:A1995QN21500001","View Full Record in Web of Science")</f>
        <v>View Full Record in Web of Science</v>
      </c>
    </row>
    <row r="445" spans="1:72" x14ac:dyDescent="0.15">
      <c r="A445" t="s">
        <v>72</v>
      </c>
      <c r="B445" t="s">
        <v>5459</v>
      </c>
      <c r="C445" t="s">
        <v>74</v>
      </c>
      <c r="D445" t="s">
        <v>74</v>
      </c>
      <c r="E445" t="s">
        <v>74</v>
      </c>
      <c r="F445" t="s">
        <v>5459</v>
      </c>
      <c r="G445" t="s">
        <v>74</v>
      </c>
      <c r="H445" t="s">
        <v>74</v>
      </c>
      <c r="I445" t="s">
        <v>5460</v>
      </c>
      <c r="J445" t="s">
        <v>213</v>
      </c>
      <c r="K445" t="s">
        <v>74</v>
      </c>
      <c r="L445" t="s">
        <v>74</v>
      </c>
      <c r="M445" t="s">
        <v>77</v>
      </c>
      <c r="N445" t="s">
        <v>78</v>
      </c>
      <c r="O445" t="s">
        <v>74</v>
      </c>
      <c r="P445" t="s">
        <v>74</v>
      </c>
      <c r="Q445" t="s">
        <v>74</v>
      </c>
      <c r="R445" t="s">
        <v>74</v>
      </c>
      <c r="S445" t="s">
        <v>74</v>
      </c>
      <c r="T445" t="s">
        <v>74</v>
      </c>
      <c r="U445" t="s">
        <v>5461</v>
      </c>
      <c r="V445" t="s">
        <v>5462</v>
      </c>
      <c r="W445" t="s">
        <v>74</v>
      </c>
      <c r="X445" t="s">
        <v>74</v>
      </c>
      <c r="Y445" t="s">
        <v>5463</v>
      </c>
      <c r="Z445" t="s">
        <v>74</v>
      </c>
      <c r="AA445" t="s">
        <v>5464</v>
      </c>
      <c r="AB445" t="s">
        <v>5465</v>
      </c>
      <c r="AC445" t="s">
        <v>74</v>
      </c>
      <c r="AD445" t="s">
        <v>74</v>
      </c>
      <c r="AE445" t="s">
        <v>74</v>
      </c>
      <c r="AF445" t="s">
        <v>74</v>
      </c>
      <c r="AG445">
        <v>13</v>
      </c>
      <c r="AH445">
        <v>47</v>
      </c>
      <c r="AI445">
        <v>49</v>
      </c>
      <c r="AJ445">
        <v>0</v>
      </c>
      <c r="AK445">
        <v>1</v>
      </c>
      <c r="AL445" t="s">
        <v>160</v>
      </c>
      <c r="AM445" t="s">
        <v>161</v>
      </c>
      <c r="AN445" t="s">
        <v>220</v>
      </c>
      <c r="AO445" t="s">
        <v>221</v>
      </c>
      <c r="AP445" t="s">
        <v>74</v>
      </c>
      <c r="AQ445" t="s">
        <v>74</v>
      </c>
      <c r="AR445" t="s">
        <v>222</v>
      </c>
      <c r="AS445" t="s">
        <v>223</v>
      </c>
      <c r="AT445" t="s">
        <v>5455</v>
      </c>
      <c r="AU445">
        <v>1995</v>
      </c>
      <c r="AV445">
        <v>22</v>
      </c>
      <c r="AW445">
        <v>6</v>
      </c>
      <c r="AX445" t="s">
        <v>74</v>
      </c>
      <c r="AY445" t="s">
        <v>74</v>
      </c>
      <c r="AZ445" t="s">
        <v>74</v>
      </c>
      <c r="BA445" t="s">
        <v>74</v>
      </c>
      <c r="BB445">
        <v>687</v>
      </c>
      <c r="BC445">
        <v>690</v>
      </c>
      <c r="BD445" t="s">
        <v>74</v>
      </c>
      <c r="BE445" t="s">
        <v>5466</v>
      </c>
      <c r="BF445" t="str">
        <f>HYPERLINK("http://dx.doi.org/10.1029/95GL00202","http://dx.doi.org/10.1029/95GL00202")</f>
        <v>http://dx.doi.org/10.1029/95GL00202</v>
      </c>
      <c r="BG445" t="s">
        <v>74</v>
      </c>
      <c r="BH445" t="s">
        <v>74</v>
      </c>
      <c r="BI445">
        <v>4</v>
      </c>
      <c r="BJ445" t="s">
        <v>226</v>
      </c>
      <c r="BK445" t="s">
        <v>94</v>
      </c>
      <c r="BL445" t="s">
        <v>227</v>
      </c>
      <c r="BM445" t="s">
        <v>5467</v>
      </c>
      <c r="BN445" t="s">
        <v>74</v>
      </c>
      <c r="BO445" t="s">
        <v>74</v>
      </c>
      <c r="BP445" t="s">
        <v>74</v>
      </c>
      <c r="BQ445" t="s">
        <v>74</v>
      </c>
      <c r="BR445" t="s">
        <v>97</v>
      </c>
      <c r="BS445" t="s">
        <v>5468</v>
      </c>
      <c r="BT445" t="str">
        <f>HYPERLINK("https%3A%2F%2Fwww.webofscience.com%2Fwos%2Fwoscc%2Ffull-record%2FWOS:A1995QN56600007","View Full Record in Web of Science")</f>
        <v>View Full Record in Web of Science</v>
      </c>
    </row>
    <row r="446" spans="1:72" x14ac:dyDescent="0.15">
      <c r="A446" t="s">
        <v>72</v>
      </c>
      <c r="B446" t="s">
        <v>5469</v>
      </c>
      <c r="C446" t="s">
        <v>74</v>
      </c>
      <c r="D446" t="s">
        <v>74</v>
      </c>
      <c r="E446" t="s">
        <v>74</v>
      </c>
      <c r="F446" t="s">
        <v>5469</v>
      </c>
      <c r="G446" t="s">
        <v>74</v>
      </c>
      <c r="H446" t="s">
        <v>74</v>
      </c>
      <c r="I446" t="s">
        <v>5470</v>
      </c>
      <c r="J446" t="s">
        <v>233</v>
      </c>
      <c r="K446" t="s">
        <v>74</v>
      </c>
      <c r="L446" t="s">
        <v>74</v>
      </c>
      <c r="M446" t="s">
        <v>77</v>
      </c>
      <c r="N446" t="s">
        <v>78</v>
      </c>
      <c r="O446" t="s">
        <v>74</v>
      </c>
      <c r="P446" t="s">
        <v>74</v>
      </c>
      <c r="Q446" t="s">
        <v>74</v>
      </c>
      <c r="R446" t="s">
        <v>74</v>
      </c>
      <c r="S446" t="s">
        <v>74</v>
      </c>
      <c r="T446" t="s">
        <v>74</v>
      </c>
      <c r="U446" t="s">
        <v>5471</v>
      </c>
      <c r="V446" t="s">
        <v>5472</v>
      </c>
      <c r="W446" t="s">
        <v>5473</v>
      </c>
      <c r="X446" t="s">
        <v>1712</v>
      </c>
      <c r="Y446" t="s">
        <v>5474</v>
      </c>
      <c r="Z446" t="s">
        <v>74</v>
      </c>
      <c r="AA446" t="s">
        <v>5475</v>
      </c>
      <c r="AB446" t="s">
        <v>74</v>
      </c>
      <c r="AC446" t="s">
        <v>74</v>
      </c>
      <c r="AD446" t="s">
        <v>74</v>
      </c>
      <c r="AE446" t="s">
        <v>74</v>
      </c>
      <c r="AF446" t="s">
        <v>74</v>
      </c>
      <c r="AG446">
        <v>29</v>
      </c>
      <c r="AH446">
        <v>106</v>
      </c>
      <c r="AI446">
        <v>124</v>
      </c>
      <c r="AJ446">
        <v>0</v>
      </c>
      <c r="AK446">
        <v>7</v>
      </c>
      <c r="AL446" t="s">
        <v>160</v>
      </c>
      <c r="AM446" t="s">
        <v>161</v>
      </c>
      <c r="AN446" t="s">
        <v>162</v>
      </c>
      <c r="AO446" t="s">
        <v>240</v>
      </c>
      <c r="AP446" t="s">
        <v>241</v>
      </c>
      <c r="AQ446" t="s">
        <v>74</v>
      </c>
      <c r="AR446" t="s">
        <v>242</v>
      </c>
      <c r="AS446" t="s">
        <v>243</v>
      </c>
      <c r="AT446" t="s">
        <v>5455</v>
      </c>
      <c r="AU446">
        <v>1995</v>
      </c>
      <c r="AV446">
        <v>100</v>
      </c>
      <c r="AW446" t="s">
        <v>5476</v>
      </c>
      <c r="AX446" t="s">
        <v>74</v>
      </c>
      <c r="AY446" t="s">
        <v>74</v>
      </c>
      <c r="AZ446" t="s">
        <v>74</v>
      </c>
      <c r="BA446" t="s">
        <v>74</v>
      </c>
      <c r="BB446">
        <v>4473</v>
      </c>
      <c r="BC446">
        <v>4487</v>
      </c>
      <c r="BD446" t="s">
        <v>74</v>
      </c>
      <c r="BE446" t="s">
        <v>5477</v>
      </c>
      <c r="BF446" t="str">
        <f>HYPERLINK("http://dx.doi.org/10.1029/94JC02278","http://dx.doi.org/10.1029/94JC02278")</f>
        <v>http://dx.doi.org/10.1029/94JC02278</v>
      </c>
      <c r="BG446" t="s">
        <v>74</v>
      </c>
      <c r="BH446" t="s">
        <v>74</v>
      </c>
      <c r="BI446">
        <v>15</v>
      </c>
      <c r="BJ446" t="s">
        <v>246</v>
      </c>
      <c r="BK446" t="s">
        <v>94</v>
      </c>
      <c r="BL446" t="s">
        <v>246</v>
      </c>
      <c r="BM446" t="s">
        <v>5478</v>
      </c>
      <c r="BN446" t="s">
        <v>74</v>
      </c>
      <c r="BO446" t="s">
        <v>74</v>
      </c>
      <c r="BP446" t="s">
        <v>74</v>
      </c>
      <c r="BQ446" t="s">
        <v>74</v>
      </c>
      <c r="BR446" t="s">
        <v>97</v>
      </c>
      <c r="BS446" t="s">
        <v>5479</v>
      </c>
      <c r="BT446" t="str">
        <f>HYPERLINK("https%3A%2F%2Fwww.webofscience.com%2Fwos%2Fwoscc%2Ffull-record%2FWOS:A1995QN00900016","View Full Record in Web of Science")</f>
        <v>View Full Record in Web of Science</v>
      </c>
    </row>
    <row r="447" spans="1:72" x14ac:dyDescent="0.15">
      <c r="A447" t="s">
        <v>72</v>
      </c>
      <c r="B447" t="s">
        <v>5480</v>
      </c>
      <c r="C447" t="s">
        <v>74</v>
      </c>
      <c r="D447" t="s">
        <v>74</v>
      </c>
      <c r="E447" t="s">
        <v>74</v>
      </c>
      <c r="F447" t="s">
        <v>5480</v>
      </c>
      <c r="G447" t="s">
        <v>74</v>
      </c>
      <c r="H447" t="s">
        <v>74</v>
      </c>
      <c r="I447" t="s">
        <v>5481</v>
      </c>
      <c r="J447" t="s">
        <v>233</v>
      </c>
      <c r="K447" t="s">
        <v>74</v>
      </c>
      <c r="L447" t="s">
        <v>74</v>
      </c>
      <c r="M447" t="s">
        <v>77</v>
      </c>
      <c r="N447" t="s">
        <v>78</v>
      </c>
      <c r="O447" t="s">
        <v>74</v>
      </c>
      <c r="P447" t="s">
        <v>74</v>
      </c>
      <c r="Q447" t="s">
        <v>74</v>
      </c>
      <c r="R447" t="s">
        <v>74</v>
      </c>
      <c r="S447" t="s">
        <v>74</v>
      </c>
      <c r="T447" t="s">
        <v>74</v>
      </c>
      <c r="U447" t="s">
        <v>74</v>
      </c>
      <c r="V447" t="s">
        <v>5482</v>
      </c>
      <c r="W447" t="s">
        <v>74</v>
      </c>
      <c r="X447" t="s">
        <v>74</v>
      </c>
      <c r="Y447" t="s">
        <v>5483</v>
      </c>
      <c r="Z447" t="s">
        <v>74</v>
      </c>
      <c r="AA447" t="s">
        <v>74</v>
      </c>
      <c r="AB447" t="s">
        <v>74</v>
      </c>
      <c r="AC447" t="s">
        <v>74</v>
      </c>
      <c r="AD447" t="s">
        <v>74</v>
      </c>
      <c r="AE447" t="s">
        <v>74</v>
      </c>
      <c r="AF447" t="s">
        <v>74</v>
      </c>
      <c r="AG447">
        <v>26</v>
      </c>
      <c r="AH447">
        <v>19</v>
      </c>
      <c r="AI447">
        <v>20</v>
      </c>
      <c r="AJ447">
        <v>0</v>
      </c>
      <c r="AK447">
        <v>5</v>
      </c>
      <c r="AL447" t="s">
        <v>160</v>
      </c>
      <c r="AM447" t="s">
        <v>161</v>
      </c>
      <c r="AN447" t="s">
        <v>162</v>
      </c>
      <c r="AO447" t="s">
        <v>240</v>
      </c>
      <c r="AP447" t="s">
        <v>241</v>
      </c>
      <c r="AQ447" t="s">
        <v>74</v>
      </c>
      <c r="AR447" t="s">
        <v>242</v>
      </c>
      <c r="AS447" t="s">
        <v>243</v>
      </c>
      <c r="AT447" t="s">
        <v>5455</v>
      </c>
      <c r="AU447">
        <v>1995</v>
      </c>
      <c r="AV447">
        <v>100</v>
      </c>
      <c r="AW447" t="s">
        <v>5476</v>
      </c>
      <c r="AX447" t="s">
        <v>74</v>
      </c>
      <c r="AY447" t="s">
        <v>74</v>
      </c>
      <c r="AZ447" t="s">
        <v>74</v>
      </c>
      <c r="BA447" t="s">
        <v>74</v>
      </c>
      <c r="BB447">
        <v>4673</v>
      </c>
      <c r="BC447">
        <v>4680</v>
      </c>
      <c r="BD447" t="s">
        <v>74</v>
      </c>
      <c r="BE447" t="s">
        <v>5484</v>
      </c>
      <c r="BF447" t="str">
        <f>HYPERLINK("http://dx.doi.org/10.1029/94JC02354","http://dx.doi.org/10.1029/94JC02354")</f>
        <v>http://dx.doi.org/10.1029/94JC02354</v>
      </c>
      <c r="BG447" t="s">
        <v>74</v>
      </c>
      <c r="BH447" t="s">
        <v>74</v>
      </c>
      <c r="BI447">
        <v>8</v>
      </c>
      <c r="BJ447" t="s">
        <v>246</v>
      </c>
      <c r="BK447" t="s">
        <v>94</v>
      </c>
      <c r="BL447" t="s">
        <v>246</v>
      </c>
      <c r="BM447" t="s">
        <v>5478</v>
      </c>
      <c r="BN447" t="s">
        <v>74</v>
      </c>
      <c r="BO447" t="s">
        <v>74</v>
      </c>
      <c r="BP447" t="s">
        <v>74</v>
      </c>
      <c r="BQ447" t="s">
        <v>74</v>
      </c>
      <c r="BR447" t="s">
        <v>97</v>
      </c>
      <c r="BS447" t="s">
        <v>5485</v>
      </c>
      <c r="BT447" t="str">
        <f>HYPERLINK("https%3A%2F%2Fwww.webofscience.com%2Fwos%2Fwoscc%2Ffull-record%2FWOS:A1995QN00900031","View Full Record in Web of Science")</f>
        <v>View Full Record in Web of Science</v>
      </c>
    </row>
    <row r="448" spans="1:72" x14ac:dyDescent="0.15">
      <c r="A448" t="s">
        <v>72</v>
      </c>
      <c r="B448" t="s">
        <v>5486</v>
      </c>
      <c r="C448" t="s">
        <v>74</v>
      </c>
      <c r="D448" t="s">
        <v>74</v>
      </c>
      <c r="E448" t="s">
        <v>74</v>
      </c>
      <c r="F448" t="s">
        <v>5486</v>
      </c>
      <c r="G448" t="s">
        <v>74</v>
      </c>
      <c r="H448" t="s">
        <v>74</v>
      </c>
      <c r="I448" t="s">
        <v>5487</v>
      </c>
      <c r="J448" t="s">
        <v>233</v>
      </c>
      <c r="K448" t="s">
        <v>74</v>
      </c>
      <c r="L448" t="s">
        <v>74</v>
      </c>
      <c r="M448" t="s">
        <v>77</v>
      </c>
      <c r="N448" t="s">
        <v>78</v>
      </c>
      <c r="O448" t="s">
        <v>74</v>
      </c>
      <c r="P448" t="s">
        <v>74</v>
      </c>
      <c r="Q448" t="s">
        <v>74</v>
      </c>
      <c r="R448" t="s">
        <v>74</v>
      </c>
      <c r="S448" t="s">
        <v>74</v>
      </c>
      <c r="T448" t="s">
        <v>74</v>
      </c>
      <c r="U448" t="s">
        <v>5488</v>
      </c>
      <c r="V448" t="s">
        <v>5489</v>
      </c>
      <c r="W448" t="s">
        <v>74</v>
      </c>
      <c r="X448" t="s">
        <v>74</v>
      </c>
      <c r="Y448" t="s">
        <v>5490</v>
      </c>
      <c r="Z448" t="s">
        <v>74</v>
      </c>
      <c r="AA448" t="s">
        <v>74</v>
      </c>
      <c r="AB448" t="s">
        <v>5491</v>
      </c>
      <c r="AC448" t="s">
        <v>74</v>
      </c>
      <c r="AD448" t="s">
        <v>74</v>
      </c>
      <c r="AE448" t="s">
        <v>74</v>
      </c>
      <c r="AF448" t="s">
        <v>74</v>
      </c>
      <c r="AG448">
        <v>39</v>
      </c>
      <c r="AH448">
        <v>76</v>
      </c>
      <c r="AI448">
        <v>84</v>
      </c>
      <c r="AJ448">
        <v>0</v>
      </c>
      <c r="AK448">
        <v>24</v>
      </c>
      <c r="AL448" t="s">
        <v>160</v>
      </c>
      <c r="AM448" t="s">
        <v>161</v>
      </c>
      <c r="AN448" t="s">
        <v>162</v>
      </c>
      <c r="AO448" t="s">
        <v>240</v>
      </c>
      <c r="AP448" t="s">
        <v>241</v>
      </c>
      <c r="AQ448" t="s">
        <v>74</v>
      </c>
      <c r="AR448" t="s">
        <v>242</v>
      </c>
      <c r="AS448" t="s">
        <v>243</v>
      </c>
      <c r="AT448" t="s">
        <v>5455</v>
      </c>
      <c r="AU448">
        <v>1995</v>
      </c>
      <c r="AV448">
        <v>100</v>
      </c>
      <c r="AW448" t="s">
        <v>5476</v>
      </c>
      <c r="AX448" t="s">
        <v>74</v>
      </c>
      <c r="AY448" t="s">
        <v>74</v>
      </c>
      <c r="AZ448" t="s">
        <v>74</v>
      </c>
      <c r="BA448" t="s">
        <v>74</v>
      </c>
      <c r="BB448">
        <v>4791</v>
      </c>
      <c r="BC448">
        <v>4806</v>
      </c>
      <c r="BD448" t="s">
        <v>74</v>
      </c>
      <c r="BE448" t="s">
        <v>5492</v>
      </c>
      <c r="BF448" t="str">
        <f>HYPERLINK("http://dx.doi.org/10.1029/94JC02206","http://dx.doi.org/10.1029/94JC02206")</f>
        <v>http://dx.doi.org/10.1029/94JC02206</v>
      </c>
      <c r="BG448" t="s">
        <v>74</v>
      </c>
      <c r="BH448" t="s">
        <v>74</v>
      </c>
      <c r="BI448">
        <v>16</v>
      </c>
      <c r="BJ448" t="s">
        <v>246</v>
      </c>
      <c r="BK448" t="s">
        <v>94</v>
      </c>
      <c r="BL448" t="s">
        <v>246</v>
      </c>
      <c r="BM448" t="s">
        <v>5478</v>
      </c>
      <c r="BN448" t="s">
        <v>74</v>
      </c>
      <c r="BO448" t="s">
        <v>74</v>
      </c>
      <c r="BP448" t="s">
        <v>74</v>
      </c>
      <c r="BQ448" t="s">
        <v>74</v>
      </c>
      <c r="BR448" t="s">
        <v>97</v>
      </c>
      <c r="BS448" t="s">
        <v>5493</v>
      </c>
      <c r="BT448" t="str">
        <f>HYPERLINK("https%3A%2F%2Fwww.webofscience.com%2Fwos%2Fwoscc%2Ffull-record%2FWOS:A1995QN00900040","View Full Record in Web of Science")</f>
        <v>View Full Record in Web of Science</v>
      </c>
    </row>
    <row r="449" spans="1:72" x14ac:dyDescent="0.15">
      <c r="A449" t="s">
        <v>72</v>
      </c>
      <c r="B449" t="s">
        <v>5494</v>
      </c>
      <c r="C449" t="s">
        <v>74</v>
      </c>
      <c r="D449" t="s">
        <v>74</v>
      </c>
      <c r="E449" t="s">
        <v>74</v>
      </c>
      <c r="F449" t="s">
        <v>5494</v>
      </c>
      <c r="G449" t="s">
        <v>74</v>
      </c>
      <c r="H449" t="s">
        <v>74</v>
      </c>
      <c r="I449" t="s">
        <v>5495</v>
      </c>
      <c r="J449" t="s">
        <v>233</v>
      </c>
      <c r="K449" t="s">
        <v>74</v>
      </c>
      <c r="L449" t="s">
        <v>74</v>
      </c>
      <c r="M449" t="s">
        <v>77</v>
      </c>
      <c r="N449" t="s">
        <v>78</v>
      </c>
      <c r="O449" t="s">
        <v>74</v>
      </c>
      <c r="P449" t="s">
        <v>74</v>
      </c>
      <c r="Q449" t="s">
        <v>74</v>
      </c>
      <c r="R449" t="s">
        <v>74</v>
      </c>
      <c r="S449" t="s">
        <v>74</v>
      </c>
      <c r="T449" t="s">
        <v>74</v>
      </c>
      <c r="U449" t="s">
        <v>5496</v>
      </c>
      <c r="V449" t="s">
        <v>5497</v>
      </c>
      <c r="W449" t="s">
        <v>74</v>
      </c>
      <c r="X449" t="s">
        <v>74</v>
      </c>
      <c r="Y449" t="s">
        <v>5498</v>
      </c>
      <c r="Z449" t="s">
        <v>74</v>
      </c>
      <c r="AA449" t="s">
        <v>74</v>
      </c>
      <c r="AB449" t="s">
        <v>74</v>
      </c>
      <c r="AC449" t="s">
        <v>74</v>
      </c>
      <c r="AD449" t="s">
        <v>74</v>
      </c>
      <c r="AE449" t="s">
        <v>74</v>
      </c>
      <c r="AF449" t="s">
        <v>74</v>
      </c>
      <c r="AG449">
        <v>40</v>
      </c>
      <c r="AH449">
        <v>60</v>
      </c>
      <c r="AI449">
        <v>69</v>
      </c>
      <c r="AJ449">
        <v>0</v>
      </c>
      <c r="AK449">
        <v>4</v>
      </c>
      <c r="AL449" t="s">
        <v>160</v>
      </c>
      <c r="AM449" t="s">
        <v>161</v>
      </c>
      <c r="AN449" t="s">
        <v>162</v>
      </c>
      <c r="AO449" t="s">
        <v>240</v>
      </c>
      <c r="AP449" t="s">
        <v>241</v>
      </c>
      <c r="AQ449" t="s">
        <v>74</v>
      </c>
      <c r="AR449" t="s">
        <v>242</v>
      </c>
      <c r="AS449" t="s">
        <v>243</v>
      </c>
      <c r="AT449" t="s">
        <v>5455</v>
      </c>
      <c r="AU449">
        <v>1995</v>
      </c>
      <c r="AV449">
        <v>100</v>
      </c>
      <c r="AW449" t="s">
        <v>5476</v>
      </c>
      <c r="AX449" t="s">
        <v>74</v>
      </c>
      <c r="AY449" t="s">
        <v>74</v>
      </c>
      <c r="AZ449" t="s">
        <v>74</v>
      </c>
      <c r="BA449" t="s">
        <v>74</v>
      </c>
      <c r="BB449">
        <v>4821</v>
      </c>
      <c r="BC449">
        <v>4831</v>
      </c>
      <c r="BD449" t="s">
        <v>74</v>
      </c>
      <c r="BE449" t="s">
        <v>5499</v>
      </c>
      <c r="BF449" t="str">
        <f>HYPERLINK("http://dx.doi.org/10.1029/94JC02015","http://dx.doi.org/10.1029/94JC02015")</f>
        <v>http://dx.doi.org/10.1029/94JC02015</v>
      </c>
      <c r="BG449" t="s">
        <v>74</v>
      </c>
      <c r="BH449" t="s">
        <v>74</v>
      </c>
      <c r="BI449">
        <v>11</v>
      </c>
      <c r="BJ449" t="s">
        <v>246</v>
      </c>
      <c r="BK449" t="s">
        <v>94</v>
      </c>
      <c r="BL449" t="s">
        <v>246</v>
      </c>
      <c r="BM449" t="s">
        <v>5478</v>
      </c>
      <c r="BN449" t="s">
        <v>74</v>
      </c>
      <c r="BO449" t="s">
        <v>74</v>
      </c>
      <c r="BP449" t="s">
        <v>74</v>
      </c>
      <c r="BQ449" t="s">
        <v>74</v>
      </c>
      <c r="BR449" t="s">
        <v>97</v>
      </c>
      <c r="BS449" t="s">
        <v>5500</v>
      </c>
      <c r="BT449" t="str">
        <f>HYPERLINK("https%3A%2F%2Fwww.webofscience.com%2Fwos%2Fwoscc%2Ffull-record%2FWOS:A1995QN00900042","View Full Record in Web of Science")</f>
        <v>View Full Record in Web of Science</v>
      </c>
    </row>
    <row r="450" spans="1:72" x14ac:dyDescent="0.15">
      <c r="A450" t="s">
        <v>72</v>
      </c>
      <c r="B450" t="s">
        <v>5501</v>
      </c>
      <c r="C450" t="s">
        <v>74</v>
      </c>
      <c r="D450" t="s">
        <v>74</v>
      </c>
      <c r="E450" t="s">
        <v>74</v>
      </c>
      <c r="F450" t="s">
        <v>5501</v>
      </c>
      <c r="G450" t="s">
        <v>74</v>
      </c>
      <c r="H450" t="s">
        <v>74</v>
      </c>
      <c r="I450" t="s">
        <v>5502</v>
      </c>
      <c r="J450" t="s">
        <v>233</v>
      </c>
      <c r="K450" t="s">
        <v>74</v>
      </c>
      <c r="L450" t="s">
        <v>74</v>
      </c>
      <c r="M450" t="s">
        <v>77</v>
      </c>
      <c r="N450" t="s">
        <v>78</v>
      </c>
      <c r="O450" t="s">
        <v>74</v>
      </c>
      <c r="P450" t="s">
        <v>74</v>
      </c>
      <c r="Q450" t="s">
        <v>74</v>
      </c>
      <c r="R450" t="s">
        <v>74</v>
      </c>
      <c r="S450" t="s">
        <v>74</v>
      </c>
      <c r="T450" t="s">
        <v>74</v>
      </c>
      <c r="U450" t="s">
        <v>5503</v>
      </c>
      <c r="V450" t="s">
        <v>5504</v>
      </c>
      <c r="W450" t="s">
        <v>74</v>
      </c>
      <c r="X450" t="s">
        <v>74</v>
      </c>
      <c r="Y450" t="s">
        <v>5505</v>
      </c>
      <c r="Z450" t="s">
        <v>74</v>
      </c>
      <c r="AA450" t="s">
        <v>74</v>
      </c>
      <c r="AB450" t="s">
        <v>74</v>
      </c>
      <c r="AC450" t="s">
        <v>74</v>
      </c>
      <c r="AD450" t="s">
        <v>74</v>
      </c>
      <c r="AE450" t="s">
        <v>74</v>
      </c>
      <c r="AF450" t="s">
        <v>74</v>
      </c>
      <c r="AG450">
        <v>52</v>
      </c>
      <c r="AH450">
        <v>15</v>
      </c>
      <c r="AI450">
        <v>15</v>
      </c>
      <c r="AJ450">
        <v>0</v>
      </c>
      <c r="AK450">
        <v>1</v>
      </c>
      <c r="AL450" t="s">
        <v>160</v>
      </c>
      <c r="AM450" t="s">
        <v>161</v>
      </c>
      <c r="AN450" t="s">
        <v>162</v>
      </c>
      <c r="AO450" t="s">
        <v>240</v>
      </c>
      <c r="AP450" t="s">
        <v>241</v>
      </c>
      <c r="AQ450" t="s">
        <v>74</v>
      </c>
      <c r="AR450" t="s">
        <v>242</v>
      </c>
      <c r="AS450" t="s">
        <v>243</v>
      </c>
      <c r="AT450" t="s">
        <v>5455</v>
      </c>
      <c r="AU450">
        <v>1995</v>
      </c>
      <c r="AV450">
        <v>100</v>
      </c>
      <c r="AW450" t="s">
        <v>5476</v>
      </c>
      <c r="AX450" t="s">
        <v>74</v>
      </c>
      <c r="AY450" t="s">
        <v>74</v>
      </c>
      <c r="AZ450" t="s">
        <v>74</v>
      </c>
      <c r="BA450" t="s">
        <v>74</v>
      </c>
      <c r="BB450">
        <v>4959</v>
      </c>
      <c r="BC450">
        <v>4975</v>
      </c>
      <c r="BD450" t="s">
        <v>74</v>
      </c>
      <c r="BE450" t="s">
        <v>5506</v>
      </c>
      <c r="BF450" t="str">
        <f>HYPERLINK("http://dx.doi.org/10.1029/94JC03131","http://dx.doi.org/10.1029/94JC03131")</f>
        <v>http://dx.doi.org/10.1029/94JC03131</v>
      </c>
      <c r="BG450" t="s">
        <v>74</v>
      </c>
      <c r="BH450" t="s">
        <v>74</v>
      </c>
      <c r="BI450">
        <v>17</v>
      </c>
      <c r="BJ450" t="s">
        <v>246</v>
      </c>
      <c r="BK450" t="s">
        <v>94</v>
      </c>
      <c r="BL450" t="s">
        <v>246</v>
      </c>
      <c r="BM450" t="s">
        <v>5478</v>
      </c>
      <c r="BN450" t="s">
        <v>74</v>
      </c>
      <c r="BO450" t="s">
        <v>74</v>
      </c>
      <c r="BP450" t="s">
        <v>74</v>
      </c>
      <c r="BQ450" t="s">
        <v>74</v>
      </c>
      <c r="BR450" t="s">
        <v>97</v>
      </c>
      <c r="BS450" t="s">
        <v>5507</v>
      </c>
      <c r="BT450" t="str">
        <f>HYPERLINK("https%3A%2F%2Fwww.webofscience.com%2Fwos%2Fwoscc%2Ffull-record%2FWOS:A1995QN00900050","View Full Record in Web of Science")</f>
        <v>View Full Record in Web of Science</v>
      </c>
    </row>
    <row r="451" spans="1:72" x14ac:dyDescent="0.15">
      <c r="A451" t="s">
        <v>72</v>
      </c>
      <c r="B451" t="s">
        <v>2004</v>
      </c>
      <c r="C451" t="s">
        <v>74</v>
      </c>
      <c r="D451" t="s">
        <v>74</v>
      </c>
      <c r="E451" t="s">
        <v>74</v>
      </c>
      <c r="F451" t="s">
        <v>2004</v>
      </c>
      <c r="G451" t="s">
        <v>74</v>
      </c>
      <c r="H451" t="s">
        <v>74</v>
      </c>
      <c r="I451" t="s">
        <v>5508</v>
      </c>
      <c r="J451" t="s">
        <v>2006</v>
      </c>
      <c r="K451" t="s">
        <v>74</v>
      </c>
      <c r="L451" t="s">
        <v>74</v>
      </c>
      <c r="M451" t="s">
        <v>77</v>
      </c>
      <c r="N451" t="s">
        <v>2007</v>
      </c>
      <c r="O451" t="s">
        <v>74</v>
      </c>
      <c r="P451" t="s">
        <v>74</v>
      </c>
      <c r="Q451" t="s">
        <v>74</v>
      </c>
      <c r="R451" t="s">
        <v>74</v>
      </c>
      <c r="S451" t="s">
        <v>74</v>
      </c>
      <c r="T451" t="s">
        <v>74</v>
      </c>
      <c r="U451" t="s">
        <v>74</v>
      </c>
      <c r="V451" t="s">
        <v>74</v>
      </c>
      <c r="W451" t="s">
        <v>74</v>
      </c>
      <c r="X451" t="s">
        <v>74</v>
      </c>
      <c r="Y451" t="s">
        <v>2008</v>
      </c>
      <c r="Z451" t="s">
        <v>74</v>
      </c>
      <c r="AA451" t="s">
        <v>74</v>
      </c>
      <c r="AB451" t="s">
        <v>74</v>
      </c>
      <c r="AC451" t="s">
        <v>74</v>
      </c>
      <c r="AD451" t="s">
        <v>74</v>
      </c>
      <c r="AE451" t="s">
        <v>74</v>
      </c>
      <c r="AF451" t="s">
        <v>74</v>
      </c>
      <c r="AG451">
        <v>1</v>
      </c>
      <c r="AH451">
        <v>0</v>
      </c>
      <c r="AI451">
        <v>0</v>
      </c>
      <c r="AJ451">
        <v>0</v>
      </c>
      <c r="AK451">
        <v>0</v>
      </c>
      <c r="AL451" t="s">
        <v>2009</v>
      </c>
      <c r="AM451" t="s">
        <v>345</v>
      </c>
      <c r="AN451" t="s">
        <v>2010</v>
      </c>
      <c r="AO451" t="s">
        <v>2011</v>
      </c>
      <c r="AP451" t="s">
        <v>74</v>
      </c>
      <c r="AQ451" t="s">
        <v>74</v>
      </c>
      <c r="AR451" t="s">
        <v>2012</v>
      </c>
      <c r="AS451" t="s">
        <v>2013</v>
      </c>
      <c r="AT451" t="s">
        <v>5455</v>
      </c>
      <c r="AU451">
        <v>1995</v>
      </c>
      <c r="AV451">
        <v>120</v>
      </c>
      <c r="AW451">
        <v>5</v>
      </c>
      <c r="AX451" t="s">
        <v>74</v>
      </c>
      <c r="AY451" t="s">
        <v>74</v>
      </c>
      <c r="AZ451" t="s">
        <v>74</v>
      </c>
      <c r="BA451" t="s">
        <v>74</v>
      </c>
      <c r="BB451">
        <v>94</v>
      </c>
      <c r="BC451">
        <v>94</v>
      </c>
      <c r="BD451" t="s">
        <v>74</v>
      </c>
      <c r="BE451" t="s">
        <v>74</v>
      </c>
      <c r="BF451" t="s">
        <v>74</v>
      </c>
      <c r="BG451" t="s">
        <v>74</v>
      </c>
      <c r="BH451" t="s">
        <v>74</v>
      </c>
      <c r="BI451">
        <v>1</v>
      </c>
      <c r="BJ451" t="s">
        <v>2014</v>
      </c>
      <c r="BK451" t="s">
        <v>1040</v>
      </c>
      <c r="BL451" t="s">
        <v>2014</v>
      </c>
      <c r="BM451" t="s">
        <v>5509</v>
      </c>
      <c r="BN451" t="s">
        <v>74</v>
      </c>
      <c r="BO451" t="s">
        <v>74</v>
      </c>
      <c r="BP451" t="s">
        <v>74</v>
      </c>
      <c r="BQ451" t="s">
        <v>74</v>
      </c>
      <c r="BR451" t="s">
        <v>97</v>
      </c>
      <c r="BS451" t="s">
        <v>5510</v>
      </c>
      <c r="BT451" t="str">
        <f>HYPERLINK("https%3A%2F%2Fwww.webofscience.com%2Fwos%2Fwoscc%2Ffull-record%2FWOS:A1995QL36200163","View Full Record in Web of Science")</f>
        <v>View Full Record in Web of Science</v>
      </c>
    </row>
    <row r="452" spans="1:72" x14ac:dyDescent="0.15">
      <c r="A452" t="s">
        <v>72</v>
      </c>
      <c r="B452" t="s">
        <v>5511</v>
      </c>
      <c r="C452" t="s">
        <v>74</v>
      </c>
      <c r="D452" t="s">
        <v>74</v>
      </c>
      <c r="E452" t="s">
        <v>74</v>
      </c>
      <c r="F452" t="s">
        <v>5511</v>
      </c>
      <c r="G452" t="s">
        <v>74</v>
      </c>
      <c r="H452" t="s">
        <v>74</v>
      </c>
      <c r="I452" t="s">
        <v>5512</v>
      </c>
      <c r="J452" t="s">
        <v>5513</v>
      </c>
      <c r="K452" t="s">
        <v>74</v>
      </c>
      <c r="L452" t="s">
        <v>74</v>
      </c>
      <c r="M452" t="s">
        <v>77</v>
      </c>
      <c r="N452" t="s">
        <v>78</v>
      </c>
      <c r="O452" t="s">
        <v>74</v>
      </c>
      <c r="P452" t="s">
        <v>74</v>
      </c>
      <c r="Q452" t="s">
        <v>74</v>
      </c>
      <c r="R452" t="s">
        <v>74</v>
      </c>
      <c r="S452" t="s">
        <v>74</v>
      </c>
      <c r="T452" t="s">
        <v>5514</v>
      </c>
      <c r="U452" t="s">
        <v>5515</v>
      </c>
      <c r="V452" t="s">
        <v>5516</v>
      </c>
      <c r="W452" t="s">
        <v>5517</v>
      </c>
      <c r="X452" t="s">
        <v>5518</v>
      </c>
      <c r="Y452" t="s">
        <v>74</v>
      </c>
      <c r="Z452" t="s">
        <v>74</v>
      </c>
      <c r="AA452" t="s">
        <v>5519</v>
      </c>
      <c r="AB452" t="s">
        <v>5520</v>
      </c>
      <c r="AC452" t="s">
        <v>74</v>
      </c>
      <c r="AD452" t="s">
        <v>74</v>
      </c>
      <c r="AE452" t="s">
        <v>74</v>
      </c>
      <c r="AF452" t="s">
        <v>74</v>
      </c>
      <c r="AG452">
        <v>35</v>
      </c>
      <c r="AH452">
        <v>117</v>
      </c>
      <c r="AI452">
        <v>131</v>
      </c>
      <c r="AJ452">
        <v>3</v>
      </c>
      <c r="AK452">
        <v>26</v>
      </c>
      <c r="AL452" t="s">
        <v>5521</v>
      </c>
      <c r="AM452" t="s">
        <v>161</v>
      </c>
      <c r="AN452" t="s">
        <v>5522</v>
      </c>
      <c r="AO452" t="s">
        <v>5523</v>
      </c>
      <c r="AP452" t="s">
        <v>74</v>
      </c>
      <c r="AQ452" t="s">
        <v>74</v>
      </c>
      <c r="AR452" t="s">
        <v>5524</v>
      </c>
      <c r="AS452" t="s">
        <v>5525</v>
      </c>
      <c r="AT452" t="s">
        <v>5526</v>
      </c>
      <c r="AU452">
        <v>1995</v>
      </c>
      <c r="AV452">
        <v>92</v>
      </c>
      <c r="AW452">
        <v>6</v>
      </c>
      <c r="AX452" t="s">
        <v>74</v>
      </c>
      <c r="AY452" t="s">
        <v>74</v>
      </c>
      <c r="AZ452" t="s">
        <v>74</v>
      </c>
      <c r="BA452" t="s">
        <v>74</v>
      </c>
      <c r="BB452">
        <v>1817</v>
      </c>
      <c r="BC452">
        <v>1821</v>
      </c>
      <c r="BD452" t="s">
        <v>74</v>
      </c>
      <c r="BE452" t="s">
        <v>5527</v>
      </c>
      <c r="BF452" t="str">
        <f>HYPERLINK("http://dx.doi.org/10.1073/pnas.92.6.1817","http://dx.doi.org/10.1073/pnas.92.6.1817")</f>
        <v>http://dx.doi.org/10.1073/pnas.92.6.1817</v>
      </c>
      <c r="BG452" t="s">
        <v>74</v>
      </c>
      <c r="BH452" t="s">
        <v>74</v>
      </c>
      <c r="BI452">
        <v>5</v>
      </c>
      <c r="BJ452" t="s">
        <v>113</v>
      </c>
      <c r="BK452" t="s">
        <v>94</v>
      </c>
      <c r="BL452" t="s">
        <v>114</v>
      </c>
      <c r="BM452" t="s">
        <v>5528</v>
      </c>
      <c r="BN452">
        <v>7892183</v>
      </c>
      <c r="BO452" t="s">
        <v>181</v>
      </c>
      <c r="BP452" t="s">
        <v>74</v>
      </c>
      <c r="BQ452" t="s">
        <v>74</v>
      </c>
      <c r="BR452" t="s">
        <v>97</v>
      </c>
      <c r="BS452" t="s">
        <v>5529</v>
      </c>
      <c r="BT452" t="str">
        <f>HYPERLINK("https%3A%2F%2Fwww.webofscience.com%2Fwos%2Fwoscc%2Ffull-record%2FWOS:A1995QM40800007","View Full Record in Web of Science")</f>
        <v>View Full Record in Web of Science</v>
      </c>
    </row>
    <row r="453" spans="1:72" x14ac:dyDescent="0.15">
      <c r="A453" t="s">
        <v>72</v>
      </c>
      <c r="B453" t="s">
        <v>5530</v>
      </c>
      <c r="C453" t="s">
        <v>74</v>
      </c>
      <c r="D453" t="s">
        <v>74</v>
      </c>
      <c r="E453" t="s">
        <v>74</v>
      </c>
      <c r="F453" t="s">
        <v>5530</v>
      </c>
      <c r="G453" t="s">
        <v>74</v>
      </c>
      <c r="H453" t="s">
        <v>74</v>
      </c>
      <c r="I453" t="s">
        <v>5531</v>
      </c>
      <c r="J453" t="s">
        <v>5532</v>
      </c>
      <c r="K453" t="s">
        <v>74</v>
      </c>
      <c r="L453" t="s">
        <v>74</v>
      </c>
      <c r="M453" t="s">
        <v>77</v>
      </c>
      <c r="N453" t="s">
        <v>52</v>
      </c>
      <c r="O453" t="s">
        <v>74</v>
      </c>
      <c r="P453" t="s">
        <v>74</v>
      </c>
      <c r="Q453" t="s">
        <v>74</v>
      </c>
      <c r="R453" t="s">
        <v>74</v>
      </c>
      <c r="S453" t="s">
        <v>74</v>
      </c>
      <c r="T453" t="s">
        <v>74</v>
      </c>
      <c r="U453" t="s">
        <v>74</v>
      </c>
      <c r="V453" t="s">
        <v>74</v>
      </c>
      <c r="W453" t="s">
        <v>5533</v>
      </c>
      <c r="X453" t="s">
        <v>5534</v>
      </c>
      <c r="Y453" t="s">
        <v>74</v>
      </c>
      <c r="Z453" t="s">
        <v>74</v>
      </c>
      <c r="AA453" t="s">
        <v>74</v>
      </c>
      <c r="AB453" t="s">
        <v>74</v>
      </c>
      <c r="AC453" t="s">
        <v>74</v>
      </c>
      <c r="AD453" t="s">
        <v>74</v>
      </c>
      <c r="AE453" t="s">
        <v>74</v>
      </c>
      <c r="AF453" t="s">
        <v>74</v>
      </c>
      <c r="AG453">
        <v>0</v>
      </c>
      <c r="AH453">
        <v>0</v>
      </c>
      <c r="AI453">
        <v>0</v>
      </c>
      <c r="AJ453">
        <v>0</v>
      </c>
      <c r="AK453">
        <v>0</v>
      </c>
      <c r="AL453" t="s">
        <v>5535</v>
      </c>
      <c r="AM453" t="s">
        <v>1564</v>
      </c>
      <c r="AN453" t="s">
        <v>5536</v>
      </c>
      <c r="AO453" t="s">
        <v>5537</v>
      </c>
      <c r="AP453" t="s">
        <v>74</v>
      </c>
      <c r="AQ453" t="s">
        <v>74</v>
      </c>
      <c r="AR453" t="s">
        <v>5538</v>
      </c>
      <c r="AS453" t="s">
        <v>5539</v>
      </c>
      <c r="AT453" t="s">
        <v>5540</v>
      </c>
      <c r="AU453">
        <v>1995</v>
      </c>
      <c r="AV453">
        <v>9</v>
      </c>
      <c r="AW453">
        <v>4</v>
      </c>
      <c r="AX453">
        <v>2</v>
      </c>
      <c r="AY453" t="s">
        <v>74</v>
      </c>
      <c r="AZ453" t="s">
        <v>74</v>
      </c>
      <c r="BA453" t="s">
        <v>74</v>
      </c>
      <c r="BB453" t="s">
        <v>5541</v>
      </c>
      <c r="BC453" t="s">
        <v>5541</v>
      </c>
      <c r="BD453" t="s">
        <v>74</v>
      </c>
      <c r="BE453" t="s">
        <v>74</v>
      </c>
      <c r="BF453" t="s">
        <v>74</v>
      </c>
      <c r="BG453" t="s">
        <v>74</v>
      </c>
      <c r="BH453" t="s">
        <v>74</v>
      </c>
      <c r="BI453">
        <v>1</v>
      </c>
      <c r="BJ453" t="s">
        <v>5542</v>
      </c>
      <c r="BK453" t="s">
        <v>94</v>
      </c>
      <c r="BL453" t="s">
        <v>5543</v>
      </c>
      <c r="BM453" t="s">
        <v>5544</v>
      </c>
      <c r="BN453" t="s">
        <v>74</v>
      </c>
      <c r="BO453" t="s">
        <v>74</v>
      </c>
      <c r="BP453" t="s">
        <v>74</v>
      </c>
      <c r="BQ453" t="s">
        <v>74</v>
      </c>
      <c r="BR453" t="s">
        <v>97</v>
      </c>
      <c r="BS453" t="s">
        <v>5545</v>
      </c>
      <c r="BT453" t="str">
        <f>HYPERLINK("https%3A%2F%2Fwww.webofscience.com%2Fwos%2Fwoscc%2Ffull-record%2FWOS:A1995QM40600095","View Full Record in Web of Science")</f>
        <v>View Full Record in Web of Science</v>
      </c>
    </row>
    <row r="454" spans="1:72" x14ac:dyDescent="0.15">
      <c r="A454" t="s">
        <v>72</v>
      </c>
      <c r="B454" t="s">
        <v>5546</v>
      </c>
      <c r="C454" t="s">
        <v>74</v>
      </c>
      <c r="D454" t="s">
        <v>74</v>
      </c>
      <c r="E454" t="s">
        <v>74</v>
      </c>
      <c r="F454" t="s">
        <v>5546</v>
      </c>
      <c r="G454" t="s">
        <v>74</v>
      </c>
      <c r="H454" t="s">
        <v>74</v>
      </c>
      <c r="I454" t="s">
        <v>5547</v>
      </c>
      <c r="J454" t="s">
        <v>275</v>
      </c>
      <c r="K454" t="s">
        <v>74</v>
      </c>
      <c r="L454" t="s">
        <v>74</v>
      </c>
      <c r="M454" t="s">
        <v>77</v>
      </c>
      <c r="N454" t="s">
        <v>78</v>
      </c>
      <c r="O454" t="s">
        <v>74</v>
      </c>
      <c r="P454" t="s">
        <v>74</v>
      </c>
      <c r="Q454" t="s">
        <v>74</v>
      </c>
      <c r="R454" t="s">
        <v>74</v>
      </c>
      <c r="S454" t="s">
        <v>74</v>
      </c>
      <c r="T454" t="s">
        <v>74</v>
      </c>
      <c r="U454" t="s">
        <v>5548</v>
      </c>
      <c r="V454" t="s">
        <v>5549</v>
      </c>
      <c r="W454" t="s">
        <v>5550</v>
      </c>
      <c r="X454" t="s">
        <v>5551</v>
      </c>
      <c r="Y454" t="s">
        <v>74</v>
      </c>
      <c r="Z454" t="s">
        <v>74</v>
      </c>
      <c r="AA454" t="s">
        <v>5552</v>
      </c>
      <c r="AB454" t="s">
        <v>5553</v>
      </c>
      <c r="AC454" t="s">
        <v>74</v>
      </c>
      <c r="AD454" t="s">
        <v>74</v>
      </c>
      <c r="AE454" t="s">
        <v>74</v>
      </c>
      <c r="AF454" t="s">
        <v>74</v>
      </c>
      <c r="AG454">
        <v>48</v>
      </c>
      <c r="AH454">
        <v>79</v>
      </c>
      <c r="AI454">
        <v>84</v>
      </c>
      <c r="AJ454">
        <v>0</v>
      </c>
      <c r="AK454">
        <v>11</v>
      </c>
      <c r="AL454" t="s">
        <v>160</v>
      </c>
      <c r="AM454" t="s">
        <v>161</v>
      </c>
      <c r="AN454" t="s">
        <v>162</v>
      </c>
      <c r="AO454" t="s">
        <v>279</v>
      </c>
      <c r="AP454" t="s">
        <v>280</v>
      </c>
      <c r="AQ454" t="s">
        <v>74</v>
      </c>
      <c r="AR454" t="s">
        <v>281</v>
      </c>
      <c r="AS454" t="s">
        <v>282</v>
      </c>
      <c r="AT454" t="s">
        <v>5540</v>
      </c>
      <c r="AU454">
        <v>1995</v>
      </c>
      <c r="AV454">
        <v>100</v>
      </c>
      <c r="AW454" t="s">
        <v>5554</v>
      </c>
      <c r="AX454" t="s">
        <v>74</v>
      </c>
      <c r="AY454" t="s">
        <v>74</v>
      </c>
      <c r="AZ454" t="s">
        <v>74</v>
      </c>
      <c r="BA454" t="s">
        <v>74</v>
      </c>
      <c r="BB454">
        <v>3829</v>
      </c>
      <c r="BC454">
        <v>3839</v>
      </c>
      <c r="BD454" t="s">
        <v>74</v>
      </c>
      <c r="BE454" t="s">
        <v>5555</v>
      </c>
      <c r="BF454" t="str">
        <f>HYPERLINK("http://dx.doi.org/10.1029/94JB02913","http://dx.doi.org/10.1029/94JB02913")</f>
        <v>http://dx.doi.org/10.1029/94JB02913</v>
      </c>
      <c r="BG454" t="s">
        <v>74</v>
      </c>
      <c r="BH454" t="s">
        <v>74</v>
      </c>
      <c r="BI454">
        <v>11</v>
      </c>
      <c r="BJ454" t="s">
        <v>270</v>
      </c>
      <c r="BK454" t="s">
        <v>94</v>
      </c>
      <c r="BL454" t="s">
        <v>270</v>
      </c>
      <c r="BM454" t="s">
        <v>5556</v>
      </c>
      <c r="BN454" t="s">
        <v>74</v>
      </c>
      <c r="BO454" t="s">
        <v>5557</v>
      </c>
      <c r="BP454" t="s">
        <v>74</v>
      </c>
      <c r="BQ454" t="s">
        <v>74</v>
      </c>
      <c r="BR454" t="s">
        <v>97</v>
      </c>
      <c r="BS454" t="s">
        <v>5558</v>
      </c>
      <c r="BT454" t="str">
        <f>HYPERLINK("https%3A%2F%2Fwww.webofscience.com%2Fwos%2Fwoscc%2Ffull-record%2FWOS:A1995QM54700006","View Full Record in Web of Science")</f>
        <v>View Full Record in Web of Science</v>
      </c>
    </row>
    <row r="455" spans="1:72" x14ac:dyDescent="0.15">
      <c r="A455" t="s">
        <v>72</v>
      </c>
      <c r="B455" t="s">
        <v>5559</v>
      </c>
      <c r="C455" t="s">
        <v>74</v>
      </c>
      <c r="D455" t="s">
        <v>74</v>
      </c>
      <c r="E455" t="s">
        <v>74</v>
      </c>
      <c r="F455" t="s">
        <v>5559</v>
      </c>
      <c r="G455" t="s">
        <v>74</v>
      </c>
      <c r="H455" t="s">
        <v>74</v>
      </c>
      <c r="I455" t="s">
        <v>5560</v>
      </c>
      <c r="J455" t="s">
        <v>5532</v>
      </c>
      <c r="K455" t="s">
        <v>74</v>
      </c>
      <c r="L455" t="s">
        <v>74</v>
      </c>
      <c r="M455" t="s">
        <v>77</v>
      </c>
      <c r="N455" t="s">
        <v>52</v>
      </c>
      <c r="O455" t="s">
        <v>74</v>
      </c>
      <c r="P455" t="s">
        <v>74</v>
      </c>
      <c r="Q455" t="s">
        <v>74</v>
      </c>
      <c r="R455" t="s">
        <v>74</v>
      </c>
      <c r="S455" t="s">
        <v>74</v>
      </c>
      <c r="T455" t="s">
        <v>74</v>
      </c>
      <c r="U455" t="s">
        <v>74</v>
      </c>
      <c r="V455" t="s">
        <v>74</v>
      </c>
      <c r="W455" t="s">
        <v>5561</v>
      </c>
      <c r="X455" t="s">
        <v>5562</v>
      </c>
      <c r="Y455" t="s">
        <v>74</v>
      </c>
      <c r="Z455" t="s">
        <v>74</v>
      </c>
      <c r="AA455" t="s">
        <v>74</v>
      </c>
      <c r="AB455" t="s">
        <v>74</v>
      </c>
      <c r="AC455" t="s">
        <v>74</v>
      </c>
      <c r="AD455" t="s">
        <v>74</v>
      </c>
      <c r="AE455" t="s">
        <v>74</v>
      </c>
      <c r="AF455" t="s">
        <v>74</v>
      </c>
      <c r="AG455">
        <v>0</v>
      </c>
      <c r="AH455">
        <v>0</v>
      </c>
      <c r="AI455">
        <v>0</v>
      </c>
      <c r="AJ455">
        <v>0</v>
      </c>
      <c r="AK455">
        <v>0</v>
      </c>
      <c r="AL455" t="s">
        <v>5535</v>
      </c>
      <c r="AM455" t="s">
        <v>1564</v>
      </c>
      <c r="AN455" t="s">
        <v>5536</v>
      </c>
      <c r="AO455" t="s">
        <v>5537</v>
      </c>
      <c r="AP455" t="s">
        <v>74</v>
      </c>
      <c r="AQ455" t="s">
        <v>74</v>
      </c>
      <c r="AR455" t="s">
        <v>5538</v>
      </c>
      <c r="AS455" t="s">
        <v>5539</v>
      </c>
      <c r="AT455" t="s">
        <v>5563</v>
      </c>
      <c r="AU455">
        <v>1995</v>
      </c>
      <c r="AV455">
        <v>9</v>
      </c>
      <c r="AW455">
        <v>3</v>
      </c>
      <c r="AX455">
        <v>1</v>
      </c>
      <c r="AY455" t="s">
        <v>74</v>
      </c>
      <c r="AZ455" t="s">
        <v>74</v>
      </c>
      <c r="BA455" t="s">
        <v>74</v>
      </c>
      <c r="BB455">
        <v>166</v>
      </c>
      <c r="BC455">
        <v>166</v>
      </c>
      <c r="BD455" t="s">
        <v>74</v>
      </c>
      <c r="BE455" t="s">
        <v>74</v>
      </c>
      <c r="BF455" t="s">
        <v>74</v>
      </c>
      <c r="BG455" t="s">
        <v>74</v>
      </c>
      <c r="BH455" t="s">
        <v>74</v>
      </c>
      <c r="BI455">
        <v>1</v>
      </c>
      <c r="BJ455" t="s">
        <v>5542</v>
      </c>
      <c r="BK455" t="s">
        <v>94</v>
      </c>
      <c r="BL455" t="s">
        <v>5543</v>
      </c>
      <c r="BM455" t="s">
        <v>5564</v>
      </c>
      <c r="BN455" t="s">
        <v>74</v>
      </c>
      <c r="BO455" t="s">
        <v>74</v>
      </c>
      <c r="BP455" t="s">
        <v>74</v>
      </c>
      <c r="BQ455" t="s">
        <v>74</v>
      </c>
      <c r="BR455" t="s">
        <v>97</v>
      </c>
      <c r="BS455" t="s">
        <v>5565</v>
      </c>
      <c r="BT455" t="str">
        <f>HYPERLINK("https%3A%2F%2Fwww.webofscience.com%2Fwos%2Fwoscc%2Ffull-record%2FWOS:A1995QL98700993","View Full Record in Web of Science")</f>
        <v>View Full Record in Web of Science</v>
      </c>
    </row>
    <row r="456" spans="1:72" x14ac:dyDescent="0.15">
      <c r="A456" t="s">
        <v>72</v>
      </c>
      <c r="B456" t="s">
        <v>5566</v>
      </c>
      <c r="C456" t="s">
        <v>74</v>
      </c>
      <c r="D456" t="s">
        <v>74</v>
      </c>
      <c r="E456" t="s">
        <v>74</v>
      </c>
      <c r="F456" t="s">
        <v>5566</v>
      </c>
      <c r="G456" t="s">
        <v>74</v>
      </c>
      <c r="H456" t="s">
        <v>74</v>
      </c>
      <c r="I456" t="s">
        <v>5567</v>
      </c>
      <c r="J456" t="s">
        <v>5532</v>
      </c>
      <c r="K456" t="s">
        <v>74</v>
      </c>
      <c r="L456" t="s">
        <v>74</v>
      </c>
      <c r="M456" t="s">
        <v>77</v>
      </c>
      <c r="N456" t="s">
        <v>52</v>
      </c>
      <c r="O456" t="s">
        <v>74</v>
      </c>
      <c r="P456" t="s">
        <v>74</v>
      </c>
      <c r="Q456" t="s">
        <v>74</v>
      </c>
      <c r="R456" t="s">
        <v>74</v>
      </c>
      <c r="S456" t="s">
        <v>74</v>
      </c>
      <c r="T456" t="s">
        <v>74</v>
      </c>
      <c r="U456" t="s">
        <v>74</v>
      </c>
      <c r="V456" t="s">
        <v>74</v>
      </c>
      <c r="W456" t="s">
        <v>5568</v>
      </c>
      <c r="X456" t="s">
        <v>5569</v>
      </c>
      <c r="Y456" t="s">
        <v>74</v>
      </c>
      <c r="Z456" t="s">
        <v>74</v>
      </c>
      <c r="AA456" t="s">
        <v>74</v>
      </c>
      <c r="AB456" t="s">
        <v>74</v>
      </c>
      <c r="AC456" t="s">
        <v>74</v>
      </c>
      <c r="AD456" t="s">
        <v>74</v>
      </c>
      <c r="AE456" t="s">
        <v>74</v>
      </c>
      <c r="AF456" t="s">
        <v>74</v>
      </c>
      <c r="AG456">
        <v>0</v>
      </c>
      <c r="AH456">
        <v>0</v>
      </c>
      <c r="AI456">
        <v>0</v>
      </c>
      <c r="AJ456">
        <v>0</v>
      </c>
      <c r="AK456">
        <v>2</v>
      </c>
      <c r="AL456" t="s">
        <v>5535</v>
      </c>
      <c r="AM456" t="s">
        <v>1564</v>
      </c>
      <c r="AN456" t="s">
        <v>5536</v>
      </c>
      <c r="AO456" t="s">
        <v>5537</v>
      </c>
      <c r="AP456" t="s">
        <v>74</v>
      </c>
      <c r="AQ456" t="s">
        <v>74</v>
      </c>
      <c r="AR456" t="s">
        <v>5538</v>
      </c>
      <c r="AS456" t="s">
        <v>5539</v>
      </c>
      <c r="AT456" t="s">
        <v>5563</v>
      </c>
      <c r="AU456">
        <v>1995</v>
      </c>
      <c r="AV456">
        <v>9</v>
      </c>
      <c r="AW456">
        <v>3</v>
      </c>
      <c r="AX456">
        <v>1</v>
      </c>
      <c r="AY456" t="s">
        <v>74</v>
      </c>
      <c r="AZ456" t="s">
        <v>74</v>
      </c>
      <c r="BA456" t="s">
        <v>74</v>
      </c>
      <c r="BB456" t="s">
        <v>5570</v>
      </c>
      <c r="BC456" t="s">
        <v>5570</v>
      </c>
      <c r="BD456" t="s">
        <v>74</v>
      </c>
      <c r="BE456" t="s">
        <v>74</v>
      </c>
      <c r="BF456" t="s">
        <v>74</v>
      </c>
      <c r="BG456" t="s">
        <v>74</v>
      </c>
      <c r="BH456" t="s">
        <v>74</v>
      </c>
      <c r="BI456">
        <v>1</v>
      </c>
      <c r="BJ456" t="s">
        <v>5542</v>
      </c>
      <c r="BK456" t="s">
        <v>94</v>
      </c>
      <c r="BL456" t="s">
        <v>5543</v>
      </c>
      <c r="BM456" t="s">
        <v>5564</v>
      </c>
      <c r="BN456" t="s">
        <v>74</v>
      </c>
      <c r="BO456" t="s">
        <v>74</v>
      </c>
      <c r="BP456" t="s">
        <v>74</v>
      </c>
      <c r="BQ456" t="s">
        <v>74</v>
      </c>
      <c r="BR456" t="s">
        <v>97</v>
      </c>
      <c r="BS456" t="s">
        <v>5571</v>
      </c>
      <c r="BT456" t="str">
        <f>HYPERLINK("https%3A%2F%2Fwww.webofscience.com%2Fwos%2Fwoscc%2Ffull-record%2FWOS:A1995QL98700460","View Full Record in Web of Science")</f>
        <v>View Full Record in Web of Science</v>
      </c>
    </row>
    <row r="457" spans="1:72" x14ac:dyDescent="0.15">
      <c r="A457" t="s">
        <v>72</v>
      </c>
      <c r="B457" t="s">
        <v>5572</v>
      </c>
      <c r="C457" t="s">
        <v>74</v>
      </c>
      <c r="D457" t="s">
        <v>74</v>
      </c>
      <c r="E457" t="s">
        <v>74</v>
      </c>
      <c r="F457" t="s">
        <v>5572</v>
      </c>
      <c r="G457" t="s">
        <v>74</v>
      </c>
      <c r="H457" t="s">
        <v>74</v>
      </c>
      <c r="I457" t="s">
        <v>5573</v>
      </c>
      <c r="J457" t="s">
        <v>5532</v>
      </c>
      <c r="K457" t="s">
        <v>74</v>
      </c>
      <c r="L457" t="s">
        <v>74</v>
      </c>
      <c r="M457" t="s">
        <v>77</v>
      </c>
      <c r="N457" t="s">
        <v>52</v>
      </c>
      <c r="O457" t="s">
        <v>74</v>
      </c>
      <c r="P457" t="s">
        <v>74</v>
      </c>
      <c r="Q457" t="s">
        <v>74</v>
      </c>
      <c r="R457" t="s">
        <v>74</v>
      </c>
      <c r="S457" t="s">
        <v>74</v>
      </c>
      <c r="T457" t="s">
        <v>74</v>
      </c>
      <c r="U457" t="s">
        <v>74</v>
      </c>
      <c r="V457" t="s">
        <v>74</v>
      </c>
      <c r="W457" t="s">
        <v>5574</v>
      </c>
      <c r="X457" t="s">
        <v>5575</v>
      </c>
      <c r="Y457" t="s">
        <v>74</v>
      </c>
      <c r="Z457" t="s">
        <v>74</v>
      </c>
      <c r="AA457" t="s">
        <v>74</v>
      </c>
      <c r="AB457" t="s">
        <v>74</v>
      </c>
      <c r="AC457" t="s">
        <v>74</v>
      </c>
      <c r="AD457" t="s">
        <v>74</v>
      </c>
      <c r="AE457" t="s">
        <v>74</v>
      </c>
      <c r="AF457" t="s">
        <v>74</v>
      </c>
      <c r="AG457">
        <v>0</v>
      </c>
      <c r="AH457">
        <v>0</v>
      </c>
      <c r="AI457">
        <v>0</v>
      </c>
      <c r="AJ457">
        <v>0</v>
      </c>
      <c r="AK457">
        <v>3</v>
      </c>
      <c r="AL457" t="s">
        <v>5535</v>
      </c>
      <c r="AM457" t="s">
        <v>1564</v>
      </c>
      <c r="AN457" t="s">
        <v>5536</v>
      </c>
      <c r="AO457" t="s">
        <v>5537</v>
      </c>
      <c r="AP457" t="s">
        <v>74</v>
      </c>
      <c r="AQ457" t="s">
        <v>74</v>
      </c>
      <c r="AR457" t="s">
        <v>5538</v>
      </c>
      <c r="AS457" t="s">
        <v>5539</v>
      </c>
      <c r="AT457" t="s">
        <v>5563</v>
      </c>
      <c r="AU457">
        <v>1995</v>
      </c>
      <c r="AV457">
        <v>9</v>
      </c>
      <c r="AW457">
        <v>3</v>
      </c>
      <c r="AX457">
        <v>1</v>
      </c>
      <c r="AY457" t="s">
        <v>74</v>
      </c>
      <c r="AZ457" t="s">
        <v>74</v>
      </c>
      <c r="BA457" t="s">
        <v>74</v>
      </c>
      <c r="BB457" t="s">
        <v>5576</v>
      </c>
      <c r="BC457" t="s">
        <v>5576</v>
      </c>
      <c r="BD457" t="s">
        <v>74</v>
      </c>
      <c r="BE457" t="s">
        <v>74</v>
      </c>
      <c r="BF457" t="s">
        <v>74</v>
      </c>
      <c r="BG457" t="s">
        <v>74</v>
      </c>
      <c r="BH457" t="s">
        <v>74</v>
      </c>
      <c r="BI457">
        <v>1</v>
      </c>
      <c r="BJ457" t="s">
        <v>5542</v>
      </c>
      <c r="BK457" t="s">
        <v>94</v>
      </c>
      <c r="BL457" t="s">
        <v>5543</v>
      </c>
      <c r="BM457" t="s">
        <v>5564</v>
      </c>
      <c r="BN457" t="s">
        <v>74</v>
      </c>
      <c r="BO457" t="s">
        <v>74</v>
      </c>
      <c r="BP457" t="s">
        <v>74</v>
      </c>
      <c r="BQ457" t="s">
        <v>74</v>
      </c>
      <c r="BR457" t="s">
        <v>97</v>
      </c>
      <c r="BS457" t="s">
        <v>5577</v>
      </c>
      <c r="BT457" t="str">
        <f>HYPERLINK("https%3A%2F%2Fwww.webofscience.com%2Fwos%2Fwoscc%2Ffull-record%2FWOS:A1995QL98702125","View Full Record in Web of Science")</f>
        <v>View Full Record in Web of Science</v>
      </c>
    </row>
    <row r="458" spans="1:72" x14ac:dyDescent="0.15">
      <c r="A458" t="s">
        <v>72</v>
      </c>
      <c r="B458" t="s">
        <v>5578</v>
      </c>
      <c r="C458" t="s">
        <v>74</v>
      </c>
      <c r="D458" t="s">
        <v>74</v>
      </c>
      <c r="E458" t="s">
        <v>74</v>
      </c>
      <c r="F458" t="s">
        <v>5578</v>
      </c>
      <c r="G458" t="s">
        <v>74</v>
      </c>
      <c r="H458" t="s">
        <v>74</v>
      </c>
      <c r="I458" t="s">
        <v>5579</v>
      </c>
      <c r="J458" t="s">
        <v>367</v>
      </c>
      <c r="K458" t="s">
        <v>74</v>
      </c>
      <c r="L458" t="s">
        <v>74</v>
      </c>
      <c r="M458" t="s">
        <v>77</v>
      </c>
      <c r="N458" t="s">
        <v>120</v>
      </c>
      <c r="O458" t="s">
        <v>74</v>
      </c>
      <c r="P458" t="s">
        <v>74</v>
      </c>
      <c r="Q458" t="s">
        <v>74</v>
      </c>
      <c r="R458" t="s">
        <v>74</v>
      </c>
      <c r="S458" t="s">
        <v>74</v>
      </c>
      <c r="T458" t="s">
        <v>74</v>
      </c>
      <c r="U458" t="s">
        <v>74</v>
      </c>
      <c r="V458" t="s">
        <v>74</v>
      </c>
      <c r="W458" t="s">
        <v>74</v>
      </c>
      <c r="X458" t="s">
        <v>74</v>
      </c>
      <c r="Y458" t="s">
        <v>74</v>
      </c>
      <c r="Z458" t="s">
        <v>74</v>
      </c>
      <c r="AA458" t="s">
        <v>74</v>
      </c>
      <c r="AB458" t="s">
        <v>5580</v>
      </c>
      <c r="AC458" t="s">
        <v>74</v>
      </c>
      <c r="AD458" t="s">
        <v>74</v>
      </c>
      <c r="AE458" t="s">
        <v>74</v>
      </c>
      <c r="AF458" t="s">
        <v>74</v>
      </c>
      <c r="AG458">
        <v>0</v>
      </c>
      <c r="AH458">
        <v>0</v>
      </c>
      <c r="AI458">
        <v>0</v>
      </c>
      <c r="AJ458">
        <v>0</v>
      </c>
      <c r="AK458">
        <v>0</v>
      </c>
      <c r="AL458" t="s">
        <v>1967</v>
      </c>
      <c r="AM458" t="s">
        <v>345</v>
      </c>
      <c r="AN458" t="s">
        <v>3049</v>
      </c>
      <c r="AO458" t="s">
        <v>374</v>
      </c>
      <c r="AP458" t="s">
        <v>3050</v>
      </c>
      <c r="AQ458" t="s">
        <v>74</v>
      </c>
      <c r="AR458" t="s">
        <v>375</v>
      </c>
      <c r="AS458" t="s">
        <v>376</v>
      </c>
      <c r="AT458" t="s">
        <v>5581</v>
      </c>
      <c r="AU458">
        <v>1995</v>
      </c>
      <c r="AV458">
        <v>7</v>
      </c>
      <c r="AW458">
        <v>1</v>
      </c>
      <c r="AX458" t="s">
        <v>74</v>
      </c>
      <c r="AY458" t="s">
        <v>74</v>
      </c>
      <c r="AZ458" t="s">
        <v>74</v>
      </c>
      <c r="BA458" t="s">
        <v>74</v>
      </c>
      <c r="BB458">
        <v>1</v>
      </c>
      <c r="BC458">
        <v>1</v>
      </c>
      <c r="BD458" t="s">
        <v>74</v>
      </c>
      <c r="BE458" t="s">
        <v>74</v>
      </c>
      <c r="BF458" t="s">
        <v>74</v>
      </c>
      <c r="BG458" t="s">
        <v>74</v>
      </c>
      <c r="BH458" t="s">
        <v>74</v>
      </c>
      <c r="BI458">
        <v>1</v>
      </c>
      <c r="BJ458" t="s">
        <v>378</v>
      </c>
      <c r="BK458" t="s">
        <v>94</v>
      </c>
      <c r="BL458" t="s">
        <v>379</v>
      </c>
      <c r="BM458" t="s">
        <v>5582</v>
      </c>
      <c r="BN458" t="s">
        <v>74</v>
      </c>
      <c r="BO458" t="s">
        <v>74</v>
      </c>
      <c r="BP458" t="s">
        <v>74</v>
      </c>
      <c r="BQ458" t="s">
        <v>74</v>
      </c>
      <c r="BR458" t="s">
        <v>97</v>
      </c>
      <c r="BS458" t="s">
        <v>5583</v>
      </c>
      <c r="BT458" t="str">
        <f>HYPERLINK("https%3A%2F%2Fwww.webofscience.com%2Fwos%2Fwoscc%2Ffull-record%2FWOS:A1995RA55200001","View Full Record in Web of Science")</f>
        <v>View Full Record in Web of Science</v>
      </c>
    </row>
    <row r="459" spans="1:72" x14ac:dyDescent="0.15">
      <c r="A459" t="s">
        <v>72</v>
      </c>
      <c r="B459" t="s">
        <v>5584</v>
      </c>
      <c r="C459" t="s">
        <v>74</v>
      </c>
      <c r="D459" t="s">
        <v>74</v>
      </c>
      <c r="E459" t="s">
        <v>74</v>
      </c>
      <c r="F459" t="s">
        <v>5584</v>
      </c>
      <c r="G459" t="s">
        <v>74</v>
      </c>
      <c r="H459" t="s">
        <v>74</v>
      </c>
      <c r="I459" t="s">
        <v>5585</v>
      </c>
      <c r="J459" t="s">
        <v>367</v>
      </c>
      <c r="K459" t="s">
        <v>74</v>
      </c>
      <c r="L459" t="s">
        <v>74</v>
      </c>
      <c r="M459" t="s">
        <v>77</v>
      </c>
      <c r="N459" t="s">
        <v>78</v>
      </c>
      <c r="O459" t="s">
        <v>74</v>
      </c>
      <c r="P459" t="s">
        <v>74</v>
      </c>
      <c r="Q459" t="s">
        <v>74</v>
      </c>
      <c r="R459" t="s">
        <v>74</v>
      </c>
      <c r="S459" t="s">
        <v>74</v>
      </c>
      <c r="T459" t="s">
        <v>5586</v>
      </c>
      <c r="U459" t="s">
        <v>5587</v>
      </c>
      <c r="V459" t="s">
        <v>5588</v>
      </c>
      <c r="W459" t="s">
        <v>5589</v>
      </c>
      <c r="X459" t="s">
        <v>5590</v>
      </c>
      <c r="Y459" t="s">
        <v>5591</v>
      </c>
      <c r="Z459" t="s">
        <v>74</v>
      </c>
      <c r="AA459" t="s">
        <v>74</v>
      </c>
      <c r="AB459" t="s">
        <v>74</v>
      </c>
      <c r="AC459" t="s">
        <v>74</v>
      </c>
      <c r="AD459" t="s">
        <v>74</v>
      </c>
      <c r="AE459" t="s">
        <v>74</v>
      </c>
      <c r="AF459" t="s">
        <v>74</v>
      </c>
      <c r="AG459">
        <v>20</v>
      </c>
      <c r="AH459">
        <v>31</v>
      </c>
      <c r="AI459">
        <v>33</v>
      </c>
      <c r="AJ459">
        <v>0</v>
      </c>
      <c r="AK459">
        <v>2</v>
      </c>
      <c r="AL459" t="s">
        <v>1967</v>
      </c>
      <c r="AM459" t="s">
        <v>345</v>
      </c>
      <c r="AN459" t="s">
        <v>3049</v>
      </c>
      <c r="AO459" t="s">
        <v>374</v>
      </c>
      <c r="AP459" t="s">
        <v>3050</v>
      </c>
      <c r="AQ459" t="s">
        <v>74</v>
      </c>
      <c r="AR459" t="s">
        <v>375</v>
      </c>
      <c r="AS459" t="s">
        <v>376</v>
      </c>
      <c r="AT459" t="s">
        <v>5581</v>
      </c>
      <c r="AU459">
        <v>1995</v>
      </c>
      <c r="AV459">
        <v>7</v>
      </c>
      <c r="AW459">
        <v>1</v>
      </c>
      <c r="AX459" t="s">
        <v>74</v>
      </c>
      <c r="AY459" t="s">
        <v>74</v>
      </c>
      <c r="AZ459" t="s">
        <v>74</v>
      </c>
      <c r="BA459" t="s">
        <v>74</v>
      </c>
      <c r="BB459">
        <v>3</v>
      </c>
      <c r="BC459">
        <v>8</v>
      </c>
      <c r="BD459" t="s">
        <v>74</v>
      </c>
      <c r="BE459" t="s">
        <v>5592</v>
      </c>
      <c r="BF459" t="str">
        <f>HYPERLINK("http://dx.doi.org/10.1017/S0954102095000022","http://dx.doi.org/10.1017/S0954102095000022")</f>
        <v>http://dx.doi.org/10.1017/S0954102095000022</v>
      </c>
      <c r="BG459" t="s">
        <v>74</v>
      </c>
      <c r="BH459" t="s">
        <v>74</v>
      </c>
      <c r="BI459">
        <v>6</v>
      </c>
      <c r="BJ459" t="s">
        <v>378</v>
      </c>
      <c r="BK459" t="s">
        <v>94</v>
      </c>
      <c r="BL459" t="s">
        <v>379</v>
      </c>
      <c r="BM459" t="s">
        <v>5582</v>
      </c>
      <c r="BN459" t="s">
        <v>74</v>
      </c>
      <c r="BO459" t="s">
        <v>74</v>
      </c>
      <c r="BP459" t="s">
        <v>74</v>
      </c>
      <c r="BQ459" t="s">
        <v>74</v>
      </c>
      <c r="BR459" t="s">
        <v>97</v>
      </c>
      <c r="BS459" t="s">
        <v>5593</v>
      </c>
      <c r="BT459" t="str">
        <f>HYPERLINK("https%3A%2F%2Fwww.webofscience.com%2Fwos%2Fwoscc%2Ffull-record%2FWOS:A1995RA55200002","View Full Record in Web of Science")</f>
        <v>View Full Record in Web of Science</v>
      </c>
    </row>
    <row r="460" spans="1:72" x14ac:dyDescent="0.15">
      <c r="A460" t="s">
        <v>72</v>
      </c>
      <c r="B460" t="s">
        <v>5594</v>
      </c>
      <c r="C460" t="s">
        <v>74</v>
      </c>
      <c r="D460" t="s">
        <v>74</v>
      </c>
      <c r="E460" t="s">
        <v>74</v>
      </c>
      <c r="F460" t="s">
        <v>5594</v>
      </c>
      <c r="G460" t="s">
        <v>74</v>
      </c>
      <c r="H460" t="s">
        <v>74</v>
      </c>
      <c r="I460" t="s">
        <v>5595</v>
      </c>
      <c r="J460" t="s">
        <v>367</v>
      </c>
      <c r="K460" t="s">
        <v>74</v>
      </c>
      <c r="L460" t="s">
        <v>74</v>
      </c>
      <c r="M460" t="s">
        <v>77</v>
      </c>
      <c r="N460" t="s">
        <v>78</v>
      </c>
      <c r="O460" t="s">
        <v>74</v>
      </c>
      <c r="P460" t="s">
        <v>74</v>
      </c>
      <c r="Q460" t="s">
        <v>74</v>
      </c>
      <c r="R460" t="s">
        <v>74</v>
      </c>
      <c r="S460" t="s">
        <v>74</v>
      </c>
      <c r="T460" t="s">
        <v>5596</v>
      </c>
      <c r="U460" t="s">
        <v>74</v>
      </c>
      <c r="V460" t="s">
        <v>5597</v>
      </c>
      <c r="W460" t="s">
        <v>5598</v>
      </c>
      <c r="X460" t="s">
        <v>5599</v>
      </c>
      <c r="Y460" t="s">
        <v>5600</v>
      </c>
      <c r="Z460" t="s">
        <v>74</v>
      </c>
      <c r="AA460" t="s">
        <v>74</v>
      </c>
      <c r="AB460" t="s">
        <v>74</v>
      </c>
      <c r="AC460" t="s">
        <v>74</v>
      </c>
      <c r="AD460" t="s">
        <v>74</v>
      </c>
      <c r="AE460" t="s">
        <v>74</v>
      </c>
      <c r="AF460" t="s">
        <v>74</v>
      </c>
      <c r="AG460">
        <v>10</v>
      </c>
      <c r="AH460">
        <v>56</v>
      </c>
      <c r="AI460">
        <v>62</v>
      </c>
      <c r="AJ460">
        <v>0</v>
      </c>
      <c r="AK460">
        <v>5</v>
      </c>
      <c r="AL460" t="s">
        <v>1967</v>
      </c>
      <c r="AM460" t="s">
        <v>345</v>
      </c>
      <c r="AN460" t="s">
        <v>3049</v>
      </c>
      <c r="AO460" t="s">
        <v>374</v>
      </c>
      <c r="AP460" t="s">
        <v>3050</v>
      </c>
      <c r="AQ460" t="s">
        <v>74</v>
      </c>
      <c r="AR460" t="s">
        <v>375</v>
      </c>
      <c r="AS460" t="s">
        <v>376</v>
      </c>
      <c r="AT460" t="s">
        <v>5581</v>
      </c>
      <c r="AU460">
        <v>1995</v>
      </c>
      <c r="AV460">
        <v>7</v>
      </c>
      <c r="AW460">
        <v>1</v>
      </c>
      <c r="AX460" t="s">
        <v>74</v>
      </c>
      <c r="AY460" t="s">
        <v>74</v>
      </c>
      <c r="AZ460" t="s">
        <v>74</v>
      </c>
      <c r="BA460" t="s">
        <v>74</v>
      </c>
      <c r="BB460">
        <v>9</v>
      </c>
      <c r="BC460">
        <v>14</v>
      </c>
      <c r="BD460" t="s">
        <v>74</v>
      </c>
      <c r="BE460" t="s">
        <v>5601</v>
      </c>
      <c r="BF460" t="str">
        <f>HYPERLINK("http://dx.doi.org/10.1017/S0954102095000034","http://dx.doi.org/10.1017/S0954102095000034")</f>
        <v>http://dx.doi.org/10.1017/S0954102095000034</v>
      </c>
      <c r="BG460" t="s">
        <v>74</v>
      </c>
      <c r="BH460" t="s">
        <v>74</v>
      </c>
      <c r="BI460">
        <v>6</v>
      </c>
      <c r="BJ460" t="s">
        <v>378</v>
      </c>
      <c r="BK460" t="s">
        <v>94</v>
      </c>
      <c r="BL460" t="s">
        <v>379</v>
      </c>
      <c r="BM460" t="s">
        <v>5582</v>
      </c>
      <c r="BN460" t="s">
        <v>74</v>
      </c>
      <c r="BO460" t="s">
        <v>1371</v>
      </c>
      <c r="BP460" t="s">
        <v>74</v>
      </c>
      <c r="BQ460" t="s">
        <v>74</v>
      </c>
      <c r="BR460" t="s">
        <v>97</v>
      </c>
      <c r="BS460" t="s">
        <v>5602</v>
      </c>
      <c r="BT460" t="str">
        <f>HYPERLINK("https%3A%2F%2Fwww.webofscience.com%2Fwos%2Fwoscc%2Ffull-record%2FWOS:A1995RA55200003","View Full Record in Web of Science")</f>
        <v>View Full Record in Web of Science</v>
      </c>
    </row>
    <row r="461" spans="1:72" x14ac:dyDescent="0.15">
      <c r="A461" t="s">
        <v>72</v>
      </c>
      <c r="B461" t="s">
        <v>5603</v>
      </c>
      <c r="C461" t="s">
        <v>74</v>
      </c>
      <c r="D461" t="s">
        <v>74</v>
      </c>
      <c r="E461" t="s">
        <v>74</v>
      </c>
      <c r="F461" t="s">
        <v>5603</v>
      </c>
      <c r="G461" t="s">
        <v>74</v>
      </c>
      <c r="H461" t="s">
        <v>74</v>
      </c>
      <c r="I461" t="s">
        <v>5604</v>
      </c>
      <c r="J461" t="s">
        <v>367</v>
      </c>
      <c r="K461" t="s">
        <v>74</v>
      </c>
      <c r="L461" t="s">
        <v>74</v>
      </c>
      <c r="M461" t="s">
        <v>77</v>
      </c>
      <c r="N461" t="s">
        <v>78</v>
      </c>
      <c r="O461" t="s">
        <v>74</v>
      </c>
      <c r="P461" t="s">
        <v>74</v>
      </c>
      <c r="Q461" t="s">
        <v>74</v>
      </c>
      <c r="R461" t="s">
        <v>74</v>
      </c>
      <c r="S461" t="s">
        <v>74</v>
      </c>
      <c r="T461" t="s">
        <v>5605</v>
      </c>
      <c r="U461" t="s">
        <v>5606</v>
      </c>
      <c r="V461" t="s">
        <v>5607</v>
      </c>
      <c r="W461" t="s">
        <v>5608</v>
      </c>
      <c r="X461" t="s">
        <v>74</v>
      </c>
      <c r="Y461" t="s">
        <v>5609</v>
      </c>
      <c r="Z461" t="s">
        <v>74</v>
      </c>
      <c r="AA461" t="s">
        <v>74</v>
      </c>
      <c r="AB461" t="s">
        <v>74</v>
      </c>
      <c r="AC461" t="s">
        <v>74</v>
      </c>
      <c r="AD461" t="s">
        <v>74</v>
      </c>
      <c r="AE461" t="s">
        <v>74</v>
      </c>
      <c r="AF461" t="s">
        <v>74</v>
      </c>
      <c r="AG461">
        <v>34</v>
      </c>
      <c r="AH461">
        <v>27</v>
      </c>
      <c r="AI461">
        <v>29</v>
      </c>
      <c r="AJ461">
        <v>0</v>
      </c>
      <c r="AK461">
        <v>10</v>
      </c>
      <c r="AL461" t="s">
        <v>1967</v>
      </c>
      <c r="AM461" t="s">
        <v>345</v>
      </c>
      <c r="AN461" t="s">
        <v>3049</v>
      </c>
      <c r="AO461" t="s">
        <v>374</v>
      </c>
      <c r="AP461" t="s">
        <v>3050</v>
      </c>
      <c r="AQ461" t="s">
        <v>74</v>
      </c>
      <c r="AR461" t="s">
        <v>375</v>
      </c>
      <c r="AS461" t="s">
        <v>376</v>
      </c>
      <c r="AT461" t="s">
        <v>5581</v>
      </c>
      <c r="AU461">
        <v>1995</v>
      </c>
      <c r="AV461">
        <v>7</v>
      </c>
      <c r="AW461">
        <v>1</v>
      </c>
      <c r="AX461" t="s">
        <v>74</v>
      </c>
      <c r="AY461" t="s">
        <v>74</v>
      </c>
      <c r="AZ461" t="s">
        <v>74</v>
      </c>
      <c r="BA461" t="s">
        <v>74</v>
      </c>
      <c r="BB461">
        <v>15</v>
      </c>
      <c r="BC461">
        <v>23</v>
      </c>
      <c r="BD461" t="s">
        <v>74</v>
      </c>
      <c r="BE461" t="s">
        <v>5610</v>
      </c>
      <c r="BF461" t="str">
        <f>HYPERLINK("http://dx.doi.org/10.1017/S0954102095000046","http://dx.doi.org/10.1017/S0954102095000046")</f>
        <v>http://dx.doi.org/10.1017/S0954102095000046</v>
      </c>
      <c r="BG461" t="s">
        <v>74</v>
      </c>
      <c r="BH461" t="s">
        <v>74</v>
      </c>
      <c r="BI461">
        <v>9</v>
      </c>
      <c r="BJ461" t="s">
        <v>378</v>
      </c>
      <c r="BK461" t="s">
        <v>94</v>
      </c>
      <c r="BL461" t="s">
        <v>379</v>
      </c>
      <c r="BM461" t="s">
        <v>5582</v>
      </c>
      <c r="BN461" t="s">
        <v>74</v>
      </c>
      <c r="BO461" t="s">
        <v>74</v>
      </c>
      <c r="BP461" t="s">
        <v>74</v>
      </c>
      <c r="BQ461" t="s">
        <v>74</v>
      </c>
      <c r="BR461" t="s">
        <v>97</v>
      </c>
      <c r="BS461" t="s">
        <v>5611</v>
      </c>
      <c r="BT461" t="str">
        <f>HYPERLINK("https%3A%2F%2Fwww.webofscience.com%2Fwos%2Fwoscc%2Ffull-record%2FWOS:A1995RA55200004","View Full Record in Web of Science")</f>
        <v>View Full Record in Web of Science</v>
      </c>
    </row>
    <row r="462" spans="1:72" x14ac:dyDescent="0.15">
      <c r="A462" t="s">
        <v>72</v>
      </c>
      <c r="B462" t="s">
        <v>5612</v>
      </c>
      <c r="C462" t="s">
        <v>74</v>
      </c>
      <c r="D462" t="s">
        <v>74</v>
      </c>
      <c r="E462" t="s">
        <v>74</v>
      </c>
      <c r="F462" t="s">
        <v>5612</v>
      </c>
      <c r="G462" t="s">
        <v>74</v>
      </c>
      <c r="H462" t="s">
        <v>74</v>
      </c>
      <c r="I462" t="s">
        <v>5613</v>
      </c>
      <c r="J462" t="s">
        <v>367</v>
      </c>
      <c r="K462" t="s">
        <v>74</v>
      </c>
      <c r="L462" t="s">
        <v>74</v>
      </c>
      <c r="M462" t="s">
        <v>77</v>
      </c>
      <c r="N462" t="s">
        <v>78</v>
      </c>
      <c r="O462" t="s">
        <v>74</v>
      </c>
      <c r="P462" t="s">
        <v>74</v>
      </c>
      <c r="Q462" t="s">
        <v>74</v>
      </c>
      <c r="R462" t="s">
        <v>74</v>
      </c>
      <c r="S462" t="s">
        <v>74</v>
      </c>
      <c r="T462" t="s">
        <v>5614</v>
      </c>
      <c r="U462" t="s">
        <v>5615</v>
      </c>
      <c r="V462" t="s">
        <v>5616</v>
      </c>
      <c r="W462" t="s">
        <v>74</v>
      </c>
      <c r="X462" t="s">
        <v>74</v>
      </c>
      <c r="Y462" t="s">
        <v>5617</v>
      </c>
      <c r="Z462" t="s">
        <v>74</v>
      </c>
      <c r="AA462" t="s">
        <v>74</v>
      </c>
      <c r="AB462" t="s">
        <v>74</v>
      </c>
      <c r="AC462" t="s">
        <v>74</v>
      </c>
      <c r="AD462" t="s">
        <v>74</v>
      </c>
      <c r="AE462" t="s">
        <v>74</v>
      </c>
      <c r="AF462" t="s">
        <v>74</v>
      </c>
      <c r="AG462">
        <v>27</v>
      </c>
      <c r="AH462">
        <v>53</v>
      </c>
      <c r="AI462">
        <v>62</v>
      </c>
      <c r="AJ462">
        <v>0</v>
      </c>
      <c r="AK462">
        <v>9</v>
      </c>
      <c r="AL462" t="s">
        <v>1967</v>
      </c>
      <c r="AM462" t="s">
        <v>345</v>
      </c>
      <c r="AN462" t="s">
        <v>3049</v>
      </c>
      <c r="AO462" t="s">
        <v>374</v>
      </c>
      <c r="AP462" t="s">
        <v>3050</v>
      </c>
      <c r="AQ462" t="s">
        <v>74</v>
      </c>
      <c r="AR462" t="s">
        <v>375</v>
      </c>
      <c r="AS462" t="s">
        <v>376</v>
      </c>
      <c r="AT462" t="s">
        <v>5581</v>
      </c>
      <c r="AU462">
        <v>1995</v>
      </c>
      <c r="AV462">
        <v>7</v>
      </c>
      <c r="AW462">
        <v>1</v>
      </c>
      <c r="AX462" t="s">
        <v>74</v>
      </c>
      <c r="AY462" t="s">
        <v>74</v>
      </c>
      <c r="AZ462" t="s">
        <v>74</v>
      </c>
      <c r="BA462" t="s">
        <v>74</v>
      </c>
      <c r="BB462">
        <v>25</v>
      </c>
      <c r="BC462">
        <v>30</v>
      </c>
      <c r="BD462" t="s">
        <v>74</v>
      </c>
      <c r="BE462" t="s">
        <v>5618</v>
      </c>
      <c r="BF462" t="str">
        <f>HYPERLINK("http://dx.doi.org/10.1017/S0954102095000058","http://dx.doi.org/10.1017/S0954102095000058")</f>
        <v>http://dx.doi.org/10.1017/S0954102095000058</v>
      </c>
      <c r="BG462" t="s">
        <v>74</v>
      </c>
      <c r="BH462" t="s">
        <v>74</v>
      </c>
      <c r="BI462">
        <v>6</v>
      </c>
      <c r="BJ462" t="s">
        <v>378</v>
      </c>
      <c r="BK462" t="s">
        <v>94</v>
      </c>
      <c r="BL462" t="s">
        <v>379</v>
      </c>
      <c r="BM462" t="s">
        <v>5582</v>
      </c>
      <c r="BN462" t="s">
        <v>74</v>
      </c>
      <c r="BO462" t="s">
        <v>74</v>
      </c>
      <c r="BP462" t="s">
        <v>74</v>
      </c>
      <c r="BQ462" t="s">
        <v>74</v>
      </c>
      <c r="BR462" t="s">
        <v>97</v>
      </c>
      <c r="BS462" t="s">
        <v>5619</v>
      </c>
      <c r="BT462" t="str">
        <f>HYPERLINK("https%3A%2F%2Fwww.webofscience.com%2Fwos%2Fwoscc%2Ffull-record%2FWOS:A1995RA55200005","View Full Record in Web of Science")</f>
        <v>View Full Record in Web of Science</v>
      </c>
    </row>
    <row r="463" spans="1:72" x14ac:dyDescent="0.15">
      <c r="A463" t="s">
        <v>72</v>
      </c>
      <c r="B463" t="s">
        <v>5620</v>
      </c>
      <c r="C463" t="s">
        <v>74</v>
      </c>
      <c r="D463" t="s">
        <v>74</v>
      </c>
      <c r="E463" t="s">
        <v>74</v>
      </c>
      <c r="F463" t="s">
        <v>5620</v>
      </c>
      <c r="G463" t="s">
        <v>74</v>
      </c>
      <c r="H463" t="s">
        <v>74</v>
      </c>
      <c r="I463" t="s">
        <v>5621</v>
      </c>
      <c r="J463" t="s">
        <v>367</v>
      </c>
      <c r="K463" t="s">
        <v>74</v>
      </c>
      <c r="L463" t="s">
        <v>74</v>
      </c>
      <c r="M463" t="s">
        <v>77</v>
      </c>
      <c r="N463" t="s">
        <v>78</v>
      </c>
      <c r="O463" t="s">
        <v>74</v>
      </c>
      <c r="P463" t="s">
        <v>74</v>
      </c>
      <c r="Q463" t="s">
        <v>74</v>
      </c>
      <c r="R463" t="s">
        <v>74</v>
      </c>
      <c r="S463" t="s">
        <v>74</v>
      </c>
      <c r="T463" t="s">
        <v>5622</v>
      </c>
      <c r="U463" t="s">
        <v>5623</v>
      </c>
      <c r="V463" t="s">
        <v>5624</v>
      </c>
      <c r="W463" t="s">
        <v>74</v>
      </c>
      <c r="X463" t="s">
        <v>74</v>
      </c>
      <c r="Y463" t="s">
        <v>5625</v>
      </c>
      <c r="Z463" t="s">
        <v>74</v>
      </c>
      <c r="AA463" t="s">
        <v>5626</v>
      </c>
      <c r="AB463" t="s">
        <v>5627</v>
      </c>
      <c r="AC463" t="s">
        <v>74</v>
      </c>
      <c r="AD463" t="s">
        <v>74</v>
      </c>
      <c r="AE463" t="s">
        <v>74</v>
      </c>
      <c r="AF463" t="s">
        <v>74</v>
      </c>
      <c r="AG463">
        <v>19</v>
      </c>
      <c r="AH463">
        <v>38</v>
      </c>
      <c r="AI463">
        <v>43</v>
      </c>
      <c r="AJ463">
        <v>0</v>
      </c>
      <c r="AK463">
        <v>3</v>
      </c>
      <c r="AL463" t="s">
        <v>1967</v>
      </c>
      <c r="AM463" t="s">
        <v>345</v>
      </c>
      <c r="AN463" t="s">
        <v>3049</v>
      </c>
      <c r="AO463" t="s">
        <v>374</v>
      </c>
      <c r="AP463" t="s">
        <v>3050</v>
      </c>
      <c r="AQ463" t="s">
        <v>74</v>
      </c>
      <c r="AR463" t="s">
        <v>375</v>
      </c>
      <c r="AS463" t="s">
        <v>376</v>
      </c>
      <c r="AT463" t="s">
        <v>5581</v>
      </c>
      <c r="AU463">
        <v>1995</v>
      </c>
      <c r="AV463">
        <v>7</v>
      </c>
      <c r="AW463">
        <v>1</v>
      </c>
      <c r="AX463" t="s">
        <v>74</v>
      </c>
      <c r="AY463" t="s">
        <v>74</v>
      </c>
      <c r="AZ463" t="s">
        <v>74</v>
      </c>
      <c r="BA463" t="s">
        <v>74</v>
      </c>
      <c r="BB463">
        <v>31</v>
      </c>
      <c r="BC463">
        <v>35</v>
      </c>
      <c r="BD463" t="s">
        <v>74</v>
      </c>
      <c r="BE463" t="s">
        <v>5628</v>
      </c>
      <c r="BF463" t="str">
        <f>HYPERLINK("http://dx.doi.org/10.1017/S095410209500006X","http://dx.doi.org/10.1017/S095410209500006X")</f>
        <v>http://dx.doi.org/10.1017/S095410209500006X</v>
      </c>
      <c r="BG463" t="s">
        <v>74</v>
      </c>
      <c r="BH463" t="s">
        <v>74</v>
      </c>
      <c r="BI463">
        <v>5</v>
      </c>
      <c r="BJ463" t="s">
        <v>378</v>
      </c>
      <c r="BK463" t="s">
        <v>94</v>
      </c>
      <c r="BL463" t="s">
        <v>379</v>
      </c>
      <c r="BM463" t="s">
        <v>5582</v>
      </c>
      <c r="BN463" t="s">
        <v>74</v>
      </c>
      <c r="BO463" t="s">
        <v>74</v>
      </c>
      <c r="BP463" t="s">
        <v>74</v>
      </c>
      <c r="BQ463" t="s">
        <v>74</v>
      </c>
      <c r="BR463" t="s">
        <v>97</v>
      </c>
      <c r="BS463" t="s">
        <v>5629</v>
      </c>
      <c r="BT463" t="str">
        <f>HYPERLINK("https%3A%2F%2Fwww.webofscience.com%2Fwos%2Fwoscc%2Ffull-record%2FWOS:A1995RA55200006","View Full Record in Web of Science")</f>
        <v>View Full Record in Web of Science</v>
      </c>
    </row>
    <row r="464" spans="1:72" x14ac:dyDescent="0.15">
      <c r="A464" t="s">
        <v>72</v>
      </c>
      <c r="B464" t="s">
        <v>5630</v>
      </c>
      <c r="C464" t="s">
        <v>74</v>
      </c>
      <c r="D464" t="s">
        <v>74</v>
      </c>
      <c r="E464" t="s">
        <v>74</v>
      </c>
      <c r="F464" t="s">
        <v>5630</v>
      </c>
      <c r="G464" t="s">
        <v>74</v>
      </c>
      <c r="H464" t="s">
        <v>74</v>
      </c>
      <c r="I464" t="s">
        <v>5631</v>
      </c>
      <c r="J464" t="s">
        <v>367</v>
      </c>
      <c r="K464" t="s">
        <v>74</v>
      </c>
      <c r="L464" t="s">
        <v>74</v>
      </c>
      <c r="M464" t="s">
        <v>77</v>
      </c>
      <c r="N464" t="s">
        <v>120</v>
      </c>
      <c r="O464" t="s">
        <v>74</v>
      </c>
      <c r="P464" t="s">
        <v>74</v>
      </c>
      <c r="Q464" t="s">
        <v>74</v>
      </c>
      <c r="R464" t="s">
        <v>74</v>
      </c>
      <c r="S464" t="s">
        <v>74</v>
      </c>
      <c r="T464" t="s">
        <v>74</v>
      </c>
      <c r="U464" t="s">
        <v>5632</v>
      </c>
      <c r="V464" t="s">
        <v>74</v>
      </c>
      <c r="W464" t="s">
        <v>74</v>
      </c>
      <c r="X464" t="s">
        <v>74</v>
      </c>
      <c r="Y464" t="s">
        <v>5633</v>
      </c>
      <c r="Z464" t="s">
        <v>74</v>
      </c>
      <c r="AA464" t="s">
        <v>74</v>
      </c>
      <c r="AB464" t="s">
        <v>74</v>
      </c>
      <c r="AC464" t="s">
        <v>74</v>
      </c>
      <c r="AD464" t="s">
        <v>74</v>
      </c>
      <c r="AE464" t="s">
        <v>74</v>
      </c>
      <c r="AF464" t="s">
        <v>74</v>
      </c>
      <c r="AG464">
        <v>18</v>
      </c>
      <c r="AH464">
        <v>29</v>
      </c>
      <c r="AI464">
        <v>29</v>
      </c>
      <c r="AJ464">
        <v>0</v>
      </c>
      <c r="AK464">
        <v>5</v>
      </c>
      <c r="AL464" t="s">
        <v>1967</v>
      </c>
      <c r="AM464" t="s">
        <v>345</v>
      </c>
      <c r="AN464" t="s">
        <v>3049</v>
      </c>
      <c r="AO464" t="s">
        <v>374</v>
      </c>
      <c r="AP464" t="s">
        <v>3050</v>
      </c>
      <c r="AQ464" t="s">
        <v>74</v>
      </c>
      <c r="AR464" t="s">
        <v>375</v>
      </c>
      <c r="AS464" t="s">
        <v>376</v>
      </c>
      <c r="AT464" t="s">
        <v>5581</v>
      </c>
      <c r="AU464">
        <v>1995</v>
      </c>
      <c r="AV464">
        <v>7</v>
      </c>
      <c r="AW464">
        <v>1</v>
      </c>
      <c r="AX464" t="s">
        <v>74</v>
      </c>
      <c r="AY464" t="s">
        <v>74</v>
      </c>
      <c r="AZ464" t="s">
        <v>74</v>
      </c>
      <c r="BA464" t="s">
        <v>74</v>
      </c>
      <c r="BB464">
        <v>37</v>
      </c>
      <c r="BC464">
        <v>38</v>
      </c>
      <c r="BD464" t="s">
        <v>74</v>
      </c>
      <c r="BE464" t="s">
        <v>5634</v>
      </c>
      <c r="BF464" t="str">
        <f>HYPERLINK("http://dx.doi.org/10.1017/S0954102095000071","http://dx.doi.org/10.1017/S0954102095000071")</f>
        <v>http://dx.doi.org/10.1017/S0954102095000071</v>
      </c>
      <c r="BG464" t="s">
        <v>74</v>
      </c>
      <c r="BH464" t="s">
        <v>74</v>
      </c>
      <c r="BI464">
        <v>2</v>
      </c>
      <c r="BJ464" t="s">
        <v>378</v>
      </c>
      <c r="BK464" t="s">
        <v>94</v>
      </c>
      <c r="BL464" t="s">
        <v>379</v>
      </c>
      <c r="BM464" t="s">
        <v>5582</v>
      </c>
      <c r="BN464" t="s">
        <v>74</v>
      </c>
      <c r="BO464" t="s">
        <v>74</v>
      </c>
      <c r="BP464" t="s">
        <v>74</v>
      </c>
      <c r="BQ464" t="s">
        <v>74</v>
      </c>
      <c r="BR464" t="s">
        <v>97</v>
      </c>
      <c r="BS464" t="s">
        <v>5635</v>
      </c>
      <c r="BT464" t="str">
        <f>HYPERLINK("https%3A%2F%2Fwww.webofscience.com%2Fwos%2Fwoscc%2Ffull-record%2FWOS:A1995RA55200007","View Full Record in Web of Science")</f>
        <v>View Full Record in Web of Science</v>
      </c>
    </row>
    <row r="465" spans="1:72" x14ac:dyDescent="0.15">
      <c r="A465" t="s">
        <v>72</v>
      </c>
      <c r="B465" t="s">
        <v>5636</v>
      </c>
      <c r="C465" t="s">
        <v>74</v>
      </c>
      <c r="D465" t="s">
        <v>74</v>
      </c>
      <c r="E465" t="s">
        <v>74</v>
      </c>
      <c r="F465" t="s">
        <v>5636</v>
      </c>
      <c r="G465" t="s">
        <v>74</v>
      </c>
      <c r="H465" t="s">
        <v>74</v>
      </c>
      <c r="I465" t="s">
        <v>5637</v>
      </c>
      <c r="J465" t="s">
        <v>367</v>
      </c>
      <c r="K465" t="s">
        <v>74</v>
      </c>
      <c r="L465" t="s">
        <v>74</v>
      </c>
      <c r="M465" t="s">
        <v>77</v>
      </c>
      <c r="N465" t="s">
        <v>78</v>
      </c>
      <c r="O465" t="s">
        <v>74</v>
      </c>
      <c r="P465" t="s">
        <v>74</v>
      </c>
      <c r="Q465" t="s">
        <v>74</v>
      </c>
      <c r="R465" t="s">
        <v>74</v>
      </c>
      <c r="S465" t="s">
        <v>74</v>
      </c>
      <c r="T465" t="s">
        <v>5638</v>
      </c>
      <c r="U465" t="s">
        <v>5639</v>
      </c>
      <c r="V465" t="s">
        <v>5640</v>
      </c>
      <c r="W465" t="s">
        <v>5641</v>
      </c>
      <c r="X465" t="s">
        <v>369</v>
      </c>
      <c r="Y465" t="s">
        <v>5642</v>
      </c>
      <c r="Z465" t="s">
        <v>74</v>
      </c>
      <c r="AA465" t="s">
        <v>74</v>
      </c>
      <c r="AB465" t="s">
        <v>74</v>
      </c>
      <c r="AC465" t="s">
        <v>74</v>
      </c>
      <c r="AD465" t="s">
        <v>74</v>
      </c>
      <c r="AE465" t="s">
        <v>74</v>
      </c>
      <c r="AF465" t="s">
        <v>74</v>
      </c>
      <c r="AG465">
        <v>38</v>
      </c>
      <c r="AH465">
        <v>19</v>
      </c>
      <c r="AI465">
        <v>20</v>
      </c>
      <c r="AJ465">
        <v>0</v>
      </c>
      <c r="AK465">
        <v>2</v>
      </c>
      <c r="AL465" t="s">
        <v>1967</v>
      </c>
      <c r="AM465" t="s">
        <v>345</v>
      </c>
      <c r="AN465" t="s">
        <v>3049</v>
      </c>
      <c r="AO465" t="s">
        <v>374</v>
      </c>
      <c r="AP465" t="s">
        <v>3050</v>
      </c>
      <c r="AQ465" t="s">
        <v>74</v>
      </c>
      <c r="AR465" t="s">
        <v>375</v>
      </c>
      <c r="AS465" t="s">
        <v>376</v>
      </c>
      <c r="AT465" t="s">
        <v>5581</v>
      </c>
      <c r="AU465">
        <v>1995</v>
      </c>
      <c r="AV465">
        <v>7</v>
      </c>
      <c r="AW465">
        <v>1</v>
      </c>
      <c r="AX465" t="s">
        <v>74</v>
      </c>
      <c r="AY465" t="s">
        <v>74</v>
      </c>
      <c r="AZ465" t="s">
        <v>74</v>
      </c>
      <c r="BA465" t="s">
        <v>74</v>
      </c>
      <c r="BB465">
        <v>39</v>
      </c>
      <c r="BC465">
        <v>50</v>
      </c>
      <c r="BD465" t="s">
        <v>74</v>
      </c>
      <c r="BE465" t="s">
        <v>5643</v>
      </c>
      <c r="BF465" t="str">
        <f>HYPERLINK("http://dx.doi.org/10.1017/S0954102095000083","http://dx.doi.org/10.1017/S0954102095000083")</f>
        <v>http://dx.doi.org/10.1017/S0954102095000083</v>
      </c>
      <c r="BG465" t="s">
        <v>74</v>
      </c>
      <c r="BH465" t="s">
        <v>74</v>
      </c>
      <c r="BI465">
        <v>12</v>
      </c>
      <c r="BJ465" t="s">
        <v>378</v>
      </c>
      <c r="BK465" t="s">
        <v>94</v>
      </c>
      <c r="BL465" t="s">
        <v>379</v>
      </c>
      <c r="BM465" t="s">
        <v>5582</v>
      </c>
      <c r="BN465" t="s">
        <v>74</v>
      </c>
      <c r="BO465" t="s">
        <v>74</v>
      </c>
      <c r="BP465" t="s">
        <v>74</v>
      </c>
      <c r="BQ465" t="s">
        <v>74</v>
      </c>
      <c r="BR465" t="s">
        <v>97</v>
      </c>
      <c r="BS465" t="s">
        <v>5644</v>
      </c>
      <c r="BT465" t="str">
        <f>HYPERLINK("https%3A%2F%2Fwww.webofscience.com%2Fwos%2Fwoscc%2Ffull-record%2FWOS:A1995RA55200008","View Full Record in Web of Science")</f>
        <v>View Full Record in Web of Science</v>
      </c>
    </row>
    <row r="466" spans="1:72" x14ac:dyDescent="0.15">
      <c r="A466" t="s">
        <v>72</v>
      </c>
      <c r="B466" t="s">
        <v>5645</v>
      </c>
      <c r="C466" t="s">
        <v>74</v>
      </c>
      <c r="D466" t="s">
        <v>74</v>
      </c>
      <c r="E466" t="s">
        <v>74</v>
      </c>
      <c r="F466" t="s">
        <v>5645</v>
      </c>
      <c r="G466" t="s">
        <v>74</v>
      </c>
      <c r="H466" t="s">
        <v>74</v>
      </c>
      <c r="I466" t="s">
        <v>5646</v>
      </c>
      <c r="J466" t="s">
        <v>367</v>
      </c>
      <c r="K466" t="s">
        <v>74</v>
      </c>
      <c r="L466" t="s">
        <v>74</v>
      </c>
      <c r="M466" t="s">
        <v>77</v>
      </c>
      <c r="N466" t="s">
        <v>78</v>
      </c>
      <c r="O466" t="s">
        <v>74</v>
      </c>
      <c r="P466" t="s">
        <v>74</v>
      </c>
      <c r="Q466" t="s">
        <v>74</v>
      </c>
      <c r="R466" t="s">
        <v>74</v>
      </c>
      <c r="S466" t="s">
        <v>74</v>
      </c>
      <c r="T466" t="s">
        <v>5647</v>
      </c>
      <c r="U466" t="s">
        <v>5648</v>
      </c>
      <c r="V466" t="s">
        <v>5649</v>
      </c>
      <c r="W466" t="s">
        <v>5650</v>
      </c>
      <c r="X466" t="s">
        <v>5651</v>
      </c>
      <c r="Y466" t="s">
        <v>74</v>
      </c>
      <c r="Z466" t="s">
        <v>74</v>
      </c>
      <c r="AA466" t="s">
        <v>5652</v>
      </c>
      <c r="AB466" t="s">
        <v>5653</v>
      </c>
      <c r="AC466" t="s">
        <v>74</v>
      </c>
      <c r="AD466" t="s">
        <v>74</v>
      </c>
      <c r="AE466" t="s">
        <v>74</v>
      </c>
      <c r="AF466" t="s">
        <v>74</v>
      </c>
      <c r="AG466">
        <v>62</v>
      </c>
      <c r="AH466">
        <v>37</v>
      </c>
      <c r="AI466">
        <v>40</v>
      </c>
      <c r="AJ466">
        <v>0</v>
      </c>
      <c r="AK466">
        <v>3</v>
      </c>
      <c r="AL466" t="s">
        <v>1967</v>
      </c>
      <c r="AM466" t="s">
        <v>345</v>
      </c>
      <c r="AN466" t="s">
        <v>3049</v>
      </c>
      <c r="AO466" t="s">
        <v>374</v>
      </c>
      <c r="AP466" t="s">
        <v>3050</v>
      </c>
      <c r="AQ466" t="s">
        <v>74</v>
      </c>
      <c r="AR466" t="s">
        <v>375</v>
      </c>
      <c r="AS466" t="s">
        <v>376</v>
      </c>
      <c r="AT466" t="s">
        <v>5581</v>
      </c>
      <c r="AU466">
        <v>1995</v>
      </c>
      <c r="AV466">
        <v>7</v>
      </c>
      <c r="AW466">
        <v>1</v>
      </c>
      <c r="AX466" t="s">
        <v>74</v>
      </c>
      <c r="AY466" t="s">
        <v>74</v>
      </c>
      <c r="AZ466" t="s">
        <v>74</v>
      </c>
      <c r="BA466" t="s">
        <v>74</v>
      </c>
      <c r="BB466">
        <v>51</v>
      </c>
      <c r="BC466">
        <v>62</v>
      </c>
      <c r="BD466" t="s">
        <v>74</v>
      </c>
      <c r="BE466" t="s">
        <v>5654</v>
      </c>
      <c r="BF466" t="str">
        <f>HYPERLINK("http://dx.doi.org/10.1017/S0954102095000095","http://dx.doi.org/10.1017/S0954102095000095")</f>
        <v>http://dx.doi.org/10.1017/S0954102095000095</v>
      </c>
      <c r="BG466" t="s">
        <v>74</v>
      </c>
      <c r="BH466" t="s">
        <v>74</v>
      </c>
      <c r="BI466">
        <v>12</v>
      </c>
      <c r="BJ466" t="s">
        <v>378</v>
      </c>
      <c r="BK466" t="s">
        <v>94</v>
      </c>
      <c r="BL466" t="s">
        <v>379</v>
      </c>
      <c r="BM466" t="s">
        <v>5582</v>
      </c>
      <c r="BN466" t="s">
        <v>74</v>
      </c>
      <c r="BO466" t="s">
        <v>74</v>
      </c>
      <c r="BP466" t="s">
        <v>74</v>
      </c>
      <c r="BQ466" t="s">
        <v>74</v>
      </c>
      <c r="BR466" t="s">
        <v>97</v>
      </c>
      <c r="BS466" t="s">
        <v>5655</v>
      </c>
      <c r="BT466" t="str">
        <f>HYPERLINK("https%3A%2F%2Fwww.webofscience.com%2Fwos%2Fwoscc%2Ffull-record%2FWOS:A1995RA55200009","View Full Record in Web of Science")</f>
        <v>View Full Record in Web of Science</v>
      </c>
    </row>
    <row r="467" spans="1:72" x14ac:dyDescent="0.15">
      <c r="A467" t="s">
        <v>72</v>
      </c>
      <c r="B467" t="s">
        <v>5656</v>
      </c>
      <c r="C467" t="s">
        <v>74</v>
      </c>
      <c r="D467" t="s">
        <v>74</v>
      </c>
      <c r="E467" t="s">
        <v>74</v>
      </c>
      <c r="F467" t="s">
        <v>5656</v>
      </c>
      <c r="G467" t="s">
        <v>74</v>
      </c>
      <c r="H467" t="s">
        <v>74</v>
      </c>
      <c r="I467" t="s">
        <v>5657</v>
      </c>
      <c r="J467" t="s">
        <v>367</v>
      </c>
      <c r="K467" t="s">
        <v>74</v>
      </c>
      <c r="L467" t="s">
        <v>74</v>
      </c>
      <c r="M467" t="s">
        <v>77</v>
      </c>
      <c r="N467" t="s">
        <v>78</v>
      </c>
      <c r="O467" t="s">
        <v>74</v>
      </c>
      <c r="P467" t="s">
        <v>74</v>
      </c>
      <c r="Q467" t="s">
        <v>74</v>
      </c>
      <c r="R467" t="s">
        <v>74</v>
      </c>
      <c r="S467" t="s">
        <v>74</v>
      </c>
      <c r="T467" t="s">
        <v>5658</v>
      </c>
      <c r="U467" t="s">
        <v>5659</v>
      </c>
      <c r="V467" t="s">
        <v>5660</v>
      </c>
      <c r="W467" t="s">
        <v>5661</v>
      </c>
      <c r="X467" t="s">
        <v>5662</v>
      </c>
      <c r="Y467" t="s">
        <v>5663</v>
      </c>
      <c r="Z467" t="s">
        <v>74</v>
      </c>
      <c r="AA467" t="s">
        <v>74</v>
      </c>
      <c r="AB467" t="s">
        <v>5664</v>
      </c>
      <c r="AC467" t="s">
        <v>74</v>
      </c>
      <c r="AD467" t="s">
        <v>74</v>
      </c>
      <c r="AE467" t="s">
        <v>74</v>
      </c>
      <c r="AF467" t="s">
        <v>74</v>
      </c>
      <c r="AG467">
        <v>51</v>
      </c>
      <c r="AH467">
        <v>13</v>
      </c>
      <c r="AI467">
        <v>15</v>
      </c>
      <c r="AJ467">
        <v>1</v>
      </c>
      <c r="AK467">
        <v>4</v>
      </c>
      <c r="AL467" t="s">
        <v>1967</v>
      </c>
      <c r="AM467" t="s">
        <v>345</v>
      </c>
      <c r="AN467" t="s">
        <v>3049</v>
      </c>
      <c r="AO467" t="s">
        <v>374</v>
      </c>
      <c r="AP467" t="s">
        <v>3050</v>
      </c>
      <c r="AQ467" t="s">
        <v>74</v>
      </c>
      <c r="AR467" t="s">
        <v>375</v>
      </c>
      <c r="AS467" t="s">
        <v>376</v>
      </c>
      <c r="AT467" t="s">
        <v>5581</v>
      </c>
      <c r="AU467">
        <v>1995</v>
      </c>
      <c r="AV467">
        <v>7</v>
      </c>
      <c r="AW467">
        <v>1</v>
      </c>
      <c r="AX467" t="s">
        <v>74</v>
      </c>
      <c r="AY467" t="s">
        <v>74</v>
      </c>
      <c r="AZ467" t="s">
        <v>74</v>
      </c>
      <c r="BA467" t="s">
        <v>74</v>
      </c>
      <c r="BB467">
        <v>63</v>
      </c>
      <c r="BC467">
        <v>72</v>
      </c>
      <c r="BD467" t="s">
        <v>74</v>
      </c>
      <c r="BE467" t="s">
        <v>5665</v>
      </c>
      <c r="BF467" t="str">
        <f>HYPERLINK("http://dx.doi.org/10.1017/S0954102095000101","http://dx.doi.org/10.1017/S0954102095000101")</f>
        <v>http://dx.doi.org/10.1017/S0954102095000101</v>
      </c>
      <c r="BG467" t="s">
        <v>74</v>
      </c>
      <c r="BH467" t="s">
        <v>74</v>
      </c>
      <c r="BI467">
        <v>10</v>
      </c>
      <c r="BJ467" t="s">
        <v>378</v>
      </c>
      <c r="BK467" t="s">
        <v>94</v>
      </c>
      <c r="BL467" t="s">
        <v>379</v>
      </c>
      <c r="BM467" t="s">
        <v>5582</v>
      </c>
      <c r="BN467" t="s">
        <v>74</v>
      </c>
      <c r="BO467" t="s">
        <v>74</v>
      </c>
      <c r="BP467" t="s">
        <v>74</v>
      </c>
      <c r="BQ467" t="s">
        <v>74</v>
      </c>
      <c r="BR467" t="s">
        <v>97</v>
      </c>
      <c r="BS467" t="s">
        <v>5666</v>
      </c>
      <c r="BT467" t="str">
        <f>HYPERLINK("https%3A%2F%2Fwww.webofscience.com%2Fwos%2Fwoscc%2Ffull-record%2FWOS:A1995RA55200010","View Full Record in Web of Science")</f>
        <v>View Full Record in Web of Science</v>
      </c>
    </row>
    <row r="468" spans="1:72" x14ac:dyDescent="0.15">
      <c r="A468" t="s">
        <v>72</v>
      </c>
      <c r="B468" t="s">
        <v>5667</v>
      </c>
      <c r="C468" t="s">
        <v>74</v>
      </c>
      <c r="D468" t="s">
        <v>74</v>
      </c>
      <c r="E468" t="s">
        <v>74</v>
      </c>
      <c r="F468" t="s">
        <v>5667</v>
      </c>
      <c r="G468" t="s">
        <v>74</v>
      </c>
      <c r="H468" t="s">
        <v>74</v>
      </c>
      <c r="I468" t="s">
        <v>5668</v>
      </c>
      <c r="J468" t="s">
        <v>367</v>
      </c>
      <c r="K468" t="s">
        <v>74</v>
      </c>
      <c r="L468" t="s">
        <v>74</v>
      </c>
      <c r="M468" t="s">
        <v>77</v>
      </c>
      <c r="N468" t="s">
        <v>78</v>
      </c>
      <c r="O468" t="s">
        <v>74</v>
      </c>
      <c r="P468" t="s">
        <v>74</v>
      </c>
      <c r="Q468" t="s">
        <v>74</v>
      </c>
      <c r="R468" t="s">
        <v>74</v>
      </c>
      <c r="S468" t="s">
        <v>74</v>
      </c>
      <c r="T468" t="s">
        <v>5669</v>
      </c>
      <c r="U468" t="s">
        <v>5670</v>
      </c>
      <c r="V468" t="s">
        <v>5671</v>
      </c>
      <c r="W468" t="s">
        <v>74</v>
      </c>
      <c r="X468" t="s">
        <v>74</v>
      </c>
      <c r="Y468" t="s">
        <v>5672</v>
      </c>
      <c r="Z468" t="s">
        <v>74</v>
      </c>
      <c r="AA468" t="s">
        <v>74</v>
      </c>
      <c r="AB468" t="s">
        <v>74</v>
      </c>
      <c r="AC468" t="s">
        <v>74</v>
      </c>
      <c r="AD468" t="s">
        <v>74</v>
      </c>
      <c r="AE468" t="s">
        <v>74</v>
      </c>
      <c r="AF468" t="s">
        <v>74</v>
      </c>
      <c r="AG468">
        <v>63</v>
      </c>
      <c r="AH468">
        <v>15</v>
      </c>
      <c r="AI468">
        <v>16</v>
      </c>
      <c r="AJ468">
        <v>0</v>
      </c>
      <c r="AK468">
        <v>6</v>
      </c>
      <c r="AL468" t="s">
        <v>1967</v>
      </c>
      <c r="AM468" t="s">
        <v>345</v>
      </c>
      <c r="AN468" t="s">
        <v>3049</v>
      </c>
      <c r="AO468" t="s">
        <v>374</v>
      </c>
      <c r="AP468" t="s">
        <v>3050</v>
      </c>
      <c r="AQ468" t="s">
        <v>74</v>
      </c>
      <c r="AR468" t="s">
        <v>375</v>
      </c>
      <c r="AS468" t="s">
        <v>376</v>
      </c>
      <c r="AT468" t="s">
        <v>5581</v>
      </c>
      <c r="AU468">
        <v>1995</v>
      </c>
      <c r="AV468">
        <v>7</v>
      </c>
      <c r="AW468">
        <v>1</v>
      </c>
      <c r="AX468" t="s">
        <v>74</v>
      </c>
      <c r="AY468" t="s">
        <v>74</v>
      </c>
      <c r="AZ468" t="s">
        <v>74</v>
      </c>
      <c r="BA468" t="s">
        <v>74</v>
      </c>
      <c r="BB468">
        <v>73</v>
      </c>
      <c r="BC468">
        <v>86</v>
      </c>
      <c r="BD468" t="s">
        <v>74</v>
      </c>
      <c r="BE468" t="s">
        <v>5673</v>
      </c>
      <c r="BF468" t="str">
        <f>HYPERLINK("http://dx.doi.org/10.1017/S0954102095000113","http://dx.doi.org/10.1017/S0954102095000113")</f>
        <v>http://dx.doi.org/10.1017/S0954102095000113</v>
      </c>
      <c r="BG468" t="s">
        <v>74</v>
      </c>
      <c r="BH468" t="s">
        <v>74</v>
      </c>
      <c r="BI468">
        <v>14</v>
      </c>
      <c r="BJ468" t="s">
        <v>378</v>
      </c>
      <c r="BK468" t="s">
        <v>94</v>
      </c>
      <c r="BL468" t="s">
        <v>379</v>
      </c>
      <c r="BM468" t="s">
        <v>5582</v>
      </c>
      <c r="BN468" t="s">
        <v>74</v>
      </c>
      <c r="BO468" t="s">
        <v>74</v>
      </c>
      <c r="BP468" t="s">
        <v>74</v>
      </c>
      <c r="BQ468" t="s">
        <v>74</v>
      </c>
      <c r="BR468" t="s">
        <v>97</v>
      </c>
      <c r="BS468" t="s">
        <v>5674</v>
      </c>
      <c r="BT468" t="str">
        <f>HYPERLINK("https%3A%2F%2Fwww.webofscience.com%2Fwos%2Fwoscc%2Ffull-record%2FWOS:A1995RA55200011","View Full Record in Web of Science")</f>
        <v>View Full Record in Web of Science</v>
      </c>
    </row>
    <row r="469" spans="1:72" x14ac:dyDescent="0.15">
      <c r="A469" t="s">
        <v>72</v>
      </c>
      <c r="B469" t="s">
        <v>5675</v>
      </c>
      <c r="C469" t="s">
        <v>74</v>
      </c>
      <c r="D469" t="s">
        <v>74</v>
      </c>
      <c r="E469" t="s">
        <v>74</v>
      </c>
      <c r="F469" t="s">
        <v>5675</v>
      </c>
      <c r="G469" t="s">
        <v>74</v>
      </c>
      <c r="H469" t="s">
        <v>74</v>
      </c>
      <c r="I469" t="s">
        <v>5676</v>
      </c>
      <c r="J469" t="s">
        <v>367</v>
      </c>
      <c r="K469" t="s">
        <v>74</v>
      </c>
      <c r="L469" t="s">
        <v>74</v>
      </c>
      <c r="M469" t="s">
        <v>77</v>
      </c>
      <c r="N469" t="s">
        <v>78</v>
      </c>
      <c r="O469" t="s">
        <v>74</v>
      </c>
      <c r="P469" t="s">
        <v>74</v>
      </c>
      <c r="Q469" t="s">
        <v>74</v>
      </c>
      <c r="R469" t="s">
        <v>74</v>
      </c>
      <c r="S469" t="s">
        <v>74</v>
      </c>
      <c r="T469" t="s">
        <v>5677</v>
      </c>
      <c r="U469" t="s">
        <v>5678</v>
      </c>
      <c r="V469" t="s">
        <v>5679</v>
      </c>
      <c r="W469" t="s">
        <v>5680</v>
      </c>
      <c r="X469" t="s">
        <v>5681</v>
      </c>
      <c r="Y469" t="s">
        <v>5682</v>
      </c>
      <c r="Z469" t="s">
        <v>74</v>
      </c>
      <c r="AA469" t="s">
        <v>5683</v>
      </c>
      <c r="AB469" t="s">
        <v>74</v>
      </c>
      <c r="AC469" t="s">
        <v>74</v>
      </c>
      <c r="AD469" t="s">
        <v>74</v>
      </c>
      <c r="AE469" t="s">
        <v>74</v>
      </c>
      <c r="AF469" t="s">
        <v>74</v>
      </c>
      <c r="AG469">
        <v>36</v>
      </c>
      <c r="AH469">
        <v>42</v>
      </c>
      <c r="AI469">
        <v>44</v>
      </c>
      <c r="AJ469">
        <v>0</v>
      </c>
      <c r="AK469">
        <v>0</v>
      </c>
      <c r="AL469" t="s">
        <v>1967</v>
      </c>
      <c r="AM469" t="s">
        <v>345</v>
      </c>
      <c r="AN469" t="s">
        <v>3049</v>
      </c>
      <c r="AO469" t="s">
        <v>374</v>
      </c>
      <c r="AP469" t="s">
        <v>3050</v>
      </c>
      <c r="AQ469" t="s">
        <v>74</v>
      </c>
      <c r="AR469" t="s">
        <v>375</v>
      </c>
      <c r="AS469" t="s">
        <v>376</v>
      </c>
      <c r="AT469" t="s">
        <v>5581</v>
      </c>
      <c r="AU469">
        <v>1995</v>
      </c>
      <c r="AV469">
        <v>7</v>
      </c>
      <c r="AW469">
        <v>1</v>
      </c>
      <c r="AX469" t="s">
        <v>74</v>
      </c>
      <c r="AY469" t="s">
        <v>74</v>
      </c>
      <c r="AZ469" t="s">
        <v>74</v>
      </c>
      <c r="BA469" t="s">
        <v>74</v>
      </c>
      <c r="BB469">
        <v>87</v>
      </c>
      <c r="BC469">
        <v>98</v>
      </c>
      <c r="BD469" t="s">
        <v>74</v>
      </c>
      <c r="BE469" t="s">
        <v>5684</v>
      </c>
      <c r="BF469" t="str">
        <f>HYPERLINK("http://dx.doi.org/10.1017/S0954102095000125","http://dx.doi.org/10.1017/S0954102095000125")</f>
        <v>http://dx.doi.org/10.1017/S0954102095000125</v>
      </c>
      <c r="BG469" t="s">
        <v>74</v>
      </c>
      <c r="BH469" t="s">
        <v>74</v>
      </c>
      <c r="BI469">
        <v>12</v>
      </c>
      <c r="BJ469" t="s">
        <v>378</v>
      </c>
      <c r="BK469" t="s">
        <v>94</v>
      </c>
      <c r="BL469" t="s">
        <v>379</v>
      </c>
      <c r="BM469" t="s">
        <v>5582</v>
      </c>
      <c r="BN469" t="s">
        <v>74</v>
      </c>
      <c r="BO469" t="s">
        <v>74</v>
      </c>
      <c r="BP469" t="s">
        <v>74</v>
      </c>
      <c r="BQ469" t="s">
        <v>74</v>
      </c>
      <c r="BR469" t="s">
        <v>97</v>
      </c>
      <c r="BS469" t="s">
        <v>5685</v>
      </c>
      <c r="BT469" t="str">
        <f>HYPERLINK("https%3A%2F%2Fwww.webofscience.com%2Fwos%2Fwoscc%2Ffull-record%2FWOS:A1995RA55200012","View Full Record in Web of Science")</f>
        <v>View Full Record in Web of Science</v>
      </c>
    </row>
    <row r="470" spans="1:72" x14ac:dyDescent="0.15">
      <c r="A470" t="s">
        <v>72</v>
      </c>
      <c r="B470" t="s">
        <v>5686</v>
      </c>
      <c r="C470" t="s">
        <v>74</v>
      </c>
      <c r="D470" t="s">
        <v>74</v>
      </c>
      <c r="E470" t="s">
        <v>74</v>
      </c>
      <c r="F470" t="s">
        <v>5686</v>
      </c>
      <c r="G470" t="s">
        <v>74</v>
      </c>
      <c r="H470" t="s">
        <v>74</v>
      </c>
      <c r="I470" t="s">
        <v>5687</v>
      </c>
      <c r="J470" t="s">
        <v>367</v>
      </c>
      <c r="K470" t="s">
        <v>74</v>
      </c>
      <c r="L470" t="s">
        <v>74</v>
      </c>
      <c r="M470" t="s">
        <v>77</v>
      </c>
      <c r="N470" t="s">
        <v>78</v>
      </c>
      <c r="O470" t="s">
        <v>74</v>
      </c>
      <c r="P470" t="s">
        <v>74</v>
      </c>
      <c r="Q470" t="s">
        <v>74</v>
      </c>
      <c r="R470" t="s">
        <v>74</v>
      </c>
      <c r="S470" t="s">
        <v>74</v>
      </c>
      <c r="T470" t="s">
        <v>5688</v>
      </c>
      <c r="U470" t="s">
        <v>5689</v>
      </c>
      <c r="V470" t="s">
        <v>5690</v>
      </c>
      <c r="W470" t="s">
        <v>5691</v>
      </c>
      <c r="X470" t="s">
        <v>4521</v>
      </c>
      <c r="Y470" t="s">
        <v>5692</v>
      </c>
      <c r="Z470" t="s">
        <v>74</v>
      </c>
      <c r="AA470" t="s">
        <v>5693</v>
      </c>
      <c r="AB470" t="s">
        <v>5694</v>
      </c>
      <c r="AC470" t="s">
        <v>74</v>
      </c>
      <c r="AD470" t="s">
        <v>74</v>
      </c>
      <c r="AE470" t="s">
        <v>74</v>
      </c>
      <c r="AF470" t="s">
        <v>74</v>
      </c>
      <c r="AG470">
        <v>46</v>
      </c>
      <c r="AH470">
        <v>39</v>
      </c>
      <c r="AI470">
        <v>42</v>
      </c>
      <c r="AJ470">
        <v>0</v>
      </c>
      <c r="AK470">
        <v>3</v>
      </c>
      <c r="AL470" t="s">
        <v>1967</v>
      </c>
      <c r="AM470" t="s">
        <v>345</v>
      </c>
      <c r="AN470" t="s">
        <v>3049</v>
      </c>
      <c r="AO470" t="s">
        <v>374</v>
      </c>
      <c r="AP470" t="s">
        <v>3050</v>
      </c>
      <c r="AQ470" t="s">
        <v>74</v>
      </c>
      <c r="AR470" t="s">
        <v>375</v>
      </c>
      <c r="AS470" t="s">
        <v>376</v>
      </c>
      <c r="AT470" t="s">
        <v>5581</v>
      </c>
      <c r="AU470">
        <v>1995</v>
      </c>
      <c r="AV470">
        <v>7</v>
      </c>
      <c r="AW470">
        <v>1</v>
      </c>
      <c r="AX470" t="s">
        <v>74</v>
      </c>
      <c r="AY470" t="s">
        <v>74</v>
      </c>
      <c r="AZ470" t="s">
        <v>74</v>
      </c>
      <c r="BA470" t="s">
        <v>74</v>
      </c>
      <c r="BB470">
        <v>99</v>
      </c>
      <c r="BC470">
        <v>113</v>
      </c>
      <c r="BD470" t="s">
        <v>74</v>
      </c>
      <c r="BE470" t="s">
        <v>5695</v>
      </c>
      <c r="BF470" t="str">
        <f>HYPERLINK("http://dx.doi.org/10.1017/S0954102095000137","http://dx.doi.org/10.1017/S0954102095000137")</f>
        <v>http://dx.doi.org/10.1017/S0954102095000137</v>
      </c>
      <c r="BG470" t="s">
        <v>74</v>
      </c>
      <c r="BH470" t="s">
        <v>74</v>
      </c>
      <c r="BI470">
        <v>15</v>
      </c>
      <c r="BJ470" t="s">
        <v>378</v>
      </c>
      <c r="BK470" t="s">
        <v>94</v>
      </c>
      <c r="BL470" t="s">
        <v>379</v>
      </c>
      <c r="BM470" t="s">
        <v>5582</v>
      </c>
      <c r="BN470" t="s">
        <v>74</v>
      </c>
      <c r="BO470" t="s">
        <v>74</v>
      </c>
      <c r="BP470" t="s">
        <v>74</v>
      </c>
      <c r="BQ470" t="s">
        <v>74</v>
      </c>
      <c r="BR470" t="s">
        <v>97</v>
      </c>
      <c r="BS470" t="s">
        <v>5696</v>
      </c>
      <c r="BT470" t="str">
        <f>HYPERLINK("https%3A%2F%2Fwww.webofscience.com%2Fwos%2Fwoscc%2Ffull-record%2FWOS:A1995RA55200013","View Full Record in Web of Science")</f>
        <v>View Full Record in Web of Science</v>
      </c>
    </row>
    <row r="471" spans="1:72" x14ac:dyDescent="0.15">
      <c r="A471" t="s">
        <v>72</v>
      </c>
      <c r="B471" t="s">
        <v>5697</v>
      </c>
      <c r="C471" t="s">
        <v>74</v>
      </c>
      <c r="D471" t="s">
        <v>74</v>
      </c>
      <c r="E471" t="s">
        <v>74</v>
      </c>
      <c r="F471" t="s">
        <v>5697</v>
      </c>
      <c r="G471" t="s">
        <v>74</v>
      </c>
      <c r="H471" t="s">
        <v>74</v>
      </c>
      <c r="I471" t="s">
        <v>5698</v>
      </c>
      <c r="J471" t="s">
        <v>367</v>
      </c>
      <c r="K471" t="s">
        <v>74</v>
      </c>
      <c r="L471" t="s">
        <v>74</v>
      </c>
      <c r="M471" t="s">
        <v>77</v>
      </c>
      <c r="N471" t="s">
        <v>519</v>
      </c>
      <c r="O471" t="s">
        <v>74</v>
      </c>
      <c r="P471" t="s">
        <v>74</v>
      </c>
      <c r="Q471" t="s">
        <v>74</v>
      </c>
      <c r="R471" t="s">
        <v>74</v>
      </c>
      <c r="S471" t="s">
        <v>74</v>
      </c>
      <c r="T471" t="s">
        <v>74</v>
      </c>
      <c r="U471" t="s">
        <v>74</v>
      </c>
      <c r="V471" t="s">
        <v>74</v>
      </c>
      <c r="W471" t="s">
        <v>5699</v>
      </c>
      <c r="X471" t="s">
        <v>5700</v>
      </c>
      <c r="Y471" t="s">
        <v>5701</v>
      </c>
      <c r="Z471" t="s">
        <v>74</v>
      </c>
      <c r="AA471" t="s">
        <v>5278</v>
      </c>
      <c r="AB471" t="s">
        <v>74</v>
      </c>
      <c r="AC471" t="s">
        <v>74</v>
      </c>
      <c r="AD471" t="s">
        <v>74</v>
      </c>
      <c r="AE471" t="s">
        <v>74</v>
      </c>
      <c r="AF471" t="s">
        <v>74</v>
      </c>
      <c r="AG471">
        <v>12</v>
      </c>
      <c r="AH471">
        <v>12</v>
      </c>
      <c r="AI471">
        <v>14</v>
      </c>
      <c r="AJ471">
        <v>0</v>
      </c>
      <c r="AK471">
        <v>0</v>
      </c>
      <c r="AL471" t="s">
        <v>1967</v>
      </c>
      <c r="AM471" t="s">
        <v>345</v>
      </c>
      <c r="AN471" t="s">
        <v>3049</v>
      </c>
      <c r="AO471" t="s">
        <v>374</v>
      </c>
      <c r="AP471" t="s">
        <v>3050</v>
      </c>
      <c r="AQ471" t="s">
        <v>74</v>
      </c>
      <c r="AR471" t="s">
        <v>375</v>
      </c>
      <c r="AS471" t="s">
        <v>376</v>
      </c>
      <c r="AT471" t="s">
        <v>5581</v>
      </c>
      <c r="AU471">
        <v>1995</v>
      </c>
      <c r="AV471">
        <v>7</v>
      </c>
      <c r="AW471">
        <v>1</v>
      </c>
      <c r="AX471" t="s">
        <v>74</v>
      </c>
      <c r="AY471" t="s">
        <v>74</v>
      </c>
      <c r="AZ471" t="s">
        <v>74</v>
      </c>
      <c r="BA471" t="s">
        <v>74</v>
      </c>
      <c r="BB471">
        <v>115</v>
      </c>
      <c r="BC471">
        <v>116</v>
      </c>
      <c r="BD471" t="s">
        <v>74</v>
      </c>
      <c r="BE471" t="s">
        <v>5702</v>
      </c>
      <c r="BF471" t="str">
        <f>HYPERLINK("http://dx.doi.org/10.1017/S0954102095000149","http://dx.doi.org/10.1017/S0954102095000149")</f>
        <v>http://dx.doi.org/10.1017/S0954102095000149</v>
      </c>
      <c r="BG471" t="s">
        <v>74</v>
      </c>
      <c r="BH471" t="s">
        <v>74</v>
      </c>
      <c r="BI471">
        <v>2</v>
      </c>
      <c r="BJ471" t="s">
        <v>378</v>
      </c>
      <c r="BK471" t="s">
        <v>94</v>
      </c>
      <c r="BL471" t="s">
        <v>379</v>
      </c>
      <c r="BM471" t="s">
        <v>5582</v>
      </c>
      <c r="BN471" t="s">
        <v>74</v>
      </c>
      <c r="BO471" t="s">
        <v>74</v>
      </c>
      <c r="BP471" t="s">
        <v>74</v>
      </c>
      <c r="BQ471" t="s">
        <v>74</v>
      </c>
      <c r="BR471" t="s">
        <v>97</v>
      </c>
      <c r="BS471" t="s">
        <v>5703</v>
      </c>
      <c r="BT471" t="str">
        <f>HYPERLINK("https%3A%2F%2Fwww.webofscience.com%2Fwos%2Fwoscc%2Ffull-record%2FWOS:A1995RA55200014","View Full Record in Web of Science")</f>
        <v>View Full Record in Web of Science</v>
      </c>
    </row>
    <row r="472" spans="1:72" x14ac:dyDescent="0.15">
      <c r="A472" t="s">
        <v>72</v>
      </c>
      <c r="B472" t="s">
        <v>5704</v>
      </c>
      <c r="C472" t="s">
        <v>74</v>
      </c>
      <c r="D472" t="s">
        <v>74</v>
      </c>
      <c r="E472" t="s">
        <v>74</v>
      </c>
      <c r="F472" t="s">
        <v>5704</v>
      </c>
      <c r="G472" t="s">
        <v>74</v>
      </c>
      <c r="H472" t="s">
        <v>74</v>
      </c>
      <c r="I472" t="s">
        <v>5705</v>
      </c>
      <c r="J472" t="s">
        <v>5706</v>
      </c>
      <c r="K472" t="s">
        <v>74</v>
      </c>
      <c r="L472" t="s">
        <v>74</v>
      </c>
      <c r="M472" t="s">
        <v>77</v>
      </c>
      <c r="N472" t="s">
        <v>78</v>
      </c>
      <c r="O472" t="s">
        <v>74</v>
      </c>
      <c r="P472" t="s">
        <v>74</v>
      </c>
      <c r="Q472" t="s">
        <v>74</v>
      </c>
      <c r="R472" t="s">
        <v>74</v>
      </c>
      <c r="S472" t="s">
        <v>74</v>
      </c>
      <c r="T472" t="s">
        <v>74</v>
      </c>
      <c r="U472" t="s">
        <v>5707</v>
      </c>
      <c r="V472" t="s">
        <v>5708</v>
      </c>
      <c r="W472" t="s">
        <v>74</v>
      </c>
      <c r="X472" t="s">
        <v>74</v>
      </c>
      <c r="Y472" t="s">
        <v>5709</v>
      </c>
      <c r="Z472" t="s">
        <v>74</v>
      </c>
      <c r="AA472" t="s">
        <v>74</v>
      </c>
      <c r="AB472" t="s">
        <v>5491</v>
      </c>
      <c r="AC472" t="s">
        <v>74</v>
      </c>
      <c r="AD472" t="s">
        <v>74</v>
      </c>
      <c r="AE472" t="s">
        <v>74</v>
      </c>
      <c r="AF472" t="s">
        <v>74</v>
      </c>
      <c r="AG472">
        <v>30</v>
      </c>
      <c r="AH472">
        <v>16</v>
      </c>
      <c r="AI472">
        <v>16</v>
      </c>
      <c r="AJ472">
        <v>0</v>
      </c>
      <c r="AK472">
        <v>2</v>
      </c>
      <c r="AL472" t="s">
        <v>5710</v>
      </c>
      <c r="AM472" t="s">
        <v>5711</v>
      </c>
      <c r="AN472" t="s">
        <v>5712</v>
      </c>
      <c r="AO472" t="s">
        <v>5713</v>
      </c>
      <c r="AP472" t="s">
        <v>74</v>
      </c>
      <c r="AQ472" t="s">
        <v>74</v>
      </c>
      <c r="AR472" t="s">
        <v>5714</v>
      </c>
      <c r="AS472" t="s">
        <v>5715</v>
      </c>
      <c r="AT472" t="s">
        <v>5581</v>
      </c>
      <c r="AU472">
        <v>1995</v>
      </c>
      <c r="AV472">
        <v>44</v>
      </c>
      <c r="AW472">
        <v>1</v>
      </c>
      <c r="AX472" t="s">
        <v>74</v>
      </c>
      <c r="AY472" t="s">
        <v>74</v>
      </c>
      <c r="AZ472" t="s">
        <v>74</v>
      </c>
      <c r="BA472" t="s">
        <v>74</v>
      </c>
      <c r="BB472">
        <v>41</v>
      </c>
      <c r="BC472">
        <v>59</v>
      </c>
      <c r="BD472" t="s">
        <v>74</v>
      </c>
      <c r="BE472" t="s">
        <v>74</v>
      </c>
      <c r="BF472" t="s">
        <v>74</v>
      </c>
      <c r="BG472" t="s">
        <v>74</v>
      </c>
      <c r="BH472" t="s">
        <v>74</v>
      </c>
      <c r="BI472">
        <v>19</v>
      </c>
      <c r="BJ472" t="s">
        <v>169</v>
      </c>
      <c r="BK472" t="s">
        <v>94</v>
      </c>
      <c r="BL472" t="s">
        <v>169</v>
      </c>
      <c r="BM472" t="s">
        <v>5716</v>
      </c>
      <c r="BN472" t="s">
        <v>74</v>
      </c>
      <c r="BO472" t="s">
        <v>74</v>
      </c>
      <c r="BP472" t="s">
        <v>74</v>
      </c>
      <c r="BQ472" t="s">
        <v>74</v>
      </c>
      <c r="BR472" t="s">
        <v>97</v>
      </c>
      <c r="BS472" t="s">
        <v>5717</v>
      </c>
      <c r="BT472" t="str">
        <f>HYPERLINK("https%3A%2F%2Fwww.webofscience.com%2Fwos%2Fwoscc%2Ffull-record%2FWOS:A1995RB27200003","View Full Record in Web of Science")</f>
        <v>View Full Record in Web of Science</v>
      </c>
    </row>
    <row r="473" spans="1:72" x14ac:dyDescent="0.15">
      <c r="A473" t="s">
        <v>72</v>
      </c>
      <c r="B473" t="s">
        <v>5718</v>
      </c>
      <c r="C473" t="s">
        <v>74</v>
      </c>
      <c r="D473" t="s">
        <v>74</v>
      </c>
      <c r="E473" t="s">
        <v>74</v>
      </c>
      <c r="F473" t="s">
        <v>5718</v>
      </c>
      <c r="G473" t="s">
        <v>74</v>
      </c>
      <c r="H473" t="s">
        <v>74</v>
      </c>
      <c r="I473" t="s">
        <v>5719</v>
      </c>
      <c r="J473" t="s">
        <v>5720</v>
      </c>
      <c r="K473" t="s">
        <v>74</v>
      </c>
      <c r="L473" t="s">
        <v>74</v>
      </c>
      <c r="M473" t="s">
        <v>77</v>
      </c>
      <c r="N473" t="s">
        <v>120</v>
      </c>
      <c r="O473" t="s">
        <v>74</v>
      </c>
      <c r="P473" t="s">
        <v>74</v>
      </c>
      <c r="Q473" t="s">
        <v>74</v>
      </c>
      <c r="R473" t="s">
        <v>74</v>
      </c>
      <c r="S473" t="s">
        <v>74</v>
      </c>
      <c r="T473" t="s">
        <v>74</v>
      </c>
      <c r="U473" t="s">
        <v>74</v>
      </c>
      <c r="V473" t="s">
        <v>74</v>
      </c>
      <c r="W473" t="s">
        <v>74</v>
      </c>
      <c r="X473" t="s">
        <v>74</v>
      </c>
      <c r="Y473" t="s">
        <v>74</v>
      </c>
      <c r="Z473" t="s">
        <v>74</v>
      </c>
      <c r="AA473" t="s">
        <v>74</v>
      </c>
      <c r="AB473" t="s">
        <v>74</v>
      </c>
      <c r="AC473" t="s">
        <v>74</v>
      </c>
      <c r="AD473" t="s">
        <v>74</v>
      </c>
      <c r="AE473" t="s">
        <v>74</v>
      </c>
      <c r="AF473" t="s">
        <v>74</v>
      </c>
      <c r="AG473">
        <v>0</v>
      </c>
      <c r="AH473">
        <v>5</v>
      </c>
      <c r="AI473">
        <v>12</v>
      </c>
      <c r="AJ473">
        <v>0</v>
      </c>
      <c r="AK473">
        <v>2</v>
      </c>
      <c r="AL473" t="s">
        <v>5721</v>
      </c>
      <c r="AM473" t="s">
        <v>161</v>
      </c>
      <c r="AN473" t="s">
        <v>5722</v>
      </c>
      <c r="AO473" t="s">
        <v>5723</v>
      </c>
      <c r="AP473" t="s">
        <v>74</v>
      </c>
      <c r="AQ473" t="s">
        <v>74</v>
      </c>
      <c r="AR473" t="s">
        <v>5720</v>
      </c>
      <c r="AS473" t="s">
        <v>5724</v>
      </c>
      <c r="AT473" t="s">
        <v>5581</v>
      </c>
      <c r="AU473">
        <v>1995</v>
      </c>
      <c r="AV473">
        <v>45</v>
      </c>
      <c r="AW473">
        <v>3</v>
      </c>
      <c r="AX473" t="s">
        <v>74</v>
      </c>
      <c r="AY473" t="s">
        <v>74</v>
      </c>
      <c r="AZ473" t="s">
        <v>74</v>
      </c>
      <c r="BA473" t="s">
        <v>74</v>
      </c>
      <c r="BB473">
        <v>128</v>
      </c>
      <c r="BC473">
        <v>132</v>
      </c>
      <c r="BD473" t="s">
        <v>74</v>
      </c>
      <c r="BE473" t="s">
        <v>5725</v>
      </c>
      <c r="BF473" t="str">
        <f>HYPERLINK("http://dx.doi.org/10.2307/1312550","http://dx.doi.org/10.2307/1312550")</f>
        <v>http://dx.doi.org/10.2307/1312550</v>
      </c>
      <c r="BG473" t="s">
        <v>74</v>
      </c>
      <c r="BH473" t="s">
        <v>74</v>
      </c>
      <c r="BI473">
        <v>5</v>
      </c>
      <c r="BJ473" t="s">
        <v>207</v>
      </c>
      <c r="BK473" t="s">
        <v>94</v>
      </c>
      <c r="BL473" t="s">
        <v>208</v>
      </c>
      <c r="BM473" t="s">
        <v>5726</v>
      </c>
      <c r="BN473" t="s">
        <v>74</v>
      </c>
      <c r="BO473" t="s">
        <v>74</v>
      </c>
      <c r="BP473" t="s">
        <v>74</v>
      </c>
      <c r="BQ473" t="s">
        <v>74</v>
      </c>
      <c r="BR473" t="s">
        <v>97</v>
      </c>
      <c r="BS473" t="s">
        <v>5727</v>
      </c>
      <c r="BT473" t="str">
        <f>HYPERLINK("https%3A%2F%2Fwww.webofscience.com%2Fwos%2Fwoscc%2Ffull-record%2FWOS:A1995QH75600004","View Full Record in Web of Science")</f>
        <v>View Full Record in Web of Science</v>
      </c>
    </row>
    <row r="474" spans="1:72" x14ac:dyDescent="0.15">
      <c r="A474" t="s">
        <v>72</v>
      </c>
      <c r="B474" t="s">
        <v>5728</v>
      </c>
      <c r="C474" t="s">
        <v>74</v>
      </c>
      <c r="D474" t="s">
        <v>74</v>
      </c>
      <c r="E474" t="s">
        <v>74</v>
      </c>
      <c r="F474" t="s">
        <v>5728</v>
      </c>
      <c r="G474" t="s">
        <v>74</v>
      </c>
      <c r="H474" t="s">
        <v>74</v>
      </c>
      <c r="I474" t="s">
        <v>5729</v>
      </c>
      <c r="J474" t="s">
        <v>5730</v>
      </c>
      <c r="K474" t="s">
        <v>74</v>
      </c>
      <c r="L474" t="s">
        <v>74</v>
      </c>
      <c r="M474" t="s">
        <v>77</v>
      </c>
      <c r="N474" t="s">
        <v>78</v>
      </c>
      <c r="O474" t="s">
        <v>74</v>
      </c>
      <c r="P474" t="s">
        <v>74</v>
      </c>
      <c r="Q474" t="s">
        <v>74</v>
      </c>
      <c r="R474" t="s">
        <v>74</v>
      </c>
      <c r="S474" t="s">
        <v>74</v>
      </c>
      <c r="T474" t="s">
        <v>74</v>
      </c>
      <c r="U474" t="s">
        <v>5731</v>
      </c>
      <c r="V474" t="s">
        <v>5732</v>
      </c>
      <c r="W474" t="s">
        <v>74</v>
      </c>
      <c r="X474" t="s">
        <v>74</v>
      </c>
      <c r="Y474" t="s">
        <v>5733</v>
      </c>
      <c r="Z474" t="s">
        <v>74</v>
      </c>
      <c r="AA474" t="s">
        <v>74</v>
      </c>
      <c r="AB474" t="s">
        <v>74</v>
      </c>
      <c r="AC474" t="s">
        <v>74</v>
      </c>
      <c r="AD474" t="s">
        <v>74</v>
      </c>
      <c r="AE474" t="s">
        <v>74</v>
      </c>
      <c r="AF474" t="s">
        <v>74</v>
      </c>
      <c r="AG474">
        <v>84</v>
      </c>
      <c r="AH474">
        <v>8</v>
      </c>
      <c r="AI474">
        <v>8</v>
      </c>
      <c r="AJ474">
        <v>0</v>
      </c>
      <c r="AK474">
        <v>2</v>
      </c>
      <c r="AL474" t="s">
        <v>980</v>
      </c>
      <c r="AM474" t="s">
        <v>981</v>
      </c>
      <c r="AN474" t="s">
        <v>982</v>
      </c>
      <c r="AO474" t="s">
        <v>5734</v>
      </c>
      <c r="AP474" t="s">
        <v>5735</v>
      </c>
      <c r="AQ474" t="s">
        <v>74</v>
      </c>
      <c r="AR474" t="s">
        <v>5730</v>
      </c>
      <c r="AS474" t="s">
        <v>5736</v>
      </c>
      <c r="AT474" t="s">
        <v>5581</v>
      </c>
      <c r="AU474">
        <v>1995</v>
      </c>
      <c r="AV474">
        <v>24</v>
      </c>
      <c r="AW474">
        <v>1</v>
      </c>
      <c r="AX474" t="s">
        <v>74</v>
      </c>
      <c r="AY474" t="s">
        <v>74</v>
      </c>
      <c r="AZ474" t="s">
        <v>74</v>
      </c>
      <c r="BA474" t="s">
        <v>74</v>
      </c>
      <c r="BB474">
        <v>81</v>
      </c>
      <c r="BC474">
        <v>94</v>
      </c>
      <c r="BD474" t="s">
        <v>74</v>
      </c>
      <c r="BE474" t="s">
        <v>74</v>
      </c>
      <c r="BF474" t="s">
        <v>74</v>
      </c>
      <c r="BG474" t="s">
        <v>74</v>
      </c>
      <c r="BH474" t="s">
        <v>74</v>
      </c>
      <c r="BI474">
        <v>14</v>
      </c>
      <c r="BJ474" t="s">
        <v>674</v>
      </c>
      <c r="BK474" t="s">
        <v>94</v>
      </c>
      <c r="BL474" t="s">
        <v>675</v>
      </c>
      <c r="BM474" t="s">
        <v>5737</v>
      </c>
      <c r="BN474" t="s">
        <v>74</v>
      </c>
      <c r="BO474" t="s">
        <v>74</v>
      </c>
      <c r="BP474" t="s">
        <v>74</v>
      </c>
      <c r="BQ474" t="s">
        <v>74</v>
      </c>
      <c r="BR474" t="s">
        <v>97</v>
      </c>
      <c r="BS474" t="s">
        <v>5738</v>
      </c>
      <c r="BT474" t="str">
        <f>HYPERLINK("https%3A%2F%2Fwww.webofscience.com%2Fwos%2Fwoscc%2Ffull-record%2FWOS:A1995QY30500008","View Full Record in Web of Science")</f>
        <v>View Full Record in Web of Science</v>
      </c>
    </row>
    <row r="475" spans="1:72" x14ac:dyDescent="0.15">
      <c r="A475" t="s">
        <v>72</v>
      </c>
      <c r="B475" t="s">
        <v>5739</v>
      </c>
      <c r="C475" t="s">
        <v>74</v>
      </c>
      <c r="D475" t="s">
        <v>74</v>
      </c>
      <c r="E475" t="s">
        <v>74</v>
      </c>
      <c r="F475" t="s">
        <v>5739</v>
      </c>
      <c r="G475" t="s">
        <v>74</v>
      </c>
      <c r="H475" t="s">
        <v>74</v>
      </c>
      <c r="I475" t="s">
        <v>5740</v>
      </c>
      <c r="J475" t="s">
        <v>4017</v>
      </c>
      <c r="K475" t="s">
        <v>74</v>
      </c>
      <c r="L475" t="s">
        <v>74</v>
      </c>
      <c r="M475" t="s">
        <v>77</v>
      </c>
      <c r="N475" t="s">
        <v>78</v>
      </c>
      <c r="O475" t="s">
        <v>74</v>
      </c>
      <c r="P475" t="s">
        <v>74</v>
      </c>
      <c r="Q475" t="s">
        <v>74</v>
      </c>
      <c r="R475" t="s">
        <v>74</v>
      </c>
      <c r="S475" t="s">
        <v>74</v>
      </c>
      <c r="T475" t="s">
        <v>74</v>
      </c>
      <c r="U475" t="s">
        <v>5741</v>
      </c>
      <c r="V475" t="s">
        <v>5742</v>
      </c>
      <c r="W475" t="s">
        <v>5743</v>
      </c>
      <c r="X475" t="s">
        <v>5744</v>
      </c>
      <c r="Y475" t="s">
        <v>1240</v>
      </c>
      <c r="Z475" t="s">
        <v>74</v>
      </c>
      <c r="AA475" t="s">
        <v>5745</v>
      </c>
      <c r="AB475" t="s">
        <v>5746</v>
      </c>
      <c r="AC475" t="s">
        <v>74</v>
      </c>
      <c r="AD475" t="s">
        <v>74</v>
      </c>
      <c r="AE475" t="s">
        <v>74</v>
      </c>
      <c r="AF475" t="s">
        <v>74</v>
      </c>
      <c r="AG475">
        <v>35</v>
      </c>
      <c r="AH475">
        <v>32</v>
      </c>
      <c r="AI475">
        <v>34</v>
      </c>
      <c r="AJ475">
        <v>0</v>
      </c>
      <c r="AK475">
        <v>10</v>
      </c>
      <c r="AL475" t="s">
        <v>4022</v>
      </c>
      <c r="AM475" t="s">
        <v>1548</v>
      </c>
      <c r="AN475" t="s">
        <v>4023</v>
      </c>
      <c r="AO475" t="s">
        <v>4024</v>
      </c>
      <c r="AP475" t="s">
        <v>74</v>
      </c>
      <c r="AQ475" t="s">
        <v>74</v>
      </c>
      <c r="AR475" t="s">
        <v>4025</v>
      </c>
      <c r="AS475" t="s">
        <v>4026</v>
      </c>
      <c r="AT475" t="s">
        <v>5581</v>
      </c>
      <c r="AU475">
        <v>1995</v>
      </c>
      <c r="AV475">
        <v>38</v>
      </c>
      <c r="AW475">
        <v>2</v>
      </c>
      <c r="AX475" t="s">
        <v>74</v>
      </c>
      <c r="AY475" t="s">
        <v>74</v>
      </c>
      <c r="AZ475" t="s">
        <v>74</v>
      </c>
      <c r="BA475" t="s">
        <v>74</v>
      </c>
      <c r="BB475">
        <v>157</v>
      </c>
      <c r="BC475">
        <v>164</v>
      </c>
      <c r="BD475" t="s">
        <v>74</v>
      </c>
      <c r="BE475" t="s">
        <v>5747</v>
      </c>
      <c r="BF475" t="str">
        <f>HYPERLINK("http://dx.doi.org/10.1515/botm.1995.38.1-6.157","http://dx.doi.org/10.1515/botm.1995.38.1-6.157")</f>
        <v>http://dx.doi.org/10.1515/botm.1995.38.1-6.157</v>
      </c>
      <c r="BG475" t="s">
        <v>74</v>
      </c>
      <c r="BH475" t="s">
        <v>74</v>
      </c>
      <c r="BI475">
        <v>8</v>
      </c>
      <c r="BJ475" t="s">
        <v>1173</v>
      </c>
      <c r="BK475" t="s">
        <v>94</v>
      </c>
      <c r="BL475" t="s">
        <v>1173</v>
      </c>
      <c r="BM475" t="s">
        <v>5748</v>
      </c>
      <c r="BN475" t="s">
        <v>74</v>
      </c>
      <c r="BO475" t="s">
        <v>74</v>
      </c>
      <c r="BP475" t="s">
        <v>74</v>
      </c>
      <c r="BQ475" t="s">
        <v>74</v>
      </c>
      <c r="BR475" t="s">
        <v>97</v>
      </c>
      <c r="BS475" t="s">
        <v>5749</v>
      </c>
      <c r="BT475" t="str">
        <f>HYPERLINK("https%3A%2F%2Fwww.webofscience.com%2Fwos%2Fwoscc%2Ffull-record%2FWOS:A1995QU79000009","View Full Record in Web of Science")</f>
        <v>View Full Record in Web of Science</v>
      </c>
    </row>
    <row r="476" spans="1:72" x14ac:dyDescent="0.15">
      <c r="A476" t="s">
        <v>72</v>
      </c>
      <c r="B476" t="s">
        <v>5750</v>
      </c>
      <c r="C476" t="s">
        <v>74</v>
      </c>
      <c r="D476" t="s">
        <v>74</v>
      </c>
      <c r="E476" t="s">
        <v>74</v>
      </c>
      <c r="F476" t="s">
        <v>5750</v>
      </c>
      <c r="G476" t="s">
        <v>74</v>
      </c>
      <c r="H476" t="s">
        <v>74</v>
      </c>
      <c r="I476" t="s">
        <v>5751</v>
      </c>
      <c r="J476" t="s">
        <v>5752</v>
      </c>
      <c r="K476" t="s">
        <v>74</v>
      </c>
      <c r="L476" t="s">
        <v>74</v>
      </c>
      <c r="M476" t="s">
        <v>77</v>
      </c>
      <c r="N476" t="s">
        <v>78</v>
      </c>
      <c r="O476" t="s">
        <v>74</v>
      </c>
      <c r="P476" t="s">
        <v>74</v>
      </c>
      <c r="Q476" t="s">
        <v>74</v>
      </c>
      <c r="R476" t="s">
        <v>74</v>
      </c>
      <c r="S476" t="s">
        <v>74</v>
      </c>
      <c r="T476" t="s">
        <v>74</v>
      </c>
      <c r="U476" t="s">
        <v>74</v>
      </c>
      <c r="V476" t="s">
        <v>74</v>
      </c>
      <c r="W476" t="s">
        <v>74</v>
      </c>
      <c r="X476" t="s">
        <v>74</v>
      </c>
      <c r="Y476" t="s">
        <v>74</v>
      </c>
      <c r="Z476" t="s">
        <v>74</v>
      </c>
      <c r="AA476" t="s">
        <v>74</v>
      </c>
      <c r="AB476" t="s">
        <v>74</v>
      </c>
      <c r="AC476" t="s">
        <v>74</v>
      </c>
      <c r="AD476" t="s">
        <v>74</v>
      </c>
      <c r="AE476" t="s">
        <v>74</v>
      </c>
      <c r="AF476" t="s">
        <v>74</v>
      </c>
      <c r="AG476">
        <v>0</v>
      </c>
      <c r="AH476">
        <v>0</v>
      </c>
      <c r="AI476">
        <v>0</v>
      </c>
      <c r="AJ476">
        <v>0</v>
      </c>
      <c r="AK476">
        <v>0</v>
      </c>
      <c r="AL476" t="s">
        <v>5753</v>
      </c>
      <c r="AM476" t="s">
        <v>5754</v>
      </c>
      <c r="AN476" t="s">
        <v>5755</v>
      </c>
      <c r="AO476" t="s">
        <v>5756</v>
      </c>
      <c r="AP476" t="s">
        <v>74</v>
      </c>
      <c r="AQ476" t="s">
        <v>74</v>
      </c>
      <c r="AR476" t="s">
        <v>5757</v>
      </c>
      <c r="AS476" t="s">
        <v>5758</v>
      </c>
      <c r="AT476" t="s">
        <v>5581</v>
      </c>
      <c r="AU476">
        <v>1995</v>
      </c>
      <c r="AV476">
        <v>32</v>
      </c>
      <c r="AW476">
        <v>3</v>
      </c>
      <c r="AX476" t="s">
        <v>74</v>
      </c>
      <c r="AY476" t="s">
        <v>74</v>
      </c>
      <c r="AZ476" t="s">
        <v>74</v>
      </c>
      <c r="BA476" t="s">
        <v>74</v>
      </c>
      <c r="BB476">
        <v>11</v>
      </c>
      <c r="BC476">
        <v>11</v>
      </c>
      <c r="BD476" t="s">
        <v>74</v>
      </c>
      <c r="BE476" t="s">
        <v>74</v>
      </c>
      <c r="BF476" t="s">
        <v>74</v>
      </c>
      <c r="BG476" t="s">
        <v>74</v>
      </c>
      <c r="BH476" t="s">
        <v>74</v>
      </c>
      <c r="BI476">
        <v>1</v>
      </c>
      <c r="BJ476" t="s">
        <v>5759</v>
      </c>
      <c r="BK476" t="s">
        <v>94</v>
      </c>
      <c r="BL476" t="s">
        <v>5759</v>
      </c>
      <c r="BM476" t="s">
        <v>5760</v>
      </c>
      <c r="BN476" t="s">
        <v>74</v>
      </c>
      <c r="BO476" t="s">
        <v>74</v>
      </c>
      <c r="BP476" t="s">
        <v>74</v>
      </c>
      <c r="BQ476" t="s">
        <v>74</v>
      </c>
      <c r="BR476" t="s">
        <v>97</v>
      </c>
      <c r="BS476" t="s">
        <v>5761</v>
      </c>
      <c r="BT476" t="str">
        <f>HYPERLINK("https%3A%2F%2Fwww.webofscience.com%2Fwos%2Fwoscc%2Ffull-record%2FWOS:A1995QK80500003","View Full Record in Web of Science")</f>
        <v>View Full Record in Web of Science</v>
      </c>
    </row>
    <row r="477" spans="1:72" x14ac:dyDescent="0.15">
      <c r="A477" t="s">
        <v>72</v>
      </c>
      <c r="B477" t="s">
        <v>5762</v>
      </c>
      <c r="C477" t="s">
        <v>74</v>
      </c>
      <c r="D477" t="s">
        <v>74</v>
      </c>
      <c r="E477" t="s">
        <v>74</v>
      </c>
      <c r="F477" t="s">
        <v>5762</v>
      </c>
      <c r="G477" t="s">
        <v>74</v>
      </c>
      <c r="H477" t="s">
        <v>74</v>
      </c>
      <c r="I477" t="s">
        <v>5763</v>
      </c>
      <c r="J477" t="s">
        <v>1660</v>
      </c>
      <c r="K477" t="s">
        <v>74</v>
      </c>
      <c r="L477" t="s">
        <v>74</v>
      </c>
      <c r="M477" t="s">
        <v>77</v>
      </c>
      <c r="N477" t="s">
        <v>78</v>
      </c>
      <c r="O477" t="s">
        <v>74</v>
      </c>
      <c r="P477" t="s">
        <v>74</v>
      </c>
      <c r="Q477" t="s">
        <v>74</v>
      </c>
      <c r="R477" t="s">
        <v>74</v>
      </c>
      <c r="S477" t="s">
        <v>74</v>
      </c>
      <c r="T477" t="s">
        <v>5764</v>
      </c>
      <c r="U477" t="s">
        <v>5765</v>
      </c>
      <c r="V477" t="s">
        <v>5766</v>
      </c>
      <c r="W477" t="s">
        <v>5767</v>
      </c>
      <c r="X477" t="s">
        <v>74</v>
      </c>
      <c r="Y477" t="s">
        <v>5768</v>
      </c>
      <c r="Z477" t="s">
        <v>74</v>
      </c>
      <c r="AA477" t="s">
        <v>5769</v>
      </c>
      <c r="AB477" t="s">
        <v>5770</v>
      </c>
      <c r="AC477" t="s">
        <v>74</v>
      </c>
      <c r="AD477" t="s">
        <v>74</v>
      </c>
      <c r="AE477" t="s">
        <v>74</v>
      </c>
      <c r="AF477" t="s">
        <v>74</v>
      </c>
      <c r="AG477">
        <v>15</v>
      </c>
      <c r="AH477">
        <v>21</v>
      </c>
      <c r="AI477">
        <v>21</v>
      </c>
      <c r="AJ477">
        <v>0</v>
      </c>
      <c r="AK477">
        <v>13</v>
      </c>
      <c r="AL477" t="s">
        <v>622</v>
      </c>
      <c r="AM477" t="s">
        <v>372</v>
      </c>
      <c r="AN477" t="s">
        <v>623</v>
      </c>
      <c r="AO477" t="s">
        <v>1668</v>
      </c>
      <c r="AP477" t="s">
        <v>74</v>
      </c>
      <c r="AQ477" t="s">
        <v>74</v>
      </c>
      <c r="AR477" t="s">
        <v>1669</v>
      </c>
      <c r="AS477" t="s">
        <v>1670</v>
      </c>
      <c r="AT477" t="s">
        <v>5581</v>
      </c>
      <c r="AU477">
        <v>1995</v>
      </c>
      <c r="AV477">
        <v>110</v>
      </c>
      <c r="AW477">
        <v>3</v>
      </c>
      <c r="AX477" t="s">
        <v>74</v>
      </c>
      <c r="AY477" t="s">
        <v>74</v>
      </c>
      <c r="AZ477" t="s">
        <v>74</v>
      </c>
      <c r="BA477" t="s">
        <v>74</v>
      </c>
      <c r="BB477">
        <v>633</v>
      </c>
      <c r="BC477">
        <v>639</v>
      </c>
      <c r="BD477" t="s">
        <v>74</v>
      </c>
      <c r="BE477" t="s">
        <v>5771</v>
      </c>
      <c r="BF477" t="str">
        <f>HYPERLINK("http://dx.doi.org/10.1016/0305-0491(94)00162-N","http://dx.doi.org/10.1016/0305-0491(94)00162-N")</f>
        <v>http://dx.doi.org/10.1016/0305-0491(94)00162-N</v>
      </c>
      <c r="BG477" t="s">
        <v>74</v>
      </c>
      <c r="BH477" t="s">
        <v>74</v>
      </c>
      <c r="BI477">
        <v>7</v>
      </c>
      <c r="BJ477" t="s">
        <v>1672</v>
      </c>
      <c r="BK477" t="s">
        <v>94</v>
      </c>
      <c r="BL477" t="s">
        <v>1672</v>
      </c>
      <c r="BM477" t="s">
        <v>5772</v>
      </c>
      <c r="BN477">
        <v>7584837</v>
      </c>
      <c r="BO477" t="s">
        <v>74</v>
      </c>
      <c r="BP477" t="s">
        <v>74</v>
      </c>
      <c r="BQ477" t="s">
        <v>74</v>
      </c>
      <c r="BR477" t="s">
        <v>97</v>
      </c>
      <c r="BS477" t="s">
        <v>5773</v>
      </c>
      <c r="BT477" t="str">
        <f>HYPERLINK("https%3A%2F%2Fwww.webofscience.com%2Fwos%2Fwoscc%2Ffull-record%2FWOS:A1995QM15600022","View Full Record in Web of Science")</f>
        <v>View Full Record in Web of Science</v>
      </c>
    </row>
    <row r="478" spans="1:72" x14ac:dyDescent="0.15">
      <c r="A478" t="s">
        <v>72</v>
      </c>
      <c r="B478" t="s">
        <v>5774</v>
      </c>
      <c r="C478" t="s">
        <v>74</v>
      </c>
      <c r="D478" t="s">
        <v>74</v>
      </c>
      <c r="E478" t="s">
        <v>74</v>
      </c>
      <c r="F478" t="s">
        <v>5774</v>
      </c>
      <c r="G478" t="s">
        <v>74</v>
      </c>
      <c r="H478" t="s">
        <v>74</v>
      </c>
      <c r="I478" t="s">
        <v>5775</v>
      </c>
      <c r="J478" t="s">
        <v>5776</v>
      </c>
      <c r="K478" t="s">
        <v>74</v>
      </c>
      <c r="L478" t="s">
        <v>74</v>
      </c>
      <c r="M478" t="s">
        <v>77</v>
      </c>
      <c r="N478" t="s">
        <v>78</v>
      </c>
      <c r="O478" t="s">
        <v>74</v>
      </c>
      <c r="P478" t="s">
        <v>74</v>
      </c>
      <c r="Q478" t="s">
        <v>74</v>
      </c>
      <c r="R478" t="s">
        <v>74</v>
      </c>
      <c r="S478" t="s">
        <v>74</v>
      </c>
      <c r="T478" t="s">
        <v>5777</v>
      </c>
      <c r="U478" t="s">
        <v>5778</v>
      </c>
      <c r="V478" t="s">
        <v>5779</v>
      </c>
      <c r="W478" t="s">
        <v>5780</v>
      </c>
      <c r="X478" t="s">
        <v>5781</v>
      </c>
      <c r="Y478" t="s">
        <v>5782</v>
      </c>
      <c r="Z478" t="s">
        <v>74</v>
      </c>
      <c r="AA478" t="s">
        <v>74</v>
      </c>
      <c r="AB478" t="s">
        <v>74</v>
      </c>
      <c r="AC478" t="s">
        <v>74</v>
      </c>
      <c r="AD478" t="s">
        <v>74</v>
      </c>
      <c r="AE478" t="s">
        <v>74</v>
      </c>
      <c r="AF478" t="s">
        <v>74</v>
      </c>
      <c r="AG478">
        <v>22</v>
      </c>
      <c r="AH478">
        <v>6</v>
      </c>
      <c r="AI478">
        <v>8</v>
      </c>
      <c r="AJ478">
        <v>0</v>
      </c>
      <c r="AK478">
        <v>1</v>
      </c>
      <c r="AL478" t="s">
        <v>4119</v>
      </c>
      <c r="AM478" t="s">
        <v>107</v>
      </c>
      <c r="AN478" t="s">
        <v>5783</v>
      </c>
      <c r="AO478" t="s">
        <v>4121</v>
      </c>
      <c r="AP478" t="s">
        <v>5784</v>
      </c>
      <c r="AQ478" t="s">
        <v>74</v>
      </c>
      <c r="AR478" t="s">
        <v>5776</v>
      </c>
      <c r="AS478" t="s">
        <v>5785</v>
      </c>
      <c r="AT478" t="s">
        <v>5786</v>
      </c>
      <c r="AU478">
        <v>1995</v>
      </c>
      <c r="AV478">
        <v>16</v>
      </c>
      <c r="AW478">
        <v>2</v>
      </c>
      <c r="AX478" t="s">
        <v>74</v>
      </c>
      <c r="AY478" t="s">
        <v>74</v>
      </c>
      <c r="AZ478" t="s">
        <v>74</v>
      </c>
      <c r="BA478" t="s">
        <v>74</v>
      </c>
      <c r="BB478">
        <v>73</v>
      </c>
      <c r="BC478">
        <v>78</v>
      </c>
      <c r="BD478" t="s">
        <v>74</v>
      </c>
      <c r="BE478" t="s">
        <v>74</v>
      </c>
      <c r="BF478" t="s">
        <v>74</v>
      </c>
      <c r="BG478" t="s">
        <v>74</v>
      </c>
      <c r="BH478" t="s">
        <v>74</v>
      </c>
      <c r="BI478">
        <v>6</v>
      </c>
      <c r="BJ478" t="s">
        <v>4124</v>
      </c>
      <c r="BK478" t="s">
        <v>94</v>
      </c>
      <c r="BL478" t="s">
        <v>4125</v>
      </c>
      <c r="BM478" t="s">
        <v>5787</v>
      </c>
      <c r="BN478" t="s">
        <v>74</v>
      </c>
      <c r="BO478" t="s">
        <v>74</v>
      </c>
      <c r="BP478" t="s">
        <v>74</v>
      </c>
      <c r="BQ478" t="s">
        <v>74</v>
      </c>
      <c r="BR478" t="s">
        <v>97</v>
      </c>
      <c r="BS478" t="s">
        <v>5788</v>
      </c>
      <c r="BT478" t="str">
        <f>HYPERLINK("https%3A%2F%2Fwww.webofscience.com%2Fwos%2Fwoscc%2Ffull-record%2FWOS:A1995QU54000002","View Full Record in Web of Science")</f>
        <v>View Full Record in Web of Science</v>
      </c>
    </row>
    <row r="479" spans="1:72" x14ac:dyDescent="0.15">
      <c r="A479" t="s">
        <v>72</v>
      </c>
      <c r="B479" t="s">
        <v>5789</v>
      </c>
      <c r="C479" t="s">
        <v>74</v>
      </c>
      <c r="D479" t="s">
        <v>74</v>
      </c>
      <c r="E479" t="s">
        <v>74</v>
      </c>
      <c r="F479" t="s">
        <v>5789</v>
      </c>
      <c r="G479" t="s">
        <v>74</v>
      </c>
      <c r="H479" t="s">
        <v>74</v>
      </c>
      <c r="I479" t="s">
        <v>5790</v>
      </c>
      <c r="J479" t="s">
        <v>631</v>
      </c>
      <c r="K479" t="s">
        <v>74</v>
      </c>
      <c r="L479" t="s">
        <v>74</v>
      </c>
      <c r="M479" t="s">
        <v>77</v>
      </c>
      <c r="N479" t="s">
        <v>78</v>
      </c>
      <c r="O479" t="s">
        <v>74</v>
      </c>
      <c r="P479" t="s">
        <v>74</v>
      </c>
      <c r="Q479" t="s">
        <v>74</v>
      </c>
      <c r="R479" t="s">
        <v>74</v>
      </c>
      <c r="S479" t="s">
        <v>74</v>
      </c>
      <c r="T479" t="s">
        <v>74</v>
      </c>
      <c r="U479" t="s">
        <v>5791</v>
      </c>
      <c r="V479" t="s">
        <v>5792</v>
      </c>
      <c r="W479" t="s">
        <v>5793</v>
      </c>
      <c r="X479" t="s">
        <v>5794</v>
      </c>
      <c r="Y479" t="s">
        <v>5795</v>
      </c>
      <c r="Z479" t="s">
        <v>74</v>
      </c>
      <c r="AA479" t="s">
        <v>5796</v>
      </c>
      <c r="AB479" t="s">
        <v>74</v>
      </c>
      <c r="AC479" t="s">
        <v>74</v>
      </c>
      <c r="AD479" t="s">
        <v>74</v>
      </c>
      <c r="AE479" t="s">
        <v>74</v>
      </c>
      <c r="AF479" t="s">
        <v>74</v>
      </c>
      <c r="AG479">
        <v>34</v>
      </c>
      <c r="AH479">
        <v>28</v>
      </c>
      <c r="AI479">
        <v>29</v>
      </c>
      <c r="AJ479">
        <v>0</v>
      </c>
      <c r="AK479">
        <v>0</v>
      </c>
      <c r="AL479" t="s">
        <v>622</v>
      </c>
      <c r="AM479" t="s">
        <v>372</v>
      </c>
      <c r="AN479" t="s">
        <v>623</v>
      </c>
      <c r="AO479" t="s">
        <v>639</v>
      </c>
      <c r="AP479" t="s">
        <v>74</v>
      </c>
      <c r="AQ479" t="s">
        <v>74</v>
      </c>
      <c r="AR479" t="s">
        <v>640</v>
      </c>
      <c r="AS479" t="s">
        <v>641</v>
      </c>
      <c r="AT479" t="s">
        <v>5581</v>
      </c>
      <c r="AU479">
        <v>1995</v>
      </c>
      <c r="AV479">
        <v>42</v>
      </c>
      <c r="AW479">
        <v>3</v>
      </c>
      <c r="AX479" t="s">
        <v>74</v>
      </c>
      <c r="AY479" t="s">
        <v>74</v>
      </c>
      <c r="AZ479" t="s">
        <v>74</v>
      </c>
      <c r="BA479" t="s">
        <v>74</v>
      </c>
      <c r="BB479">
        <v>365</v>
      </c>
      <c r="BC479">
        <v>388</v>
      </c>
      <c r="BD479" t="s">
        <v>74</v>
      </c>
      <c r="BE479" t="s">
        <v>5797</v>
      </c>
      <c r="BF479" t="str">
        <f>HYPERLINK("http://dx.doi.org/10.1016/0967-0637(95)00009-U","http://dx.doi.org/10.1016/0967-0637(95)00009-U")</f>
        <v>http://dx.doi.org/10.1016/0967-0637(95)00009-U</v>
      </c>
      <c r="BG479" t="s">
        <v>74</v>
      </c>
      <c r="BH479" t="s">
        <v>74</v>
      </c>
      <c r="BI479">
        <v>24</v>
      </c>
      <c r="BJ479" t="s">
        <v>246</v>
      </c>
      <c r="BK479" t="s">
        <v>94</v>
      </c>
      <c r="BL479" t="s">
        <v>246</v>
      </c>
      <c r="BM479" t="s">
        <v>5798</v>
      </c>
      <c r="BN479" t="s">
        <v>74</v>
      </c>
      <c r="BO479" t="s">
        <v>74</v>
      </c>
      <c r="BP479" t="s">
        <v>74</v>
      </c>
      <c r="BQ479" t="s">
        <v>74</v>
      </c>
      <c r="BR479" t="s">
        <v>97</v>
      </c>
      <c r="BS479" t="s">
        <v>5799</v>
      </c>
      <c r="BT479" t="str">
        <f>HYPERLINK("https%3A%2F%2Fwww.webofscience.com%2Fwos%2Fwoscc%2Ffull-record%2FWOS:A1995RE72000005","View Full Record in Web of Science")</f>
        <v>View Full Record in Web of Science</v>
      </c>
    </row>
    <row r="480" spans="1:72" x14ac:dyDescent="0.15">
      <c r="A480" t="s">
        <v>72</v>
      </c>
      <c r="B480" t="s">
        <v>5800</v>
      </c>
      <c r="C480" t="s">
        <v>74</v>
      </c>
      <c r="D480" t="s">
        <v>74</v>
      </c>
      <c r="E480" t="s">
        <v>74</v>
      </c>
      <c r="F480" t="s">
        <v>5800</v>
      </c>
      <c r="G480" t="s">
        <v>74</v>
      </c>
      <c r="H480" t="s">
        <v>74</v>
      </c>
      <c r="I480" t="s">
        <v>5801</v>
      </c>
      <c r="J480" t="s">
        <v>1677</v>
      </c>
      <c r="K480" t="s">
        <v>74</v>
      </c>
      <c r="L480" t="s">
        <v>74</v>
      </c>
      <c r="M480" t="s">
        <v>77</v>
      </c>
      <c r="N480" t="s">
        <v>78</v>
      </c>
      <c r="O480" t="s">
        <v>74</v>
      </c>
      <c r="P480" t="s">
        <v>74</v>
      </c>
      <c r="Q480" t="s">
        <v>74</v>
      </c>
      <c r="R480" t="s">
        <v>74</v>
      </c>
      <c r="S480" t="s">
        <v>74</v>
      </c>
      <c r="T480" t="s">
        <v>74</v>
      </c>
      <c r="U480" t="s">
        <v>5802</v>
      </c>
      <c r="V480" t="s">
        <v>5803</v>
      </c>
      <c r="W480" t="s">
        <v>5804</v>
      </c>
      <c r="X480" t="s">
        <v>5805</v>
      </c>
      <c r="Y480" t="s">
        <v>74</v>
      </c>
      <c r="Z480" t="s">
        <v>74</v>
      </c>
      <c r="AA480" t="s">
        <v>5806</v>
      </c>
      <c r="AB480" t="s">
        <v>5807</v>
      </c>
      <c r="AC480" t="s">
        <v>74</v>
      </c>
      <c r="AD480" t="s">
        <v>74</v>
      </c>
      <c r="AE480" t="s">
        <v>74</v>
      </c>
      <c r="AF480" t="s">
        <v>74</v>
      </c>
      <c r="AG480">
        <v>51</v>
      </c>
      <c r="AH480">
        <v>46</v>
      </c>
      <c r="AI480">
        <v>53</v>
      </c>
      <c r="AJ480">
        <v>1</v>
      </c>
      <c r="AK480">
        <v>13</v>
      </c>
      <c r="AL480" t="s">
        <v>85</v>
      </c>
      <c r="AM480" t="s">
        <v>86</v>
      </c>
      <c r="AN480" t="s">
        <v>87</v>
      </c>
      <c r="AO480" t="s">
        <v>1683</v>
      </c>
      <c r="AP480" t="s">
        <v>74</v>
      </c>
      <c r="AQ480" t="s">
        <v>74</v>
      </c>
      <c r="AR480" t="s">
        <v>1684</v>
      </c>
      <c r="AS480" t="s">
        <v>1685</v>
      </c>
      <c r="AT480" t="s">
        <v>5581</v>
      </c>
      <c r="AU480">
        <v>1995</v>
      </c>
      <c r="AV480">
        <v>131</v>
      </c>
      <c r="AW480" t="s">
        <v>268</v>
      </c>
      <c r="AX480" t="s">
        <v>74</v>
      </c>
      <c r="AY480" t="s">
        <v>74</v>
      </c>
      <c r="AZ480" t="s">
        <v>74</v>
      </c>
      <c r="BA480" t="s">
        <v>74</v>
      </c>
      <c r="BB480">
        <v>41</v>
      </c>
      <c r="BC480">
        <v>56</v>
      </c>
      <c r="BD480" t="s">
        <v>74</v>
      </c>
      <c r="BE480" t="s">
        <v>5808</v>
      </c>
      <c r="BF480" t="str">
        <f>HYPERLINK("http://dx.doi.org/10.1016/0012-821X(95)00006-X","http://dx.doi.org/10.1016/0012-821X(95)00006-X")</f>
        <v>http://dx.doi.org/10.1016/0012-821X(95)00006-X</v>
      </c>
      <c r="BG480" t="s">
        <v>74</v>
      </c>
      <c r="BH480" t="s">
        <v>74</v>
      </c>
      <c r="BI480">
        <v>16</v>
      </c>
      <c r="BJ480" t="s">
        <v>270</v>
      </c>
      <c r="BK480" t="s">
        <v>94</v>
      </c>
      <c r="BL480" t="s">
        <v>270</v>
      </c>
      <c r="BM480" t="s">
        <v>5809</v>
      </c>
      <c r="BN480" t="s">
        <v>74</v>
      </c>
      <c r="BO480" t="s">
        <v>74</v>
      </c>
      <c r="BP480" t="s">
        <v>74</v>
      </c>
      <c r="BQ480" t="s">
        <v>74</v>
      </c>
      <c r="BR480" t="s">
        <v>97</v>
      </c>
      <c r="BS480" t="s">
        <v>5810</v>
      </c>
      <c r="BT480" t="str">
        <f>HYPERLINK("https%3A%2F%2Fwww.webofscience.com%2Fwos%2Fwoscc%2Ffull-record%2FWOS:A1995QP49900004","View Full Record in Web of Science")</f>
        <v>View Full Record in Web of Science</v>
      </c>
    </row>
    <row r="481" spans="1:72" x14ac:dyDescent="0.15">
      <c r="A481" t="s">
        <v>72</v>
      </c>
      <c r="B481" t="s">
        <v>5811</v>
      </c>
      <c r="C481" t="s">
        <v>74</v>
      </c>
      <c r="D481" t="s">
        <v>74</v>
      </c>
      <c r="E481" t="s">
        <v>74</v>
      </c>
      <c r="F481" t="s">
        <v>5811</v>
      </c>
      <c r="G481" t="s">
        <v>74</v>
      </c>
      <c r="H481" t="s">
        <v>74</v>
      </c>
      <c r="I481" t="s">
        <v>5812</v>
      </c>
      <c r="J481" t="s">
        <v>5813</v>
      </c>
      <c r="K481" t="s">
        <v>74</v>
      </c>
      <c r="L481" t="s">
        <v>74</v>
      </c>
      <c r="M481" t="s">
        <v>77</v>
      </c>
      <c r="N481" t="s">
        <v>78</v>
      </c>
      <c r="O481" t="s">
        <v>74</v>
      </c>
      <c r="P481" t="s">
        <v>74</v>
      </c>
      <c r="Q481" t="s">
        <v>74</v>
      </c>
      <c r="R481" t="s">
        <v>74</v>
      </c>
      <c r="S481" t="s">
        <v>74</v>
      </c>
      <c r="T481" t="s">
        <v>5814</v>
      </c>
      <c r="U481" t="s">
        <v>5815</v>
      </c>
      <c r="V481" t="s">
        <v>5816</v>
      </c>
      <c r="W481" t="s">
        <v>5817</v>
      </c>
      <c r="X481" t="s">
        <v>5818</v>
      </c>
      <c r="Y481" t="s">
        <v>5819</v>
      </c>
      <c r="Z481" t="s">
        <v>74</v>
      </c>
      <c r="AA481" t="s">
        <v>5820</v>
      </c>
      <c r="AB481" t="s">
        <v>5821</v>
      </c>
      <c r="AC481" t="s">
        <v>74</v>
      </c>
      <c r="AD481" t="s">
        <v>74</v>
      </c>
      <c r="AE481" t="s">
        <v>74</v>
      </c>
      <c r="AF481" t="s">
        <v>74</v>
      </c>
      <c r="AG481">
        <v>46</v>
      </c>
      <c r="AH481">
        <v>44</v>
      </c>
      <c r="AI481">
        <v>45</v>
      </c>
      <c r="AJ481">
        <v>1</v>
      </c>
      <c r="AK481">
        <v>15</v>
      </c>
      <c r="AL481" t="s">
        <v>371</v>
      </c>
      <c r="AM481" t="s">
        <v>372</v>
      </c>
      <c r="AN481" t="s">
        <v>373</v>
      </c>
      <c r="AO481" t="s">
        <v>5822</v>
      </c>
      <c r="AP481" t="s">
        <v>74</v>
      </c>
      <c r="AQ481" t="s">
        <v>74</v>
      </c>
      <c r="AR481" t="s">
        <v>5823</v>
      </c>
      <c r="AS481" t="s">
        <v>5824</v>
      </c>
      <c r="AT481" t="s">
        <v>5581</v>
      </c>
      <c r="AU481">
        <v>1995</v>
      </c>
      <c r="AV481">
        <v>4</v>
      </c>
      <c r="AW481">
        <v>1</v>
      </c>
      <c r="AX481" t="s">
        <v>74</v>
      </c>
      <c r="AY481" t="s">
        <v>74</v>
      </c>
      <c r="AZ481" t="s">
        <v>74</v>
      </c>
      <c r="BA481" t="s">
        <v>74</v>
      </c>
      <c r="BB481">
        <v>1</v>
      </c>
      <c r="BC481">
        <v>16</v>
      </c>
      <c r="BD481" t="s">
        <v>74</v>
      </c>
      <c r="BE481" t="s">
        <v>5825</v>
      </c>
      <c r="BF481" t="str">
        <f>HYPERLINK("http://dx.doi.org/10.1111/j.1365-2419.1995.tb00057.x","http://dx.doi.org/10.1111/j.1365-2419.1995.tb00057.x")</f>
        <v>http://dx.doi.org/10.1111/j.1365-2419.1995.tb00057.x</v>
      </c>
      <c r="BG481" t="s">
        <v>74</v>
      </c>
      <c r="BH481" t="s">
        <v>74</v>
      </c>
      <c r="BI481">
        <v>16</v>
      </c>
      <c r="BJ481" t="s">
        <v>5826</v>
      </c>
      <c r="BK481" t="s">
        <v>94</v>
      </c>
      <c r="BL481" t="s">
        <v>5826</v>
      </c>
      <c r="BM481" t="s">
        <v>5827</v>
      </c>
      <c r="BN481" t="s">
        <v>74</v>
      </c>
      <c r="BO481" t="s">
        <v>74</v>
      </c>
      <c r="BP481" t="s">
        <v>74</v>
      </c>
      <c r="BQ481" t="s">
        <v>74</v>
      </c>
      <c r="BR481" t="s">
        <v>97</v>
      </c>
      <c r="BS481" t="s">
        <v>5828</v>
      </c>
      <c r="BT481" t="str">
        <f>HYPERLINK("https%3A%2F%2Fwww.webofscience.com%2Fwos%2Fwoscc%2Ffull-record%2FWOS:A1995TD34900001","View Full Record in Web of Science")</f>
        <v>View Full Record in Web of Science</v>
      </c>
    </row>
    <row r="482" spans="1:72" x14ac:dyDescent="0.15">
      <c r="A482" t="s">
        <v>72</v>
      </c>
      <c r="B482" t="s">
        <v>5829</v>
      </c>
      <c r="C482" t="s">
        <v>74</v>
      </c>
      <c r="D482" t="s">
        <v>74</v>
      </c>
      <c r="E482" t="s">
        <v>74</v>
      </c>
      <c r="F482" t="s">
        <v>5829</v>
      </c>
      <c r="G482" t="s">
        <v>74</v>
      </c>
      <c r="H482" t="s">
        <v>74</v>
      </c>
      <c r="I482" t="s">
        <v>5830</v>
      </c>
      <c r="J482" t="s">
        <v>1708</v>
      </c>
      <c r="K482" t="s">
        <v>74</v>
      </c>
      <c r="L482" t="s">
        <v>74</v>
      </c>
      <c r="M482" t="s">
        <v>77</v>
      </c>
      <c r="N482" t="s">
        <v>78</v>
      </c>
      <c r="O482" t="s">
        <v>74</v>
      </c>
      <c r="P482" t="s">
        <v>74</v>
      </c>
      <c r="Q482" t="s">
        <v>74</v>
      </c>
      <c r="R482" t="s">
        <v>74</v>
      </c>
      <c r="S482" t="s">
        <v>74</v>
      </c>
      <c r="T482" t="s">
        <v>74</v>
      </c>
      <c r="U482" t="s">
        <v>5831</v>
      </c>
      <c r="V482" t="s">
        <v>5832</v>
      </c>
      <c r="W482" t="s">
        <v>74</v>
      </c>
      <c r="X482" t="s">
        <v>74</v>
      </c>
      <c r="Y482" t="s">
        <v>74</v>
      </c>
      <c r="Z482" t="s">
        <v>74</v>
      </c>
      <c r="AA482" t="s">
        <v>74</v>
      </c>
      <c r="AB482" t="s">
        <v>74</v>
      </c>
      <c r="AC482" t="s">
        <v>74</v>
      </c>
      <c r="AD482" t="s">
        <v>74</v>
      </c>
      <c r="AE482" t="s">
        <v>74</v>
      </c>
      <c r="AF482" t="s">
        <v>74</v>
      </c>
      <c r="AG482">
        <v>35</v>
      </c>
      <c r="AH482">
        <v>40</v>
      </c>
      <c r="AI482">
        <v>40</v>
      </c>
      <c r="AJ482">
        <v>0</v>
      </c>
      <c r="AK482">
        <v>4</v>
      </c>
      <c r="AL482" t="s">
        <v>622</v>
      </c>
      <c r="AM482" t="s">
        <v>372</v>
      </c>
      <c r="AN482" t="s">
        <v>623</v>
      </c>
      <c r="AO482" t="s">
        <v>1714</v>
      </c>
      <c r="AP482" t="s">
        <v>74</v>
      </c>
      <c r="AQ482" t="s">
        <v>74</v>
      </c>
      <c r="AR482" t="s">
        <v>1715</v>
      </c>
      <c r="AS482" t="s">
        <v>1716</v>
      </c>
      <c r="AT482" t="s">
        <v>5581</v>
      </c>
      <c r="AU482">
        <v>1995</v>
      </c>
      <c r="AV482">
        <v>59</v>
      </c>
      <c r="AW482">
        <v>6</v>
      </c>
      <c r="AX482" t="s">
        <v>74</v>
      </c>
      <c r="AY482" t="s">
        <v>74</v>
      </c>
      <c r="AZ482" t="s">
        <v>74</v>
      </c>
      <c r="BA482" t="s">
        <v>74</v>
      </c>
      <c r="BB482">
        <v>1179</v>
      </c>
      <c r="BC482">
        <v>1184</v>
      </c>
      <c r="BD482" t="s">
        <v>74</v>
      </c>
      <c r="BE482" t="s">
        <v>5833</v>
      </c>
      <c r="BF482" t="str">
        <f>HYPERLINK("http://dx.doi.org/10.1016/0016-7037(95)00033-V","http://dx.doi.org/10.1016/0016-7037(95)00033-V")</f>
        <v>http://dx.doi.org/10.1016/0016-7037(95)00033-V</v>
      </c>
      <c r="BG482" t="s">
        <v>74</v>
      </c>
      <c r="BH482" t="s">
        <v>74</v>
      </c>
      <c r="BI482">
        <v>6</v>
      </c>
      <c r="BJ482" t="s">
        <v>270</v>
      </c>
      <c r="BK482" t="s">
        <v>94</v>
      </c>
      <c r="BL482" t="s">
        <v>270</v>
      </c>
      <c r="BM482" t="s">
        <v>5834</v>
      </c>
      <c r="BN482">
        <v>11540048</v>
      </c>
      <c r="BO482" t="s">
        <v>74</v>
      </c>
      <c r="BP482" t="s">
        <v>74</v>
      </c>
      <c r="BQ482" t="s">
        <v>74</v>
      </c>
      <c r="BR482" t="s">
        <v>97</v>
      </c>
      <c r="BS482" t="s">
        <v>5835</v>
      </c>
      <c r="BT482" t="str">
        <f>HYPERLINK("https%3A%2F%2Fwww.webofscience.com%2Fwos%2Fwoscc%2Ffull-record%2FWOS:A1995QP13000013","View Full Record in Web of Science")</f>
        <v>View Full Record in Web of Science</v>
      </c>
    </row>
    <row r="483" spans="1:72" x14ac:dyDescent="0.15">
      <c r="A483" t="s">
        <v>72</v>
      </c>
      <c r="B483" t="s">
        <v>5836</v>
      </c>
      <c r="C483" t="s">
        <v>74</v>
      </c>
      <c r="D483" t="s">
        <v>74</v>
      </c>
      <c r="E483" t="s">
        <v>74</v>
      </c>
      <c r="F483" t="s">
        <v>5836</v>
      </c>
      <c r="G483" t="s">
        <v>74</v>
      </c>
      <c r="H483" t="s">
        <v>74</v>
      </c>
      <c r="I483" t="s">
        <v>5837</v>
      </c>
      <c r="J483" t="s">
        <v>696</v>
      </c>
      <c r="K483" t="s">
        <v>74</v>
      </c>
      <c r="L483" t="s">
        <v>74</v>
      </c>
      <c r="M483" t="s">
        <v>648</v>
      </c>
      <c r="N483" t="s">
        <v>78</v>
      </c>
      <c r="O483" t="s">
        <v>74</v>
      </c>
      <c r="P483" t="s">
        <v>74</v>
      </c>
      <c r="Q483" t="s">
        <v>74</v>
      </c>
      <c r="R483" t="s">
        <v>74</v>
      </c>
      <c r="S483" t="s">
        <v>74</v>
      </c>
      <c r="T483" t="s">
        <v>74</v>
      </c>
      <c r="U483" t="s">
        <v>74</v>
      </c>
      <c r="V483" t="s">
        <v>74</v>
      </c>
      <c r="W483" t="s">
        <v>74</v>
      </c>
      <c r="X483" t="s">
        <v>74</v>
      </c>
      <c r="Y483" t="s">
        <v>5838</v>
      </c>
      <c r="Z483" t="s">
        <v>74</v>
      </c>
      <c r="AA483" t="s">
        <v>74</v>
      </c>
      <c r="AB483" t="s">
        <v>74</v>
      </c>
      <c r="AC483" t="s">
        <v>74</v>
      </c>
      <c r="AD483" t="s">
        <v>74</v>
      </c>
      <c r="AE483" t="s">
        <v>74</v>
      </c>
      <c r="AF483" t="s">
        <v>74</v>
      </c>
      <c r="AG483">
        <v>16</v>
      </c>
      <c r="AH483">
        <v>0</v>
      </c>
      <c r="AI483">
        <v>0</v>
      </c>
      <c r="AJ483">
        <v>0</v>
      </c>
      <c r="AK483">
        <v>0</v>
      </c>
      <c r="AL483" t="s">
        <v>650</v>
      </c>
      <c r="AM483" t="s">
        <v>651</v>
      </c>
      <c r="AN483" t="s">
        <v>652</v>
      </c>
      <c r="AO483" t="s">
        <v>700</v>
      </c>
      <c r="AP483" t="s">
        <v>74</v>
      </c>
      <c r="AQ483" t="s">
        <v>74</v>
      </c>
      <c r="AR483" t="s">
        <v>701</v>
      </c>
      <c r="AS483" t="s">
        <v>702</v>
      </c>
      <c r="AT483" t="s">
        <v>5786</v>
      </c>
      <c r="AU483">
        <v>1995</v>
      </c>
      <c r="AV483">
        <v>35</v>
      </c>
      <c r="AW483">
        <v>2</v>
      </c>
      <c r="AX483" t="s">
        <v>74</v>
      </c>
      <c r="AY483" t="s">
        <v>74</v>
      </c>
      <c r="AZ483" t="s">
        <v>74</v>
      </c>
      <c r="BA483" t="s">
        <v>74</v>
      </c>
      <c r="BB483">
        <v>109</v>
      </c>
      <c r="BC483">
        <v>115</v>
      </c>
      <c r="BD483" t="s">
        <v>74</v>
      </c>
      <c r="BE483" t="s">
        <v>74</v>
      </c>
      <c r="BF483" t="s">
        <v>74</v>
      </c>
      <c r="BG483" t="s">
        <v>74</v>
      </c>
      <c r="BH483" t="s">
        <v>74</v>
      </c>
      <c r="BI483">
        <v>7</v>
      </c>
      <c r="BJ483" t="s">
        <v>270</v>
      </c>
      <c r="BK483" t="s">
        <v>94</v>
      </c>
      <c r="BL483" t="s">
        <v>270</v>
      </c>
      <c r="BM483" t="s">
        <v>5839</v>
      </c>
      <c r="BN483" t="s">
        <v>74</v>
      </c>
      <c r="BO483" t="s">
        <v>74</v>
      </c>
      <c r="BP483" t="s">
        <v>74</v>
      </c>
      <c r="BQ483" t="s">
        <v>74</v>
      </c>
      <c r="BR483" t="s">
        <v>97</v>
      </c>
      <c r="BS483" t="s">
        <v>5840</v>
      </c>
      <c r="BT483" t="str">
        <f>HYPERLINK("https%3A%2F%2Fwww.webofscience.com%2Fwos%2Fwoscc%2Ffull-record%2FWOS:A1995RJ50500014","View Full Record in Web of Science")</f>
        <v>View Full Record in Web of Science</v>
      </c>
    </row>
    <row r="484" spans="1:72" x14ac:dyDescent="0.15">
      <c r="A484" t="s">
        <v>72</v>
      </c>
      <c r="B484" t="s">
        <v>5841</v>
      </c>
      <c r="C484" t="s">
        <v>74</v>
      </c>
      <c r="D484" t="s">
        <v>74</v>
      </c>
      <c r="E484" t="s">
        <v>74</v>
      </c>
      <c r="F484" t="s">
        <v>5841</v>
      </c>
      <c r="G484" t="s">
        <v>74</v>
      </c>
      <c r="H484" t="s">
        <v>74</v>
      </c>
      <c r="I484" t="s">
        <v>5842</v>
      </c>
      <c r="J484" t="s">
        <v>696</v>
      </c>
      <c r="K484" t="s">
        <v>74</v>
      </c>
      <c r="L484" t="s">
        <v>74</v>
      </c>
      <c r="M484" t="s">
        <v>648</v>
      </c>
      <c r="N484" t="s">
        <v>78</v>
      </c>
      <c r="O484" t="s">
        <v>74</v>
      </c>
      <c r="P484" t="s">
        <v>74</v>
      </c>
      <c r="Q484" t="s">
        <v>74</v>
      </c>
      <c r="R484" t="s">
        <v>74</v>
      </c>
      <c r="S484" t="s">
        <v>74</v>
      </c>
      <c r="T484" t="s">
        <v>74</v>
      </c>
      <c r="U484" t="s">
        <v>74</v>
      </c>
      <c r="V484" t="s">
        <v>74</v>
      </c>
      <c r="W484" t="s">
        <v>74</v>
      </c>
      <c r="X484" t="s">
        <v>74</v>
      </c>
      <c r="Y484" t="s">
        <v>5843</v>
      </c>
      <c r="Z484" t="s">
        <v>74</v>
      </c>
      <c r="AA484" t="s">
        <v>74</v>
      </c>
      <c r="AB484" t="s">
        <v>74</v>
      </c>
      <c r="AC484" t="s">
        <v>74</v>
      </c>
      <c r="AD484" t="s">
        <v>74</v>
      </c>
      <c r="AE484" t="s">
        <v>74</v>
      </c>
      <c r="AF484" t="s">
        <v>74</v>
      </c>
      <c r="AG484">
        <v>14</v>
      </c>
      <c r="AH484">
        <v>0</v>
      </c>
      <c r="AI484">
        <v>0</v>
      </c>
      <c r="AJ484">
        <v>0</v>
      </c>
      <c r="AK484">
        <v>0</v>
      </c>
      <c r="AL484" t="s">
        <v>650</v>
      </c>
      <c r="AM484" t="s">
        <v>651</v>
      </c>
      <c r="AN484" t="s">
        <v>652</v>
      </c>
      <c r="AO484" t="s">
        <v>700</v>
      </c>
      <c r="AP484" t="s">
        <v>74</v>
      </c>
      <c r="AQ484" t="s">
        <v>74</v>
      </c>
      <c r="AR484" t="s">
        <v>701</v>
      </c>
      <c r="AS484" t="s">
        <v>702</v>
      </c>
      <c r="AT484" t="s">
        <v>5786</v>
      </c>
      <c r="AU484">
        <v>1995</v>
      </c>
      <c r="AV484">
        <v>35</v>
      </c>
      <c r="AW484">
        <v>2</v>
      </c>
      <c r="AX484" t="s">
        <v>74</v>
      </c>
      <c r="AY484" t="s">
        <v>74</v>
      </c>
      <c r="AZ484" t="s">
        <v>74</v>
      </c>
      <c r="BA484" t="s">
        <v>74</v>
      </c>
      <c r="BB484">
        <v>116</v>
      </c>
      <c r="BC484">
        <v>122</v>
      </c>
      <c r="BD484" t="s">
        <v>74</v>
      </c>
      <c r="BE484" t="s">
        <v>74</v>
      </c>
      <c r="BF484" t="s">
        <v>74</v>
      </c>
      <c r="BG484" t="s">
        <v>74</v>
      </c>
      <c r="BH484" t="s">
        <v>74</v>
      </c>
      <c r="BI484">
        <v>7</v>
      </c>
      <c r="BJ484" t="s">
        <v>270</v>
      </c>
      <c r="BK484" t="s">
        <v>94</v>
      </c>
      <c r="BL484" t="s">
        <v>270</v>
      </c>
      <c r="BM484" t="s">
        <v>5839</v>
      </c>
      <c r="BN484" t="s">
        <v>74</v>
      </c>
      <c r="BO484" t="s">
        <v>74</v>
      </c>
      <c r="BP484" t="s">
        <v>74</v>
      </c>
      <c r="BQ484" t="s">
        <v>74</v>
      </c>
      <c r="BR484" t="s">
        <v>97</v>
      </c>
      <c r="BS484" t="s">
        <v>5844</v>
      </c>
      <c r="BT484" t="str">
        <f>HYPERLINK("https%3A%2F%2Fwww.webofscience.com%2Fwos%2Fwoscc%2Ffull-record%2FWOS:A1995RJ50500015","View Full Record in Web of Science")</f>
        <v>View Full Record in Web of Science</v>
      </c>
    </row>
    <row r="485" spans="1:72" x14ac:dyDescent="0.15">
      <c r="A485" t="s">
        <v>72</v>
      </c>
      <c r="B485" t="s">
        <v>5845</v>
      </c>
      <c r="C485" t="s">
        <v>74</v>
      </c>
      <c r="D485" t="s">
        <v>74</v>
      </c>
      <c r="E485" t="s">
        <v>74</v>
      </c>
      <c r="F485" t="s">
        <v>5845</v>
      </c>
      <c r="G485" t="s">
        <v>74</v>
      </c>
      <c r="H485" t="s">
        <v>74</v>
      </c>
      <c r="I485" t="s">
        <v>5846</v>
      </c>
      <c r="J485" t="s">
        <v>696</v>
      </c>
      <c r="K485" t="s">
        <v>74</v>
      </c>
      <c r="L485" t="s">
        <v>74</v>
      </c>
      <c r="M485" t="s">
        <v>648</v>
      </c>
      <c r="N485" t="s">
        <v>519</v>
      </c>
      <c r="O485" t="s">
        <v>74</v>
      </c>
      <c r="P485" t="s">
        <v>74</v>
      </c>
      <c r="Q485" t="s">
        <v>74</v>
      </c>
      <c r="R485" t="s">
        <v>74</v>
      </c>
      <c r="S485" t="s">
        <v>74</v>
      </c>
      <c r="T485" t="s">
        <v>74</v>
      </c>
      <c r="U485" t="s">
        <v>5847</v>
      </c>
      <c r="V485" t="s">
        <v>74</v>
      </c>
      <c r="W485" t="s">
        <v>74</v>
      </c>
      <c r="X485" t="s">
        <v>74</v>
      </c>
      <c r="Y485" t="s">
        <v>5848</v>
      </c>
      <c r="Z485" t="s">
        <v>74</v>
      </c>
      <c r="AA485" t="s">
        <v>74</v>
      </c>
      <c r="AB485" t="s">
        <v>74</v>
      </c>
      <c r="AC485" t="s">
        <v>74</v>
      </c>
      <c r="AD485" t="s">
        <v>74</v>
      </c>
      <c r="AE485" t="s">
        <v>74</v>
      </c>
      <c r="AF485" t="s">
        <v>74</v>
      </c>
      <c r="AG485">
        <v>11</v>
      </c>
      <c r="AH485">
        <v>4</v>
      </c>
      <c r="AI485">
        <v>4</v>
      </c>
      <c r="AJ485">
        <v>0</v>
      </c>
      <c r="AK485">
        <v>0</v>
      </c>
      <c r="AL485" t="s">
        <v>650</v>
      </c>
      <c r="AM485" t="s">
        <v>651</v>
      </c>
      <c r="AN485" t="s">
        <v>652</v>
      </c>
      <c r="AO485" t="s">
        <v>700</v>
      </c>
      <c r="AP485" t="s">
        <v>74</v>
      </c>
      <c r="AQ485" t="s">
        <v>74</v>
      </c>
      <c r="AR485" t="s">
        <v>701</v>
      </c>
      <c r="AS485" t="s">
        <v>702</v>
      </c>
      <c r="AT485" t="s">
        <v>5786</v>
      </c>
      <c r="AU485">
        <v>1995</v>
      </c>
      <c r="AV485">
        <v>35</v>
      </c>
      <c r="AW485">
        <v>2</v>
      </c>
      <c r="AX485" t="s">
        <v>74</v>
      </c>
      <c r="AY485" t="s">
        <v>74</v>
      </c>
      <c r="AZ485" t="s">
        <v>74</v>
      </c>
      <c r="BA485" t="s">
        <v>74</v>
      </c>
      <c r="BB485">
        <v>148</v>
      </c>
      <c r="BC485">
        <v>151</v>
      </c>
      <c r="BD485" t="s">
        <v>74</v>
      </c>
      <c r="BE485" t="s">
        <v>74</v>
      </c>
      <c r="BF485" t="s">
        <v>74</v>
      </c>
      <c r="BG485" t="s">
        <v>74</v>
      </c>
      <c r="BH485" t="s">
        <v>74</v>
      </c>
      <c r="BI485">
        <v>4</v>
      </c>
      <c r="BJ485" t="s">
        <v>270</v>
      </c>
      <c r="BK485" t="s">
        <v>94</v>
      </c>
      <c r="BL485" t="s">
        <v>270</v>
      </c>
      <c r="BM485" t="s">
        <v>5839</v>
      </c>
      <c r="BN485" t="s">
        <v>74</v>
      </c>
      <c r="BO485" t="s">
        <v>74</v>
      </c>
      <c r="BP485" t="s">
        <v>74</v>
      </c>
      <c r="BQ485" t="s">
        <v>74</v>
      </c>
      <c r="BR485" t="s">
        <v>97</v>
      </c>
      <c r="BS485" t="s">
        <v>5849</v>
      </c>
      <c r="BT485" t="str">
        <f>HYPERLINK("https%3A%2F%2Fwww.webofscience.com%2Fwos%2Fwoscc%2Ffull-record%2FWOS:A1995RJ50500022","View Full Record in Web of Science")</f>
        <v>View Full Record in Web of Science</v>
      </c>
    </row>
    <row r="486" spans="1:72" x14ac:dyDescent="0.15">
      <c r="A486" t="s">
        <v>72</v>
      </c>
      <c r="B486" t="s">
        <v>5850</v>
      </c>
      <c r="C486" t="s">
        <v>74</v>
      </c>
      <c r="D486" t="s">
        <v>74</v>
      </c>
      <c r="E486" t="s">
        <v>74</v>
      </c>
      <c r="F486" t="s">
        <v>5850</v>
      </c>
      <c r="G486" t="s">
        <v>74</v>
      </c>
      <c r="H486" t="s">
        <v>74</v>
      </c>
      <c r="I486" t="s">
        <v>5851</v>
      </c>
      <c r="J486" t="s">
        <v>5852</v>
      </c>
      <c r="K486" t="s">
        <v>74</v>
      </c>
      <c r="L486" t="s">
        <v>74</v>
      </c>
      <c r="M486" t="s">
        <v>77</v>
      </c>
      <c r="N486" t="s">
        <v>2007</v>
      </c>
      <c r="O486" t="s">
        <v>74</v>
      </c>
      <c r="P486" t="s">
        <v>74</v>
      </c>
      <c r="Q486" t="s">
        <v>74</v>
      </c>
      <c r="R486" t="s">
        <v>74</v>
      </c>
      <c r="S486" t="s">
        <v>74</v>
      </c>
      <c r="T486" t="s">
        <v>74</v>
      </c>
      <c r="U486" t="s">
        <v>74</v>
      </c>
      <c r="V486" t="s">
        <v>74</v>
      </c>
      <c r="W486" t="s">
        <v>74</v>
      </c>
      <c r="X486" t="s">
        <v>74</v>
      </c>
      <c r="Y486" t="s">
        <v>74</v>
      </c>
      <c r="Z486" t="s">
        <v>74</v>
      </c>
      <c r="AA486" t="s">
        <v>74</v>
      </c>
      <c r="AB486" t="s">
        <v>74</v>
      </c>
      <c r="AC486" t="s">
        <v>74</v>
      </c>
      <c r="AD486" t="s">
        <v>74</v>
      </c>
      <c r="AE486" t="s">
        <v>74</v>
      </c>
      <c r="AF486" t="s">
        <v>74</v>
      </c>
      <c r="AG486">
        <v>1</v>
      </c>
      <c r="AH486">
        <v>0</v>
      </c>
      <c r="AI486">
        <v>0</v>
      </c>
      <c r="AJ486">
        <v>0</v>
      </c>
      <c r="AK486">
        <v>1</v>
      </c>
      <c r="AL486" t="s">
        <v>5853</v>
      </c>
      <c r="AM486" t="s">
        <v>107</v>
      </c>
      <c r="AN486" t="s">
        <v>5854</v>
      </c>
      <c r="AO486" t="s">
        <v>5855</v>
      </c>
      <c r="AP486" t="s">
        <v>74</v>
      </c>
      <c r="AQ486" t="s">
        <v>74</v>
      </c>
      <c r="AR486" t="s">
        <v>5856</v>
      </c>
      <c r="AS486" t="s">
        <v>5857</v>
      </c>
      <c r="AT486" t="s">
        <v>5581</v>
      </c>
      <c r="AU486">
        <v>1995</v>
      </c>
      <c r="AV486">
        <v>20</v>
      </c>
      <c r="AW486">
        <v>1</v>
      </c>
      <c r="AX486" t="s">
        <v>74</v>
      </c>
      <c r="AY486" t="s">
        <v>74</v>
      </c>
      <c r="AZ486" t="s">
        <v>74</v>
      </c>
      <c r="BA486" t="s">
        <v>74</v>
      </c>
      <c r="BB486">
        <v>80</v>
      </c>
      <c r="BC486">
        <v>80</v>
      </c>
      <c r="BD486" t="s">
        <v>74</v>
      </c>
      <c r="BE486" t="s">
        <v>74</v>
      </c>
      <c r="BF486" t="s">
        <v>74</v>
      </c>
      <c r="BG486" t="s">
        <v>74</v>
      </c>
      <c r="BH486" t="s">
        <v>74</v>
      </c>
      <c r="BI486">
        <v>1</v>
      </c>
      <c r="BJ486" t="s">
        <v>5858</v>
      </c>
      <c r="BK486" t="s">
        <v>331</v>
      </c>
      <c r="BL486" t="s">
        <v>5859</v>
      </c>
      <c r="BM486" t="s">
        <v>5860</v>
      </c>
      <c r="BN486" t="s">
        <v>74</v>
      </c>
      <c r="BO486" t="s">
        <v>74</v>
      </c>
      <c r="BP486" t="s">
        <v>74</v>
      </c>
      <c r="BQ486" t="s">
        <v>74</v>
      </c>
      <c r="BR486" t="s">
        <v>97</v>
      </c>
      <c r="BS486" t="s">
        <v>5861</v>
      </c>
      <c r="BT486" t="str">
        <f>HYPERLINK("https%3A%2F%2Fwww.webofscience.com%2Fwos%2Fwoscc%2Ffull-record%2FWOS:A1995RX07600013","View Full Record in Web of Science")</f>
        <v>View Full Record in Web of Science</v>
      </c>
    </row>
    <row r="487" spans="1:72" x14ac:dyDescent="0.15">
      <c r="A487" t="s">
        <v>72</v>
      </c>
      <c r="B487" t="s">
        <v>5862</v>
      </c>
      <c r="C487" t="s">
        <v>74</v>
      </c>
      <c r="D487" t="s">
        <v>74</v>
      </c>
      <c r="E487" t="s">
        <v>74</v>
      </c>
      <c r="F487" t="s">
        <v>5862</v>
      </c>
      <c r="G487" t="s">
        <v>74</v>
      </c>
      <c r="H487" t="s">
        <v>74</v>
      </c>
      <c r="I487" t="s">
        <v>5863</v>
      </c>
      <c r="J487" t="s">
        <v>5864</v>
      </c>
      <c r="K487" t="s">
        <v>74</v>
      </c>
      <c r="L487" t="s">
        <v>74</v>
      </c>
      <c r="M487" t="s">
        <v>77</v>
      </c>
      <c r="N487" t="s">
        <v>1282</v>
      </c>
      <c r="O487" t="s">
        <v>5865</v>
      </c>
      <c r="P487" t="s">
        <v>5866</v>
      </c>
      <c r="Q487" t="s">
        <v>5867</v>
      </c>
      <c r="R487" t="s">
        <v>74</v>
      </c>
      <c r="S487" t="s">
        <v>74</v>
      </c>
      <c r="T487" t="s">
        <v>5868</v>
      </c>
      <c r="U487" t="s">
        <v>74</v>
      </c>
      <c r="V487" t="s">
        <v>5869</v>
      </c>
      <c r="W487" t="s">
        <v>74</v>
      </c>
      <c r="X487" t="s">
        <v>74</v>
      </c>
      <c r="Y487" t="s">
        <v>5870</v>
      </c>
      <c r="Z487" t="s">
        <v>74</v>
      </c>
      <c r="AA487" t="s">
        <v>74</v>
      </c>
      <c r="AB487" t="s">
        <v>74</v>
      </c>
      <c r="AC487" t="s">
        <v>74</v>
      </c>
      <c r="AD487" t="s">
        <v>74</v>
      </c>
      <c r="AE487" t="s">
        <v>74</v>
      </c>
      <c r="AF487" t="s">
        <v>74</v>
      </c>
      <c r="AG487">
        <v>0</v>
      </c>
      <c r="AH487">
        <v>19</v>
      </c>
      <c r="AI487">
        <v>22</v>
      </c>
      <c r="AJ487">
        <v>5</v>
      </c>
      <c r="AK487">
        <v>37</v>
      </c>
      <c r="AL487" t="s">
        <v>5871</v>
      </c>
      <c r="AM487" t="s">
        <v>5872</v>
      </c>
      <c r="AN487" t="s">
        <v>5873</v>
      </c>
      <c r="AO487" t="s">
        <v>5874</v>
      </c>
      <c r="AP487" t="s">
        <v>74</v>
      </c>
      <c r="AQ487" t="s">
        <v>74</v>
      </c>
      <c r="AR487" t="s">
        <v>5875</v>
      </c>
      <c r="AS487" t="s">
        <v>5876</v>
      </c>
      <c r="AT487" t="s">
        <v>5877</v>
      </c>
      <c r="AU487">
        <v>1995</v>
      </c>
      <c r="AV487">
        <v>8</v>
      </c>
      <c r="AW487" t="s">
        <v>74</v>
      </c>
      <c r="AX487" t="s">
        <v>74</v>
      </c>
      <c r="AY487">
        <v>1</v>
      </c>
      <c r="AZ487" t="s">
        <v>74</v>
      </c>
      <c r="BA487" t="s">
        <v>74</v>
      </c>
      <c r="BB487" t="s">
        <v>5878</v>
      </c>
      <c r="BC487" t="s">
        <v>5879</v>
      </c>
      <c r="BD487" t="s">
        <v>74</v>
      </c>
      <c r="BE487" t="s">
        <v>5880</v>
      </c>
      <c r="BF487" t="str">
        <f>HYPERLINK("http://dx.doi.org/10.1089/jam.1995.8.Suppl_1.S-3","http://dx.doi.org/10.1089/jam.1995.8.Suppl_1.S-3")</f>
        <v>http://dx.doi.org/10.1089/jam.1995.8.Suppl_1.S-3</v>
      </c>
      <c r="BG487" t="s">
        <v>74</v>
      </c>
      <c r="BH487" t="s">
        <v>74</v>
      </c>
      <c r="BI487">
        <v>5</v>
      </c>
      <c r="BJ487" t="s">
        <v>5881</v>
      </c>
      <c r="BK487" t="s">
        <v>1296</v>
      </c>
      <c r="BL487" t="s">
        <v>5881</v>
      </c>
      <c r="BM487" t="s">
        <v>5882</v>
      </c>
      <c r="BN487">
        <v>10150493</v>
      </c>
      <c r="BO487" t="s">
        <v>74</v>
      </c>
      <c r="BP487" t="s">
        <v>74</v>
      </c>
      <c r="BQ487" t="s">
        <v>74</v>
      </c>
      <c r="BR487" t="s">
        <v>97</v>
      </c>
      <c r="BS487" t="s">
        <v>5883</v>
      </c>
      <c r="BT487" t="str">
        <f>HYPERLINK("https%3A%2F%2Fwww.webofscience.com%2Fwos%2Fwoscc%2Ffull-record%2FWOS:A1995QX07700002","View Full Record in Web of Science")</f>
        <v>View Full Record in Web of Science</v>
      </c>
    </row>
    <row r="488" spans="1:72" x14ac:dyDescent="0.15">
      <c r="A488" t="s">
        <v>72</v>
      </c>
      <c r="B488" t="s">
        <v>5884</v>
      </c>
      <c r="C488" t="s">
        <v>74</v>
      </c>
      <c r="D488" t="s">
        <v>74</v>
      </c>
      <c r="E488" t="s">
        <v>74</v>
      </c>
      <c r="F488" t="s">
        <v>5884</v>
      </c>
      <c r="G488" t="s">
        <v>74</v>
      </c>
      <c r="H488" t="s">
        <v>74</v>
      </c>
      <c r="I488" t="s">
        <v>5885</v>
      </c>
      <c r="J488" t="s">
        <v>4991</v>
      </c>
      <c r="K488" t="s">
        <v>74</v>
      </c>
      <c r="L488" t="s">
        <v>74</v>
      </c>
      <c r="M488" t="s">
        <v>77</v>
      </c>
      <c r="N488" t="s">
        <v>1282</v>
      </c>
      <c r="O488" t="s">
        <v>5886</v>
      </c>
      <c r="P488" t="s">
        <v>5887</v>
      </c>
      <c r="Q488" t="s">
        <v>5888</v>
      </c>
      <c r="R488" t="s">
        <v>74</v>
      </c>
      <c r="S488" t="s">
        <v>74</v>
      </c>
      <c r="T488" t="s">
        <v>74</v>
      </c>
      <c r="U488" t="s">
        <v>5889</v>
      </c>
      <c r="V488" t="s">
        <v>5890</v>
      </c>
      <c r="W488" t="s">
        <v>5891</v>
      </c>
      <c r="X488" t="s">
        <v>5892</v>
      </c>
      <c r="Y488" t="s">
        <v>5893</v>
      </c>
      <c r="Z488" t="s">
        <v>74</v>
      </c>
      <c r="AA488" t="s">
        <v>74</v>
      </c>
      <c r="AB488" t="s">
        <v>74</v>
      </c>
      <c r="AC488" t="s">
        <v>74</v>
      </c>
      <c r="AD488" t="s">
        <v>74</v>
      </c>
      <c r="AE488" t="s">
        <v>74</v>
      </c>
      <c r="AF488" t="s">
        <v>74</v>
      </c>
      <c r="AG488">
        <v>226</v>
      </c>
      <c r="AH488">
        <v>11</v>
      </c>
      <c r="AI488">
        <v>11</v>
      </c>
      <c r="AJ488">
        <v>0</v>
      </c>
      <c r="AK488">
        <v>1</v>
      </c>
      <c r="AL488" t="s">
        <v>604</v>
      </c>
      <c r="AM488" t="s">
        <v>605</v>
      </c>
      <c r="AN488" t="s">
        <v>1803</v>
      </c>
      <c r="AO488" t="s">
        <v>4994</v>
      </c>
      <c r="AP488" t="s">
        <v>74</v>
      </c>
      <c r="AQ488" t="s">
        <v>74</v>
      </c>
      <c r="AR488" t="s">
        <v>4995</v>
      </c>
      <c r="AS488" t="s">
        <v>4996</v>
      </c>
      <c r="AT488" t="s">
        <v>5581</v>
      </c>
      <c r="AU488">
        <v>1995</v>
      </c>
      <c r="AV488">
        <v>34</v>
      </c>
      <c r="AW488">
        <v>3</v>
      </c>
      <c r="AX488" t="s">
        <v>74</v>
      </c>
      <c r="AY488" t="s">
        <v>74</v>
      </c>
      <c r="AZ488" t="s">
        <v>74</v>
      </c>
      <c r="BA488" t="s">
        <v>74</v>
      </c>
      <c r="BB488">
        <v>694</v>
      </c>
      <c r="BC488">
        <v>718</v>
      </c>
      <c r="BD488" t="s">
        <v>74</v>
      </c>
      <c r="BE488" t="s">
        <v>5894</v>
      </c>
      <c r="BF488" t="str">
        <f>HYPERLINK("http://dx.doi.org/10.1175/1520-0450(1995)034&lt;0694:PNFGSM&gt;2.0.CO;2","http://dx.doi.org/10.1175/1520-0450(1995)034&lt;0694:PNFGSM&gt;2.0.CO;2")</f>
        <v>http://dx.doi.org/10.1175/1520-0450(1995)034&lt;0694:PNFGSM&gt;2.0.CO;2</v>
      </c>
      <c r="BG488" t="s">
        <v>74</v>
      </c>
      <c r="BH488" t="s">
        <v>74</v>
      </c>
      <c r="BI488">
        <v>25</v>
      </c>
      <c r="BJ488" t="s">
        <v>169</v>
      </c>
      <c r="BK488" t="s">
        <v>3245</v>
      </c>
      <c r="BL488" t="s">
        <v>169</v>
      </c>
      <c r="BM488" t="s">
        <v>5895</v>
      </c>
      <c r="BN488" t="s">
        <v>74</v>
      </c>
      <c r="BO488" t="s">
        <v>229</v>
      </c>
      <c r="BP488" t="s">
        <v>74</v>
      </c>
      <c r="BQ488" t="s">
        <v>74</v>
      </c>
      <c r="BR488" t="s">
        <v>97</v>
      </c>
      <c r="BS488" t="s">
        <v>5896</v>
      </c>
      <c r="BT488" t="str">
        <f>HYPERLINK("https%3A%2F%2Fwww.webofscience.com%2Fwos%2Fwoscc%2Ffull-record%2FWOS:A1995QK45200009","View Full Record in Web of Science")</f>
        <v>View Full Record in Web of Science</v>
      </c>
    </row>
    <row r="489" spans="1:72" x14ac:dyDescent="0.15">
      <c r="A489" t="s">
        <v>72</v>
      </c>
      <c r="B489" t="s">
        <v>5897</v>
      </c>
      <c r="C489" t="s">
        <v>74</v>
      </c>
      <c r="D489" t="s">
        <v>74</v>
      </c>
      <c r="E489" t="s">
        <v>74</v>
      </c>
      <c r="F489" t="s">
        <v>5897</v>
      </c>
      <c r="G489" t="s">
        <v>74</v>
      </c>
      <c r="H489" t="s">
        <v>74</v>
      </c>
      <c r="I489" t="s">
        <v>5898</v>
      </c>
      <c r="J489" t="s">
        <v>1787</v>
      </c>
      <c r="K489" t="s">
        <v>74</v>
      </c>
      <c r="L489" t="s">
        <v>74</v>
      </c>
      <c r="M489" t="s">
        <v>77</v>
      </c>
      <c r="N489" t="s">
        <v>78</v>
      </c>
      <c r="O489" t="s">
        <v>74</v>
      </c>
      <c r="P489" t="s">
        <v>74</v>
      </c>
      <c r="Q489" t="s">
        <v>74</v>
      </c>
      <c r="R489" t="s">
        <v>74</v>
      </c>
      <c r="S489" t="s">
        <v>74</v>
      </c>
      <c r="T489" t="s">
        <v>74</v>
      </c>
      <c r="U489" t="s">
        <v>5899</v>
      </c>
      <c r="V489" t="s">
        <v>5900</v>
      </c>
      <c r="W489" t="s">
        <v>5901</v>
      </c>
      <c r="X489" t="s">
        <v>5902</v>
      </c>
      <c r="Y489" t="s">
        <v>5903</v>
      </c>
      <c r="Z489" t="s">
        <v>74</v>
      </c>
      <c r="AA489" t="s">
        <v>5904</v>
      </c>
      <c r="AB489" t="s">
        <v>5905</v>
      </c>
      <c r="AC489" t="s">
        <v>74</v>
      </c>
      <c r="AD489" t="s">
        <v>74</v>
      </c>
      <c r="AE489" t="s">
        <v>74</v>
      </c>
      <c r="AF489" t="s">
        <v>74</v>
      </c>
      <c r="AG489">
        <v>15</v>
      </c>
      <c r="AH489">
        <v>21</v>
      </c>
      <c r="AI489">
        <v>23</v>
      </c>
      <c r="AJ489">
        <v>0</v>
      </c>
      <c r="AK489">
        <v>1</v>
      </c>
      <c r="AL489" t="s">
        <v>622</v>
      </c>
      <c r="AM489" t="s">
        <v>372</v>
      </c>
      <c r="AN489" t="s">
        <v>623</v>
      </c>
      <c r="AO489" t="s">
        <v>1791</v>
      </c>
      <c r="AP489" t="s">
        <v>74</v>
      </c>
      <c r="AQ489" t="s">
        <v>74</v>
      </c>
      <c r="AR489" t="s">
        <v>1792</v>
      </c>
      <c r="AS489" t="s">
        <v>1793</v>
      </c>
      <c r="AT489" t="s">
        <v>5581</v>
      </c>
      <c r="AU489">
        <v>1995</v>
      </c>
      <c r="AV489">
        <v>57</v>
      </c>
      <c r="AW489">
        <v>4</v>
      </c>
      <c r="AX489" t="s">
        <v>74</v>
      </c>
      <c r="AY489" t="s">
        <v>74</v>
      </c>
      <c r="AZ489" t="s">
        <v>74</v>
      </c>
      <c r="BA489" t="s">
        <v>74</v>
      </c>
      <c r="BB489">
        <v>383</v>
      </c>
      <c r="BC489">
        <v>393</v>
      </c>
      <c r="BD489" t="s">
        <v>74</v>
      </c>
      <c r="BE489" t="s">
        <v>5906</v>
      </c>
      <c r="BF489" t="str">
        <f>HYPERLINK("http://dx.doi.org/10.1016/0021-9169(94)E0010-K","http://dx.doi.org/10.1016/0021-9169(94)E0010-K")</f>
        <v>http://dx.doi.org/10.1016/0021-9169(94)E0010-K</v>
      </c>
      <c r="BG489" t="s">
        <v>74</v>
      </c>
      <c r="BH489" t="s">
        <v>74</v>
      </c>
      <c r="BI489">
        <v>11</v>
      </c>
      <c r="BJ489" t="s">
        <v>169</v>
      </c>
      <c r="BK489" t="s">
        <v>94</v>
      </c>
      <c r="BL489" t="s">
        <v>169</v>
      </c>
      <c r="BM489" t="s">
        <v>5907</v>
      </c>
      <c r="BN489" t="s">
        <v>74</v>
      </c>
      <c r="BO489" t="s">
        <v>354</v>
      </c>
      <c r="BP489" t="s">
        <v>74</v>
      </c>
      <c r="BQ489" t="s">
        <v>74</v>
      </c>
      <c r="BR489" t="s">
        <v>97</v>
      </c>
      <c r="BS489" t="s">
        <v>5908</v>
      </c>
      <c r="BT489" t="str">
        <f>HYPERLINK("https%3A%2F%2Fwww.webofscience.com%2Fwos%2Fwoscc%2Ffull-record%2FWOS:A1995QB57900005","View Full Record in Web of Science")</f>
        <v>View Full Record in Web of Science</v>
      </c>
    </row>
    <row r="490" spans="1:72" x14ac:dyDescent="0.15">
      <c r="A490" t="s">
        <v>72</v>
      </c>
      <c r="B490" t="s">
        <v>5909</v>
      </c>
      <c r="C490" t="s">
        <v>74</v>
      </c>
      <c r="D490" t="s">
        <v>74</v>
      </c>
      <c r="E490" t="s">
        <v>74</v>
      </c>
      <c r="F490" t="s">
        <v>5909</v>
      </c>
      <c r="G490" t="s">
        <v>74</v>
      </c>
      <c r="H490" t="s">
        <v>74</v>
      </c>
      <c r="I490" t="s">
        <v>5910</v>
      </c>
      <c r="J490" t="s">
        <v>3413</v>
      </c>
      <c r="K490" t="s">
        <v>74</v>
      </c>
      <c r="L490" t="s">
        <v>74</v>
      </c>
      <c r="M490" t="s">
        <v>77</v>
      </c>
      <c r="N490" t="s">
        <v>78</v>
      </c>
      <c r="O490" t="s">
        <v>74</v>
      </c>
      <c r="P490" t="s">
        <v>74</v>
      </c>
      <c r="Q490" t="s">
        <v>74</v>
      </c>
      <c r="R490" t="s">
        <v>74</v>
      </c>
      <c r="S490" t="s">
        <v>74</v>
      </c>
      <c r="T490" t="s">
        <v>5911</v>
      </c>
      <c r="U490" t="s">
        <v>5912</v>
      </c>
      <c r="V490" t="s">
        <v>5913</v>
      </c>
      <c r="W490" t="s">
        <v>5059</v>
      </c>
      <c r="X490" t="s">
        <v>620</v>
      </c>
      <c r="Y490" t="s">
        <v>5914</v>
      </c>
      <c r="Z490" t="s">
        <v>74</v>
      </c>
      <c r="AA490" t="s">
        <v>5915</v>
      </c>
      <c r="AB490" t="s">
        <v>5916</v>
      </c>
      <c r="AC490" t="s">
        <v>74</v>
      </c>
      <c r="AD490" t="s">
        <v>74</v>
      </c>
      <c r="AE490" t="s">
        <v>74</v>
      </c>
      <c r="AF490" t="s">
        <v>74</v>
      </c>
      <c r="AG490">
        <v>53</v>
      </c>
      <c r="AH490">
        <v>22</v>
      </c>
      <c r="AI490">
        <v>24</v>
      </c>
      <c r="AJ490">
        <v>0</v>
      </c>
      <c r="AK490">
        <v>10</v>
      </c>
      <c r="AL490" t="s">
        <v>1504</v>
      </c>
      <c r="AM490" t="s">
        <v>1505</v>
      </c>
      <c r="AN490" t="s">
        <v>1506</v>
      </c>
      <c r="AO490" t="s">
        <v>3420</v>
      </c>
      <c r="AP490" t="s">
        <v>74</v>
      </c>
      <c r="AQ490" t="s">
        <v>74</v>
      </c>
      <c r="AR490" t="s">
        <v>3421</v>
      </c>
      <c r="AS490" t="s">
        <v>3422</v>
      </c>
      <c r="AT490" t="s">
        <v>5581</v>
      </c>
      <c r="AU490">
        <v>1995</v>
      </c>
      <c r="AV490">
        <v>20</v>
      </c>
      <c r="AW490">
        <v>3</v>
      </c>
      <c r="AX490" t="s">
        <v>74</v>
      </c>
      <c r="AY490" t="s">
        <v>74</v>
      </c>
      <c r="AZ490" t="s">
        <v>74</v>
      </c>
      <c r="BA490" t="s">
        <v>74</v>
      </c>
      <c r="BB490">
        <v>311</v>
      </c>
      <c r="BC490">
        <v>332</v>
      </c>
      <c r="BD490" t="s">
        <v>74</v>
      </c>
      <c r="BE490" t="s">
        <v>5917</v>
      </c>
      <c r="BF490" t="str">
        <f>HYPERLINK("http://dx.doi.org/10.1007/BF00694500","http://dx.doi.org/10.1007/BF00694500")</f>
        <v>http://dx.doi.org/10.1007/BF00694500</v>
      </c>
      <c r="BG490" t="s">
        <v>74</v>
      </c>
      <c r="BH490" t="s">
        <v>74</v>
      </c>
      <c r="BI490">
        <v>22</v>
      </c>
      <c r="BJ490" t="s">
        <v>1629</v>
      </c>
      <c r="BK490" t="s">
        <v>94</v>
      </c>
      <c r="BL490" t="s">
        <v>1630</v>
      </c>
      <c r="BM490" t="s">
        <v>5918</v>
      </c>
      <c r="BN490" t="s">
        <v>74</v>
      </c>
      <c r="BO490" t="s">
        <v>74</v>
      </c>
      <c r="BP490" t="s">
        <v>74</v>
      </c>
      <c r="BQ490" t="s">
        <v>74</v>
      </c>
      <c r="BR490" t="s">
        <v>97</v>
      </c>
      <c r="BS490" t="s">
        <v>5919</v>
      </c>
      <c r="BT490" t="str">
        <f>HYPERLINK("https%3A%2F%2Fwww.webofscience.com%2Fwos%2Fwoscc%2Ffull-record%2FWOS:A1995RJ17500007","View Full Record in Web of Science")</f>
        <v>View Full Record in Web of Science</v>
      </c>
    </row>
    <row r="491" spans="1:72" x14ac:dyDescent="0.15">
      <c r="A491" t="s">
        <v>72</v>
      </c>
      <c r="B491" t="s">
        <v>5920</v>
      </c>
      <c r="C491" t="s">
        <v>74</v>
      </c>
      <c r="D491" t="s">
        <v>74</v>
      </c>
      <c r="E491" t="s">
        <v>74</v>
      </c>
      <c r="F491" t="s">
        <v>5920</v>
      </c>
      <c r="G491" t="s">
        <v>74</v>
      </c>
      <c r="H491" t="s">
        <v>74</v>
      </c>
      <c r="I491" t="s">
        <v>5921</v>
      </c>
      <c r="J491" t="s">
        <v>1799</v>
      </c>
      <c r="K491" t="s">
        <v>74</v>
      </c>
      <c r="L491" t="s">
        <v>74</v>
      </c>
      <c r="M491" t="s">
        <v>77</v>
      </c>
      <c r="N491" t="s">
        <v>78</v>
      </c>
      <c r="O491" t="s">
        <v>74</v>
      </c>
      <c r="P491" t="s">
        <v>74</v>
      </c>
      <c r="Q491" t="s">
        <v>74</v>
      </c>
      <c r="R491" t="s">
        <v>74</v>
      </c>
      <c r="S491" t="s">
        <v>74</v>
      </c>
      <c r="T491" t="s">
        <v>74</v>
      </c>
      <c r="U491" t="s">
        <v>5922</v>
      </c>
      <c r="V491" t="s">
        <v>5923</v>
      </c>
      <c r="W491" t="s">
        <v>74</v>
      </c>
      <c r="X491" t="s">
        <v>74</v>
      </c>
      <c r="Y491" t="s">
        <v>5924</v>
      </c>
      <c r="Z491" t="s">
        <v>74</v>
      </c>
      <c r="AA491" t="s">
        <v>74</v>
      </c>
      <c r="AB491" t="s">
        <v>74</v>
      </c>
      <c r="AC491" t="s">
        <v>74</v>
      </c>
      <c r="AD491" t="s">
        <v>74</v>
      </c>
      <c r="AE491" t="s">
        <v>74</v>
      </c>
      <c r="AF491" t="s">
        <v>74</v>
      </c>
      <c r="AG491">
        <v>49</v>
      </c>
      <c r="AH491">
        <v>107</v>
      </c>
      <c r="AI491">
        <v>113</v>
      </c>
      <c r="AJ491">
        <v>1</v>
      </c>
      <c r="AK491">
        <v>9</v>
      </c>
      <c r="AL491" t="s">
        <v>604</v>
      </c>
      <c r="AM491" t="s">
        <v>605</v>
      </c>
      <c r="AN491" t="s">
        <v>606</v>
      </c>
      <c r="AO491" t="s">
        <v>1804</v>
      </c>
      <c r="AP491" t="s">
        <v>74</v>
      </c>
      <c r="AQ491" t="s">
        <v>74</v>
      </c>
      <c r="AR491" t="s">
        <v>1806</v>
      </c>
      <c r="AS491" t="s">
        <v>1807</v>
      </c>
      <c r="AT491" t="s">
        <v>5581</v>
      </c>
      <c r="AU491">
        <v>1995</v>
      </c>
      <c r="AV491">
        <v>8</v>
      </c>
      <c r="AW491">
        <v>3</v>
      </c>
      <c r="AX491" t="s">
        <v>74</v>
      </c>
      <c r="AY491" t="s">
        <v>74</v>
      </c>
      <c r="AZ491" t="s">
        <v>74</v>
      </c>
      <c r="BA491" t="s">
        <v>74</v>
      </c>
      <c r="BB491">
        <v>496</v>
      </c>
      <c r="BC491">
        <v>514</v>
      </c>
      <c r="BD491" t="s">
        <v>74</v>
      </c>
      <c r="BE491" t="s">
        <v>5925</v>
      </c>
      <c r="BF491" t="str">
        <f>HYPERLINK("http://dx.doi.org/10.1175/1520-0442(1995)008&lt;0496:TROTHC&gt;2.0.CO;2","http://dx.doi.org/10.1175/1520-0442(1995)008&lt;0496:TROTHC&gt;2.0.CO;2")</f>
        <v>http://dx.doi.org/10.1175/1520-0442(1995)008&lt;0496:TROTHC&gt;2.0.CO;2</v>
      </c>
      <c r="BG491" t="s">
        <v>74</v>
      </c>
      <c r="BH491" t="s">
        <v>74</v>
      </c>
      <c r="BI491">
        <v>19</v>
      </c>
      <c r="BJ491" t="s">
        <v>169</v>
      </c>
      <c r="BK491" t="s">
        <v>94</v>
      </c>
      <c r="BL491" t="s">
        <v>169</v>
      </c>
      <c r="BM491" t="s">
        <v>5926</v>
      </c>
      <c r="BN491" t="s">
        <v>74</v>
      </c>
      <c r="BO491" t="s">
        <v>229</v>
      </c>
      <c r="BP491" t="s">
        <v>74</v>
      </c>
      <c r="BQ491" t="s">
        <v>74</v>
      </c>
      <c r="BR491" t="s">
        <v>97</v>
      </c>
      <c r="BS491" t="s">
        <v>5927</v>
      </c>
      <c r="BT491" t="str">
        <f>HYPERLINK("https%3A%2F%2Fwww.webofscience.com%2Fwos%2Fwoscc%2Ffull-record%2FWOS:A1995QP48300010","View Full Record in Web of Science")</f>
        <v>View Full Record in Web of Science</v>
      </c>
    </row>
    <row r="492" spans="1:72" x14ac:dyDescent="0.15">
      <c r="A492" t="s">
        <v>72</v>
      </c>
      <c r="B492" t="s">
        <v>5928</v>
      </c>
      <c r="C492" t="s">
        <v>74</v>
      </c>
      <c r="D492" t="s">
        <v>74</v>
      </c>
      <c r="E492" t="s">
        <v>74</v>
      </c>
      <c r="F492" t="s">
        <v>5928</v>
      </c>
      <c r="G492" t="s">
        <v>74</v>
      </c>
      <c r="H492" t="s">
        <v>74</v>
      </c>
      <c r="I492" t="s">
        <v>5929</v>
      </c>
      <c r="J492" t="s">
        <v>1799</v>
      </c>
      <c r="K492" t="s">
        <v>74</v>
      </c>
      <c r="L492" t="s">
        <v>74</v>
      </c>
      <c r="M492" t="s">
        <v>77</v>
      </c>
      <c r="N492" t="s">
        <v>78</v>
      </c>
      <c r="O492" t="s">
        <v>74</v>
      </c>
      <c r="P492" t="s">
        <v>74</v>
      </c>
      <c r="Q492" t="s">
        <v>74</v>
      </c>
      <c r="R492" t="s">
        <v>74</v>
      </c>
      <c r="S492" t="s">
        <v>74</v>
      </c>
      <c r="T492" t="s">
        <v>74</v>
      </c>
      <c r="U492" t="s">
        <v>5930</v>
      </c>
      <c r="V492" t="s">
        <v>5931</v>
      </c>
      <c r="W492" t="s">
        <v>5932</v>
      </c>
      <c r="X492" t="s">
        <v>1754</v>
      </c>
      <c r="Y492" t="s">
        <v>4981</v>
      </c>
      <c r="Z492" t="s">
        <v>74</v>
      </c>
      <c r="AA492" t="s">
        <v>74</v>
      </c>
      <c r="AB492" t="s">
        <v>5491</v>
      </c>
      <c r="AC492" t="s">
        <v>74</v>
      </c>
      <c r="AD492" t="s">
        <v>74</v>
      </c>
      <c r="AE492" t="s">
        <v>74</v>
      </c>
      <c r="AF492" t="s">
        <v>74</v>
      </c>
      <c r="AG492">
        <v>45</v>
      </c>
      <c r="AH492">
        <v>172</v>
      </c>
      <c r="AI492">
        <v>189</v>
      </c>
      <c r="AJ492">
        <v>0</v>
      </c>
      <c r="AK492">
        <v>8</v>
      </c>
      <c r="AL492" t="s">
        <v>604</v>
      </c>
      <c r="AM492" t="s">
        <v>605</v>
      </c>
      <c r="AN492" t="s">
        <v>606</v>
      </c>
      <c r="AO492" t="s">
        <v>1804</v>
      </c>
      <c r="AP492" t="s">
        <v>74</v>
      </c>
      <c r="AQ492" t="s">
        <v>74</v>
      </c>
      <c r="AR492" t="s">
        <v>1806</v>
      </c>
      <c r="AS492" t="s">
        <v>1807</v>
      </c>
      <c r="AT492" t="s">
        <v>5581</v>
      </c>
      <c r="AU492">
        <v>1995</v>
      </c>
      <c r="AV492">
        <v>8</v>
      </c>
      <c r="AW492">
        <v>3</v>
      </c>
      <c r="AX492" t="s">
        <v>74</v>
      </c>
      <c r="AY492" t="s">
        <v>74</v>
      </c>
      <c r="AZ492" t="s">
        <v>74</v>
      </c>
      <c r="BA492" t="s">
        <v>74</v>
      </c>
      <c r="BB492">
        <v>637</v>
      </c>
      <c r="BC492">
        <v>647</v>
      </c>
      <c r="BD492" t="s">
        <v>74</v>
      </c>
      <c r="BE492" t="s">
        <v>5933</v>
      </c>
      <c r="BF492" t="str">
        <f>HYPERLINK("http://dx.doi.org/10.1175/1520-0442(1995)008&lt;0637:RBTIVO&gt;2.0.CO;2","http://dx.doi.org/10.1175/1520-0442(1995)008&lt;0637:RBTIVO&gt;2.0.CO;2")</f>
        <v>http://dx.doi.org/10.1175/1520-0442(1995)008&lt;0637:RBTIVO&gt;2.0.CO;2</v>
      </c>
      <c r="BG492" t="s">
        <v>74</v>
      </c>
      <c r="BH492" t="s">
        <v>74</v>
      </c>
      <c r="BI492">
        <v>11</v>
      </c>
      <c r="BJ492" t="s">
        <v>169</v>
      </c>
      <c r="BK492" t="s">
        <v>94</v>
      </c>
      <c r="BL492" t="s">
        <v>169</v>
      </c>
      <c r="BM492" t="s">
        <v>5926</v>
      </c>
      <c r="BN492" t="s">
        <v>74</v>
      </c>
      <c r="BO492" t="s">
        <v>229</v>
      </c>
      <c r="BP492" t="s">
        <v>74</v>
      </c>
      <c r="BQ492" t="s">
        <v>74</v>
      </c>
      <c r="BR492" t="s">
        <v>97</v>
      </c>
      <c r="BS492" t="s">
        <v>5934</v>
      </c>
      <c r="BT492" t="str">
        <f>HYPERLINK("https%3A%2F%2Fwww.webofscience.com%2Fwos%2Fwoscc%2Ffull-record%2FWOS:A1995QP48300021","View Full Record in Web of Science")</f>
        <v>View Full Record in Web of Science</v>
      </c>
    </row>
    <row r="493" spans="1:72" x14ac:dyDescent="0.15">
      <c r="A493" t="s">
        <v>72</v>
      </c>
      <c r="B493" t="s">
        <v>5935</v>
      </c>
      <c r="C493" t="s">
        <v>74</v>
      </c>
      <c r="D493" t="s">
        <v>74</v>
      </c>
      <c r="E493" t="s">
        <v>74</v>
      </c>
      <c r="F493" t="s">
        <v>5935</v>
      </c>
      <c r="G493" t="s">
        <v>74</v>
      </c>
      <c r="H493" t="s">
        <v>74</v>
      </c>
      <c r="I493" t="s">
        <v>5936</v>
      </c>
      <c r="J493" t="s">
        <v>5937</v>
      </c>
      <c r="K493" t="s">
        <v>74</v>
      </c>
      <c r="L493" t="s">
        <v>74</v>
      </c>
      <c r="M493" t="s">
        <v>77</v>
      </c>
      <c r="N493" t="s">
        <v>78</v>
      </c>
      <c r="O493" t="s">
        <v>74</v>
      </c>
      <c r="P493" t="s">
        <v>74</v>
      </c>
      <c r="Q493" t="s">
        <v>74</v>
      </c>
      <c r="R493" t="s">
        <v>74</v>
      </c>
      <c r="S493" t="s">
        <v>74</v>
      </c>
      <c r="T493" t="s">
        <v>5938</v>
      </c>
      <c r="U493" t="s">
        <v>74</v>
      </c>
      <c r="V493" t="s">
        <v>5939</v>
      </c>
      <c r="W493" t="s">
        <v>5940</v>
      </c>
      <c r="X493" t="s">
        <v>5941</v>
      </c>
      <c r="Y493" t="s">
        <v>5942</v>
      </c>
      <c r="Z493" t="s">
        <v>74</v>
      </c>
      <c r="AA493" t="s">
        <v>74</v>
      </c>
      <c r="AB493" t="s">
        <v>5943</v>
      </c>
      <c r="AC493" t="s">
        <v>74</v>
      </c>
      <c r="AD493" t="s">
        <v>74</v>
      </c>
      <c r="AE493" t="s">
        <v>74</v>
      </c>
      <c r="AF493" t="s">
        <v>74</v>
      </c>
      <c r="AG493">
        <v>36</v>
      </c>
      <c r="AH493">
        <v>49</v>
      </c>
      <c r="AI493">
        <v>55</v>
      </c>
      <c r="AJ493">
        <v>1</v>
      </c>
      <c r="AK493">
        <v>11</v>
      </c>
      <c r="AL493" t="s">
        <v>1696</v>
      </c>
      <c r="AM493" t="s">
        <v>1505</v>
      </c>
      <c r="AN493" t="s">
        <v>4815</v>
      </c>
      <c r="AO493" t="s">
        <v>5944</v>
      </c>
      <c r="AP493" t="s">
        <v>74</v>
      </c>
      <c r="AQ493" t="s">
        <v>74</v>
      </c>
      <c r="AR493" t="s">
        <v>5945</v>
      </c>
      <c r="AS493" t="s">
        <v>5946</v>
      </c>
      <c r="AT493" t="s">
        <v>5581</v>
      </c>
      <c r="AU493">
        <v>1995</v>
      </c>
      <c r="AV493">
        <v>13</v>
      </c>
      <c r="AW493">
        <v>2</v>
      </c>
      <c r="AX493" t="s">
        <v>74</v>
      </c>
      <c r="AY493" t="s">
        <v>74</v>
      </c>
      <c r="AZ493" t="s">
        <v>74</v>
      </c>
      <c r="BA493" t="s">
        <v>74</v>
      </c>
      <c r="BB493">
        <v>179</v>
      </c>
      <c r="BC493">
        <v>191</v>
      </c>
      <c r="BD493" t="s">
        <v>74</v>
      </c>
      <c r="BE493" t="s">
        <v>5947</v>
      </c>
      <c r="BF493" t="str">
        <f>HYPERLINK("http://dx.doi.org/10.1007/BF00678106","http://dx.doi.org/10.1007/BF00678106")</f>
        <v>http://dx.doi.org/10.1007/BF00678106</v>
      </c>
      <c r="BG493" t="s">
        <v>74</v>
      </c>
      <c r="BH493" t="s">
        <v>74</v>
      </c>
      <c r="BI493">
        <v>13</v>
      </c>
      <c r="BJ493" t="s">
        <v>5948</v>
      </c>
      <c r="BK493" t="s">
        <v>94</v>
      </c>
      <c r="BL493" t="s">
        <v>5949</v>
      </c>
      <c r="BM493" t="s">
        <v>5950</v>
      </c>
      <c r="BN493" t="s">
        <v>74</v>
      </c>
      <c r="BO493" t="s">
        <v>74</v>
      </c>
      <c r="BP493" t="s">
        <v>74</v>
      </c>
      <c r="BQ493" t="s">
        <v>74</v>
      </c>
      <c r="BR493" t="s">
        <v>97</v>
      </c>
      <c r="BS493" t="s">
        <v>5951</v>
      </c>
      <c r="BT493" t="str">
        <f>HYPERLINK("https%3A%2F%2Fwww.webofscience.com%2Fwos%2Fwoscc%2Ffull-record%2FWOS:A1995RP37200006","View Full Record in Web of Science")</f>
        <v>View Full Record in Web of Science</v>
      </c>
    </row>
    <row r="494" spans="1:72" x14ac:dyDescent="0.15">
      <c r="A494" t="s">
        <v>72</v>
      </c>
      <c r="B494" t="s">
        <v>5952</v>
      </c>
      <c r="C494" t="s">
        <v>74</v>
      </c>
      <c r="D494" t="s">
        <v>74</v>
      </c>
      <c r="E494" t="s">
        <v>74</v>
      </c>
      <c r="F494" t="s">
        <v>5952</v>
      </c>
      <c r="G494" t="s">
        <v>74</v>
      </c>
      <c r="H494" t="s">
        <v>74</v>
      </c>
      <c r="I494" t="s">
        <v>5953</v>
      </c>
      <c r="J494" t="s">
        <v>5954</v>
      </c>
      <c r="K494" t="s">
        <v>74</v>
      </c>
      <c r="L494" t="s">
        <v>74</v>
      </c>
      <c r="M494" t="s">
        <v>77</v>
      </c>
      <c r="N494" t="s">
        <v>102</v>
      </c>
      <c r="O494" t="s">
        <v>74</v>
      </c>
      <c r="P494" t="s">
        <v>74</v>
      </c>
      <c r="Q494" t="s">
        <v>74</v>
      </c>
      <c r="R494" t="s">
        <v>74</v>
      </c>
      <c r="S494" t="s">
        <v>74</v>
      </c>
      <c r="T494" t="s">
        <v>74</v>
      </c>
      <c r="U494" t="s">
        <v>5955</v>
      </c>
      <c r="V494" t="s">
        <v>5956</v>
      </c>
      <c r="W494" t="s">
        <v>2756</v>
      </c>
      <c r="X494" t="s">
        <v>302</v>
      </c>
      <c r="Y494" t="s">
        <v>74</v>
      </c>
      <c r="Z494" t="s">
        <v>74</v>
      </c>
      <c r="AA494" t="s">
        <v>74</v>
      </c>
      <c r="AB494" t="s">
        <v>74</v>
      </c>
      <c r="AC494" t="s">
        <v>74</v>
      </c>
      <c r="AD494" t="s">
        <v>74</v>
      </c>
      <c r="AE494" t="s">
        <v>74</v>
      </c>
      <c r="AF494" t="s">
        <v>74</v>
      </c>
      <c r="AG494">
        <v>118</v>
      </c>
      <c r="AH494">
        <v>13</v>
      </c>
      <c r="AI494">
        <v>14</v>
      </c>
      <c r="AJ494">
        <v>0</v>
      </c>
      <c r="AK494">
        <v>0</v>
      </c>
      <c r="AL494" t="s">
        <v>5957</v>
      </c>
      <c r="AM494" t="s">
        <v>1168</v>
      </c>
      <c r="AN494" t="s">
        <v>5958</v>
      </c>
      <c r="AO494" t="s">
        <v>5959</v>
      </c>
      <c r="AP494" t="s">
        <v>5960</v>
      </c>
      <c r="AQ494" t="s">
        <v>74</v>
      </c>
      <c r="AR494" t="s">
        <v>5961</v>
      </c>
      <c r="AS494" t="s">
        <v>5962</v>
      </c>
      <c r="AT494" t="s">
        <v>5581</v>
      </c>
      <c r="AU494">
        <v>1995</v>
      </c>
      <c r="AV494">
        <v>69</v>
      </c>
      <c r="AW494">
        <v>2</v>
      </c>
      <c r="AX494" t="s">
        <v>74</v>
      </c>
      <c r="AY494" t="s">
        <v>74</v>
      </c>
      <c r="AZ494" t="s">
        <v>74</v>
      </c>
      <c r="BA494" t="s">
        <v>74</v>
      </c>
      <c r="BB494">
        <v>264</v>
      </c>
      <c r="BC494">
        <v>279</v>
      </c>
      <c r="BD494" t="s">
        <v>74</v>
      </c>
      <c r="BE494" t="s">
        <v>5963</v>
      </c>
      <c r="BF494" t="str">
        <f>HYPERLINK("http://dx.doi.org/10.1017/S0022336000034600","http://dx.doi.org/10.1017/S0022336000034600")</f>
        <v>http://dx.doi.org/10.1017/S0022336000034600</v>
      </c>
      <c r="BG494" t="s">
        <v>74</v>
      </c>
      <c r="BH494" t="s">
        <v>74</v>
      </c>
      <c r="BI494">
        <v>16</v>
      </c>
      <c r="BJ494" t="s">
        <v>1098</v>
      </c>
      <c r="BK494" t="s">
        <v>94</v>
      </c>
      <c r="BL494" t="s">
        <v>1098</v>
      </c>
      <c r="BM494" t="s">
        <v>5964</v>
      </c>
      <c r="BN494" t="s">
        <v>74</v>
      </c>
      <c r="BO494" t="s">
        <v>74</v>
      </c>
      <c r="BP494" t="s">
        <v>74</v>
      </c>
      <c r="BQ494" t="s">
        <v>74</v>
      </c>
      <c r="BR494" t="s">
        <v>97</v>
      </c>
      <c r="BS494" t="s">
        <v>5965</v>
      </c>
      <c r="BT494" t="str">
        <f>HYPERLINK("https%3A%2F%2Fwww.webofscience.com%2Fwos%2Fwoscc%2Ffull-record%2FWOS:A1995QP63000006","View Full Record in Web of Science")</f>
        <v>View Full Record in Web of Science</v>
      </c>
    </row>
    <row r="495" spans="1:72" x14ac:dyDescent="0.15">
      <c r="A495" t="s">
        <v>72</v>
      </c>
      <c r="B495" t="s">
        <v>5966</v>
      </c>
      <c r="C495" t="s">
        <v>74</v>
      </c>
      <c r="D495" t="s">
        <v>74</v>
      </c>
      <c r="E495" t="s">
        <v>74</v>
      </c>
      <c r="F495" t="s">
        <v>5966</v>
      </c>
      <c r="G495" t="s">
        <v>74</v>
      </c>
      <c r="H495" t="s">
        <v>74</v>
      </c>
      <c r="I495" t="s">
        <v>5967</v>
      </c>
      <c r="J495" t="s">
        <v>913</v>
      </c>
      <c r="K495" t="s">
        <v>74</v>
      </c>
      <c r="L495" t="s">
        <v>74</v>
      </c>
      <c r="M495" t="s">
        <v>77</v>
      </c>
      <c r="N495" t="s">
        <v>78</v>
      </c>
      <c r="O495" t="s">
        <v>74</v>
      </c>
      <c r="P495" t="s">
        <v>74</v>
      </c>
      <c r="Q495" t="s">
        <v>74</v>
      </c>
      <c r="R495" t="s">
        <v>74</v>
      </c>
      <c r="S495" t="s">
        <v>74</v>
      </c>
      <c r="T495" t="s">
        <v>5968</v>
      </c>
      <c r="U495" t="s">
        <v>5969</v>
      </c>
      <c r="V495" t="s">
        <v>5970</v>
      </c>
      <c r="W495" t="s">
        <v>2579</v>
      </c>
      <c r="X495" t="s">
        <v>2580</v>
      </c>
      <c r="Y495" t="s">
        <v>5971</v>
      </c>
      <c r="Z495" t="s">
        <v>74</v>
      </c>
      <c r="AA495" t="s">
        <v>5972</v>
      </c>
      <c r="AB495" t="s">
        <v>5973</v>
      </c>
      <c r="AC495" t="s">
        <v>74</v>
      </c>
      <c r="AD495" t="s">
        <v>74</v>
      </c>
      <c r="AE495" t="s">
        <v>74</v>
      </c>
      <c r="AF495" t="s">
        <v>74</v>
      </c>
      <c r="AG495">
        <v>35</v>
      </c>
      <c r="AH495">
        <v>16</v>
      </c>
      <c r="AI495">
        <v>17</v>
      </c>
      <c r="AJ495">
        <v>0</v>
      </c>
      <c r="AK495">
        <v>1</v>
      </c>
      <c r="AL495" t="s">
        <v>921</v>
      </c>
      <c r="AM495" t="s">
        <v>922</v>
      </c>
      <c r="AN495" t="s">
        <v>923</v>
      </c>
      <c r="AO495" t="s">
        <v>924</v>
      </c>
      <c r="AP495" t="s">
        <v>74</v>
      </c>
      <c r="AQ495" t="s">
        <v>74</v>
      </c>
      <c r="AR495" t="s">
        <v>925</v>
      </c>
      <c r="AS495" t="s">
        <v>926</v>
      </c>
      <c r="AT495" t="s">
        <v>5581</v>
      </c>
      <c r="AU495">
        <v>1995</v>
      </c>
      <c r="AV495">
        <v>152</v>
      </c>
      <c r="AW495" t="s">
        <v>74</v>
      </c>
      <c r="AX495">
        <v>2</v>
      </c>
      <c r="AY495" t="s">
        <v>74</v>
      </c>
      <c r="AZ495" t="s">
        <v>74</v>
      </c>
      <c r="BA495" t="s">
        <v>74</v>
      </c>
      <c r="BB495">
        <v>209</v>
      </c>
      <c r="BC495">
        <v>212</v>
      </c>
      <c r="BD495" t="s">
        <v>74</v>
      </c>
      <c r="BE495" t="s">
        <v>5974</v>
      </c>
      <c r="BF495" t="str">
        <f>HYPERLINK("http://dx.doi.org/10.1144/gsjgs.152.2.0209","http://dx.doi.org/10.1144/gsjgs.152.2.0209")</f>
        <v>http://dx.doi.org/10.1144/gsjgs.152.2.0209</v>
      </c>
      <c r="BG495" t="s">
        <v>74</v>
      </c>
      <c r="BH495" t="s">
        <v>74</v>
      </c>
      <c r="BI495">
        <v>4</v>
      </c>
      <c r="BJ495" t="s">
        <v>226</v>
      </c>
      <c r="BK495" t="s">
        <v>94</v>
      </c>
      <c r="BL495" t="s">
        <v>227</v>
      </c>
      <c r="BM495" t="s">
        <v>5975</v>
      </c>
      <c r="BN495" t="s">
        <v>74</v>
      </c>
      <c r="BO495" t="s">
        <v>74</v>
      </c>
      <c r="BP495" t="s">
        <v>74</v>
      </c>
      <c r="BQ495" t="s">
        <v>74</v>
      </c>
      <c r="BR495" t="s">
        <v>97</v>
      </c>
      <c r="BS495" t="s">
        <v>5976</v>
      </c>
      <c r="BT495" t="str">
        <f>HYPERLINK("https%3A%2F%2Fwww.webofscience.com%2Fwos%2Fwoscc%2Ffull-record%2FWOS:A1995QK80900001","View Full Record in Web of Science")</f>
        <v>View Full Record in Web of Science</v>
      </c>
    </row>
    <row r="496" spans="1:72" x14ac:dyDescent="0.15">
      <c r="A496" t="s">
        <v>72</v>
      </c>
      <c r="B496" t="s">
        <v>5977</v>
      </c>
      <c r="C496" t="s">
        <v>74</v>
      </c>
      <c r="D496" t="s">
        <v>74</v>
      </c>
      <c r="E496" t="s">
        <v>74</v>
      </c>
      <c r="F496" t="s">
        <v>5977</v>
      </c>
      <c r="G496" t="s">
        <v>74</v>
      </c>
      <c r="H496" t="s">
        <v>74</v>
      </c>
      <c r="I496" t="s">
        <v>5978</v>
      </c>
      <c r="J496" t="s">
        <v>993</v>
      </c>
      <c r="K496" t="s">
        <v>74</v>
      </c>
      <c r="L496" t="s">
        <v>74</v>
      </c>
      <c r="M496" t="s">
        <v>77</v>
      </c>
      <c r="N496" t="s">
        <v>78</v>
      </c>
      <c r="O496" t="s">
        <v>74</v>
      </c>
      <c r="P496" t="s">
        <v>74</v>
      </c>
      <c r="Q496" t="s">
        <v>74</v>
      </c>
      <c r="R496" t="s">
        <v>74</v>
      </c>
      <c r="S496" t="s">
        <v>74</v>
      </c>
      <c r="T496" t="s">
        <v>74</v>
      </c>
      <c r="U496" t="s">
        <v>5979</v>
      </c>
      <c r="V496" t="s">
        <v>5980</v>
      </c>
      <c r="W496" t="s">
        <v>5981</v>
      </c>
      <c r="X496" t="s">
        <v>3039</v>
      </c>
      <c r="Y496" t="s">
        <v>5982</v>
      </c>
      <c r="Z496" t="s">
        <v>74</v>
      </c>
      <c r="AA496" t="s">
        <v>5983</v>
      </c>
      <c r="AB496" t="s">
        <v>5984</v>
      </c>
      <c r="AC496" t="s">
        <v>74</v>
      </c>
      <c r="AD496" t="s">
        <v>74</v>
      </c>
      <c r="AE496" t="s">
        <v>74</v>
      </c>
      <c r="AF496" t="s">
        <v>74</v>
      </c>
      <c r="AG496">
        <v>65</v>
      </c>
      <c r="AH496">
        <v>31</v>
      </c>
      <c r="AI496">
        <v>33</v>
      </c>
      <c r="AJ496">
        <v>0</v>
      </c>
      <c r="AK496">
        <v>9</v>
      </c>
      <c r="AL496" t="s">
        <v>344</v>
      </c>
      <c r="AM496" t="s">
        <v>345</v>
      </c>
      <c r="AN496" t="s">
        <v>346</v>
      </c>
      <c r="AO496" t="s">
        <v>1000</v>
      </c>
      <c r="AP496" t="s">
        <v>74</v>
      </c>
      <c r="AQ496" t="s">
        <v>74</v>
      </c>
      <c r="AR496" t="s">
        <v>1001</v>
      </c>
      <c r="AS496" t="s">
        <v>1002</v>
      </c>
      <c r="AT496" t="s">
        <v>5581</v>
      </c>
      <c r="AU496">
        <v>1995</v>
      </c>
      <c r="AV496">
        <v>122</v>
      </c>
      <c r="AW496">
        <v>1</v>
      </c>
      <c r="AX496" t="s">
        <v>74</v>
      </c>
      <c r="AY496" t="s">
        <v>74</v>
      </c>
      <c r="AZ496" t="s">
        <v>74</v>
      </c>
      <c r="BA496" t="s">
        <v>74</v>
      </c>
      <c r="BB496">
        <v>121</v>
      </c>
      <c r="BC496">
        <v>128</v>
      </c>
      <c r="BD496" t="s">
        <v>74</v>
      </c>
      <c r="BE496" t="s">
        <v>5985</v>
      </c>
      <c r="BF496" t="str">
        <f>HYPERLINK("http://dx.doi.org/10.1007/BF00349285","http://dx.doi.org/10.1007/BF00349285")</f>
        <v>http://dx.doi.org/10.1007/BF00349285</v>
      </c>
      <c r="BG496" t="s">
        <v>74</v>
      </c>
      <c r="BH496" t="s">
        <v>74</v>
      </c>
      <c r="BI496">
        <v>8</v>
      </c>
      <c r="BJ496" t="s">
        <v>1004</v>
      </c>
      <c r="BK496" t="s">
        <v>94</v>
      </c>
      <c r="BL496" t="s">
        <v>1004</v>
      </c>
      <c r="BM496" t="s">
        <v>5986</v>
      </c>
      <c r="BN496" t="s">
        <v>74</v>
      </c>
      <c r="BO496" t="s">
        <v>74</v>
      </c>
      <c r="BP496" t="s">
        <v>74</v>
      </c>
      <c r="BQ496" t="s">
        <v>74</v>
      </c>
      <c r="BR496" t="s">
        <v>97</v>
      </c>
      <c r="BS496" t="s">
        <v>5987</v>
      </c>
      <c r="BT496" t="str">
        <f>HYPERLINK("https%3A%2F%2Fwww.webofscience.com%2Fwos%2Fwoscc%2Ffull-record%2FWOS:A1995QR41300014","View Full Record in Web of Science")</f>
        <v>View Full Record in Web of Science</v>
      </c>
    </row>
    <row r="497" spans="1:72" x14ac:dyDescent="0.15">
      <c r="A497" t="s">
        <v>72</v>
      </c>
      <c r="B497" t="s">
        <v>5988</v>
      </c>
      <c r="C497" t="s">
        <v>74</v>
      </c>
      <c r="D497" t="s">
        <v>74</v>
      </c>
      <c r="E497" t="s">
        <v>74</v>
      </c>
      <c r="F497" t="s">
        <v>5988</v>
      </c>
      <c r="G497" t="s">
        <v>74</v>
      </c>
      <c r="H497" t="s">
        <v>74</v>
      </c>
      <c r="I497" t="s">
        <v>5989</v>
      </c>
      <c r="J497" t="s">
        <v>4399</v>
      </c>
      <c r="K497" t="s">
        <v>74</v>
      </c>
      <c r="L497" t="s">
        <v>74</v>
      </c>
      <c r="M497" t="s">
        <v>77</v>
      </c>
      <c r="N497" t="s">
        <v>102</v>
      </c>
      <c r="O497" t="s">
        <v>74</v>
      </c>
      <c r="P497" t="s">
        <v>74</v>
      </c>
      <c r="Q497" t="s">
        <v>74</v>
      </c>
      <c r="R497" t="s">
        <v>74</v>
      </c>
      <c r="S497" t="s">
        <v>74</v>
      </c>
      <c r="T497" t="s">
        <v>74</v>
      </c>
      <c r="U497" t="s">
        <v>5990</v>
      </c>
      <c r="V497" t="s">
        <v>5991</v>
      </c>
      <c r="W497" t="s">
        <v>5992</v>
      </c>
      <c r="X497" t="s">
        <v>5993</v>
      </c>
      <c r="Y497" t="s">
        <v>74</v>
      </c>
      <c r="Z497" t="s">
        <v>74</v>
      </c>
      <c r="AA497" t="s">
        <v>5994</v>
      </c>
      <c r="AB497" t="s">
        <v>5995</v>
      </c>
      <c r="AC497" t="s">
        <v>74</v>
      </c>
      <c r="AD497" t="s">
        <v>74</v>
      </c>
      <c r="AE497" t="s">
        <v>74</v>
      </c>
      <c r="AF497" t="s">
        <v>74</v>
      </c>
      <c r="AG497">
        <v>106</v>
      </c>
      <c r="AH497">
        <v>220</v>
      </c>
      <c r="AI497">
        <v>239</v>
      </c>
      <c r="AJ497">
        <v>6</v>
      </c>
      <c r="AK497">
        <v>72</v>
      </c>
      <c r="AL497" t="s">
        <v>85</v>
      </c>
      <c r="AM497" t="s">
        <v>86</v>
      </c>
      <c r="AN497" t="s">
        <v>87</v>
      </c>
      <c r="AO497" t="s">
        <v>4403</v>
      </c>
      <c r="AP497" t="s">
        <v>74</v>
      </c>
      <c r="AQ497" t="s">
        <v>74</v>
      </c>
      <c r="AR497" t="s">
        <v>4404</v>
      </c>
      <c r="AS497" t="s">
        <v>4405</v>
      </c>
      <c r="AT497" t="s">
        <v>5581</v>
      </c>
      <c r="AU497">
        <v>1995</v>
      </c>
      <c r="AV497">
        <v>49</v>
      </c>
      <c r="AW497">
        <v>1</v>
      </c>
      <c r="AX497" t="s">
        <v>74</v>
      </c>
      <c r="AY497" t="s">
        <v>74</v>
      </c>
      <c r="AZ497" t="s">
        <v>74</v>
      </c>
      <c r="BA497" t="s">
        <v>74</v>
      </c>
      <c r="BB497">
        <v>1</v>
      </c>
      <c r="BC497">
        <v>50</v>
      </c>
      <c r="BD497" t="s">
        <v>74</v>
      </c>
      <c r="BE497" t="s">
        <v>5996</v>
      </c>
      <c r="BF497" t="str">
        <f>HYPERLINK("http://dx.doi.org/10.1016/0304-4203(94)00057-K","http://dx.doi.org/10.1016/0304-4203(94)00057-K")</f>
        <v>http://dx.doi.org/10.1016/0304-4203(94)00057-K</v>
      </c>
      <c r="BG497" t="s">
        <v>74</v>
      </c>
      <c r="BH497" t="s">
        <v>74</v>
      </c>
      <c r="BI497">
        <v>50</v>
      </c>
      <c r="BJ497" t="s">
        <v>4407</v>
      </c>
      <c r="BK497" t="s">
        <v>94</v>
      </c>
      <c r="BL497" t="s">
        <v>4408</v>
      </c>
      <c r="BM497" t="s">
        <v>5997</v>
      </c>
      <c r="BN497" t="s">
        <v>74</v>
      </c>
      <c r="BO497" t="s">
        <v>74</v>
      </c>
      <c r="BP497" t="s">
        <v>74</v>
      </c>
      <c r="BQ497" t="s">
        <v>74</v>
      </c>
      <c r="BR497" t="s">
        <v>97</v>
      </c>
      <c r="BS497" t="s">
        <v>5998</v>
      </c>
      <c r="BT497" t="str">
        <f>HYPERLINK("https%3A%2F%2Fwww.webofscience.com%2Fwos%2Fwoscc%2Ffull-record%2FWOS:A1995QM56700001","View Full Record in Web of Science")</f>
        <v>View Full Record in Web of Science</v>
      </c>
    </row>
    <row r="498" spans="1:72" x14ac:dyDescent="0.15">
      <c r="A498" t="s">
        <v>72</v>
      </c>
      <c r="B498" t="s">
        <v>5999</v>
      </c>
      <c r="C498" t="s">
        <v>74</v>
      </c>
      <c r="D498" t="s">
        <v>74</v>
      </c>
      <c r="E498" t="s">
        <v>74</v>
      </c>
      <c r="F498" t="s">
        <v>5999</v>
      </c>
      <c r="G498" t="s">
        <v>74</v>
      </c>
      <c r="H498" t="s">
        <v>74</v>
      </c>
      <c r="I498" t="s">
        <v>6000</v>
      </c>
      <c r="J498" t="s">
        <v>2632</v>
      </c>
      <c r="K498" t="s">
        <v>74</v>
      </c>
      <c r="L498" t="s">
        <v>74</v>
      </c>
      <c r="M498" t="s">
        <v>77</v>
      </c>
      <c r="N498" t="s">
        <v>78</v>
      </c>
      <c r="O498" t="s">
        <v>74</v>
      </c>
      <c r="P498" t="s">
        <v>74</v>
      </c>
      <c r="Q498" t="s">
        <v>74</v>
      </c>
      <c r="R498" t="s">
        <v>74</v>
      </c>
      <c r="S498" t="s">
        <v>74</v>
      </c>
      <c r="T498" t="s">
        <v>6001</v>
      </c>
      <c r="U498" t="s">
        <v>74</v>
      </c>
      <c r="V498" t="s">
        <v>6002</v>
      </c>
      <c r="W498" t="s">
        <v>6003</v>
      </c>
      <c r="X498" t="s">
        <v>74</v>
      </c>
      <c r="Y498" t="s">
        <v>74</v>
      </c>
      <c r="Z498" t="s">
        <v>74</v>
      </c>
      <c r="AA498" t="s">
        <v>74</v>
      </c>
      <c r="AB498" t="s">
        <v>74</v>
      </c>
      <c r="AC498" t="s">
        <v>74</v>
      </c>
      <c r="AD498" t="s">
        <v>74</v>
      </c>
      <c r="AE498" t="s">
        <v>74</v>
      </c>
      <c r="AF498" t="s">
        <v>74</v>
      </c>
      <c r="AG498">
        <v>34</v>
      </c>
      <c r="AH498">
        <v>33</v>
      </c>
      <c r="AI498">
        <v>43</v>
      </c>
      <c r="AJ498">
        <v>6</v>
      </c>
      <c r="AK498">
        <v>28</v>
      </c>
      <c r="AL498" t="s">
        <v>2639</v>
      </c>
      <c r="AM498" t="s">
        <v>2640</v>
      </c>
      <c r="AN498" t="s">
        <v>2641</v>
      </c>
      <c r="AO498" t="s">
        <v>2642</v>
      </c>
      <c r="AP498" t="s">
        <v>74</v>
      </c>
      <c r="AQ498" t="s">
        <v>74</v>
      </c>
      <c r="AR498" t="s">
        <v>2643</v>
      </c>
      <c r="AS498" t="s">
        <v>2644</v>
      </c>
      <c r="AT498" t="s">
        <v>5581</v>
      </c>
      <c r="AU498">
        <v>1995</v>
      </c>
      <c r="AV498">
        <v>119</v>
      </c>
      <c r="AW498" t="s">
        <v>2645</v>
      </c>
      <c r="AX498" t="s">
        <v>74</v>
      </c>
      <c r="AY498" t="s">
        <v>74</v>
      </c>
      <c r="AZ498" t="s">
        <v>74</v>
      </c>
      <c r="BA498" t="s">
        <v>74</v>
      </c>
      <c r="BB498">
        <v>1</v>
      </c>
      <c r="BC498">
        <v>10</v>
      </c>
      <c r="BD498" t="s">
        <v>74</v>
      </c>
      <c r="BE498" t="s">
        <v>6004</v>
      </c>
      <c r="BF498" t="str">
        <f>HYPERLINK("http://dx.doi.org/10.3354/meps119001","http://dx.doi.org/10.3354/meps119001")</f>
        <v>http://dx.doi.org/10.3354/meps119001</v>
      </c>
      <c r="BG498" t="s">
        <v>74</v>
      </c>
      <c r="BH498" t="s">
        <v>74</v>
      </c>
      <c r="BI498">
        <v>10</v>
      </c>
      <c r="BJ498" t="s">
        <v>2647</v>
      </c>
      <c r="BK498" t="s">
        <v>94</v>
      </c>
      <c r="BL498" t="s">
        <v>2648</v>
      </c>
      <c r="BM498" t="s">
        <v>6005</v>
      </c>
      <c r="BN498" t="s">
        <v>74</v>
      </c>
      <c r="BO498" t="s">
        <v>229</v>
      </c>
      <c r="BP498" t="s">
        <v>74</v>
      </c>
      <c r="BQ498" t="s">
        <v>74</v>
      </c>
      <c r="BR498" t="s">
        <v>97</v>
      </c>
      <c r="BS498" t="s">
        <v>6006</v>
      </c>
      <c r="BT498" t="str">
        <f>HYPERLINK("https%3A%2F%2Fwww.webofscience.com%2Fwos%2Fwoscc%2Ffull-record%2FWOS:A1995QR92700001","View Full Record in Web of Science")</f>
        <v>View Full Record in Web of Science</v>
      </c>
    </row>
    <row r="499" spans="1:72" x14ac:dyDescent="0.15">
      <c r="A499" t="s">
        <v>72</v>
      </c>
      <c r="B499" t="s">
        <v>6007</v>
      </c>
      <c r="C499" t="s">
        <v>74</v>
      </c>
      <c r="D499" t="s">
        <v>74</v>
      </c>
      <c r="E499" t="s">
        <v>74</v>
      </c>
      <c r="F499" t="s">
        <v>6007</v>
      </c>
      <c r="G499" t="s">
        <v>74</v>
      </c>
      <c r="H499" t="s">
        <v>74</v>
      </c>
      <c r="I499" t="s">
        <v>6008</v>
      </c>
      <c r="J499" t="s">
        <v>2632</v>
      </c>
      <c r="K499" t="s">
        <v>74</v>
      </c>
      <c r="L499" t="s">
        <v>74</v>
      </c>
      <c r="M499" t="s">
        <v>77</v>
      </c>
      <c r="N499" t="s">
        <v>78</v>
      </c>
      <c r="O499" t="s">
        <v>74</v>
      </c>
      <c r="P499" t="s">
        <v>74</v>
      </c>
      <c r="Q499" t="s">
        <v>74</v>
      </c>
      <c r="R499" t="s">
        <v>74</v>
      </c>
      <c r="S499" t="s">
        <v>74</v>
      </c>
      <c r="T499" t="s">
        <v>6009</v>
      </c>
      <c r="U499" t="s">
        <v>6010</v>
      </c>
      <c r="V499" t="s">
        <v>6011</v>
      </c>
      <c r="W499" t="s">
        <v>6012</v>
      </c>
      <c r="X499" t="s">
        <v>74</v>
      </c>
      <c r="Y499" t="s">
        <v>74</v>
      </c>
      <c r="Z499" t="s">
        <v>74</v>
      </c>
      <c r="AA499" t="s">
        <v>74</v>
      </c>
      <c r="AB499" t="s">
        <v>74</v>
      </c>
      <c r="AC499" t="s">
        <v>74</v>
      </c>
      <c r="AD499" t="s">
        <v>74</v>
      </c>
      <c r="AE499" t="s">
        <v>74</v>
      </c>
      <c r="AF499" t="s">
        <v>74</v>
      </c>
      <c r="AG499">
        <v>98</v>
      </c>
      <c r="AH499">
        <v>35</v>
      </c>
      <c r="AI499">
        <v>42</v>
      </c>
      <c r="AJ499">
        <v>0</v>
      </c>
      <c r="AK499">
        <v>10</v>
      </c>
      <c r="AL499" t="s">
        <v>2639</v>
      </c>
      <c r="AM499" t="s">
        <v>2640</v>
      </c>
      <c r="AN499" t="s">
        <v>2641</v>
      </c>
      <c r="AO499" t="s">
        <v>2642</v>
      </c>
      <c r="AP499" t="s">
        <v>74</v>
      </c>
      <c r="AQ499" t="s">
        <v>74</v>
      </c>
      <c r="AR499" t="s">
        <v>2643</v>
      </c>
      <c r="AS499" t="s">
        <v>2644</v>
      </c>
      <c r="AT499" t="s">
        <v>5581</v>
      </c>
      <c r="AU499">
        <v>1995</v>
      </c>
      <c r="AV499">
        <v>119</v>
      </c>
      <c r="AW499" t="s">
        <v>2645</v>
      </c>
      <c r="AX499" t="s">
        <v>74</v>
      </c>
      <c r="AY499" t="s">
        <v>74</v>
      </c>
      <c r="AZ499" t="s">
        <v>74</v>
      </c>
      <c r="BA499" t="s">
        <v>74</v>
      </c>
      <c r="BB499">
        <v>45</v>
      </c>
      <c r="BC499">
        <v>61</v>
      </c>
      <c r="BD499" t="s">
        <v>74</v>
      </c>
      <c r="BE499" t="s">
        <v>6013</v>
      </c>
      <c r="BF499" t="str">
        <f>HYPERLINK("http://dx.doi.org/10.3354/meps119045","http://dx.doi.org/10.3354/meps119045")</f>
        <v>http://dx.doi.org/10.3354/meps119045</v>
      </c>
      <c r="BG499" t="s">
        <v>74</v>
      </c>
      <c r="BH499" t="s">
        <v>74</v>
      </c>
      <c r="BI499">
        <v>17</v>
      </c>
      <c r="BJ499" t="s">
        <v>2647</v>
      </c>
      <c r="BK499" t="s">
        <v>94</v>
      </c>
      <c r="BL499" t="s">
        <v>2648</v>
      </c>
      <c r="BM499" t="s">
        <v>6005</v>
      </c>
      <c r="BN499" t="s">
        <v>74</v>
      </c>
      <c r="BO499" t="s">
        <v>229</v>
      </c>
      <c r="BP499" t="s">
        <v>74</v>
      </c>
      <c r="BQ499" t="s">
        <v>74</v>
      </c>
      <c r="BR499" t="s">
        <v>97</v>
      </c>
      <c r="BS499" t="s">
        <v>6014</v>
      </c>
      <c r="BT499" t="str">
        <f>HYPERLINK("https%3A%2F%2Fwww.webofscience.com%2Fwos%2Fwoscc%2Ffull-record%2FWOS:A1995QR92700005","View Full Record in Web of Science")</f>
        <v>View Full Record in Web of Science</v>
      </c>
    </row>
    <row r="500" spans="1:72" x14ac:dyDescent="0.15">
      <c r="A500" t="s">
        <v>72</v>
      </c>
      <c r="B500" t="s">
        <v>6015</v>
      </c>
      <c r="C500" t="s">
        <v>74</v>
      </c>
      <c r="D500" t="s">
        <v>74</v>
      </c>
      <c r="E500" t="s">
        <v>74</v>
      </c>
      <c r="F500" t="s">
        <v>6015</v>
      </c>
      <c r="G500" t="s">
        <v>74</v>
      </c>
      <c r="H500" t="s">
        <v>74</v>
      </c>
      <c r="I500" t="s">
        <v>6016</v>
      </c>
      <c r="J500" t="s">
        <v>2632</v>
      </c>
      <c r="K500" t="s">
        <v>74</v>
      </c>
      <c r="L500" t="s">
        <v>74</v>
      </c>
      <c r="M500" t="s">
        <v>77</v>
      </c>
      <c r="N500" t="s">
        <v>78</v>
      </c>
      <c r="O500" t="s">
        <v>74</v>
      </c>
      <c r="P500" t="s">
        <v>74</v>
      </c>
      <c r="Q500" t="s">
        <v>74</v>
      </c>
      <c r="R500" t="s">
        <v>74</v>
      </c>
      <c r="S500" t="s">
        <v>74</v>
      </c>
      <c r="T500" t="s">
        <v>6017</v>
      </c>
      <c r="U500" t="s">
        <v>6018</v>
      </c>
      <c r="V500" t="s">
        <v>6019</v>
      </c>
      <c r="W500" t="s">
        <v>74</v>
      </c>
      <c r="X500" t="s">
        <v>74</v>
      </c>
      <c r="Y500" t="s">
        <v>6020</v>
      </c>
      <c r="Z500" t="s">
        <v>74</v>
      </c>
      <c r="AA500" t="s">
        <v>74</v>
      </c>
      <c r="AB500" t="s">
        <v>74</v>
      </c>
      <c r="AC500" t="s">
        <v>74</v>
      </c>
      <c r="AD500" t="s">
        <v>74</v>
      </c>
      <c r="AE500" t="s">
        <v>74</v>
      </c>
      <c r="AF500" t="s">
        <v>74</v>
      </c>
      <c r="AG500">
        <v>27</v>
      </c>
      <c r="AH500">
        <v>59</v>
      </c>
      <c r="AI500">
        <v>61</v>
      </c>
      <c r="AJ500">
        <v>0</v>
      </c>
      <c r="AK500">
        <v>5</v>
      </c>
      <c r="AL500" t="s">
        <v>2639</v>
      </c>
      <c r="AM500" t="s">
        <v>2640</v>
      </c>
      <c r="AN500" t="s">
        <v>2641</v>
      </c>
      <c r="AO500" t="s">
        <v>2642</v>
      </c>
      <c r="AP500" t="s">
        <v>74</v>
      </c>
      <c r="AQ500" t="s">
        <v>74</v>
      </c>
      <c r="AR500" t="s">
        <v>2643</v>
      </c>
      <c r="AS500" t="s">
        <v>2644</v>
      </c>
      <c r="AT500" t="s">
        <v>5581</v>
      </c>
      <c r="AU500">
        <v>1995</v>
      </c>
      <c r="AV500">
        <v>119</v>
      </c>
      <c r="AW500" t="s">
        <v>2645</v>
      </c>
      <c r="AX500" t="s">
        <v>74</v>
      </c>
      <c r="AY500" t="s">
        <v>74</v>
      </c>
      <c r="AZ500" t="s">
        <v>74</v>
      </c>
      <c r="BA500" t="s">
        <v>74</v>
      </c>
      <c r="BB500">
        <v>77</v>
      </c>
      <c r="BC500">
        <v>86</v>
      </c>
      <c r="BD500" t="s">
        <v>74</v>
      </c>
      <c r="BE500" t="s">
        <v>6021</v>
      </c>
      <c r="BF500" t="str">
        <f>HYPERLINK("http://dx.doi.org/10.3354/meps119077","http://dx.doi.org/10.3354/meps119077")</f>
        <v>http://dx.doi.org/10.3354/meps119077</v>
      </c>
      <c r="BG500" t="s">
        <v>74</v>
      </c>
      <c r="BH500" t="s">
        <v>74</v>
      </c>
      <c r="BI500">
        <v>10</v>
      </c>
      <c r="BJ500" t="s">
        <v>2647</v>
      </c>
      <c r="BK500" t="s">
        <v>94</v>
      </c>
      <c r="BL500" t="s">
        <v>2648</v>
      </c>
      <c r="BM500" t="s">
        <v>6005</v>
      </c>
      <c r="BN500" t="s">
        <v>74</v>
      </c>
      <c r="BO500" t="s">
        <v>229</v>
      </c>
      <c r="BP500" t="s">
        <v>74</v>
      </c>
      <c r="BQ500" t="s">
        <v>74</v>
      </c>
      <c r="BR500" t="s">
        <v>97</v>
      </c>
      <c r="BS500" t="s">
        <v>6022</v>
      </c>
      <c r="BT500" t="str">
        <f>HYPERLINK("https%3A%2F%2Fwww.webofscience.com%2Fwos%2Fwoscc%2Ffull-record%2FWOS:A1995QR92700007","View Full Record in Web of Science")</f>
        <v>View Full Record in Web of Science</v>
      </c>
    </row>
    <row r="501" spans="1:72" x14ac:dyDescent="0.15">
      <c r="A501" t="s">
        <v>72</v>
      </c>
      <c r="B501" t="s">
        <v>6023</v>
      </c>
      <c r="C501" t="s">
        <v>74</v>
      </c>
      <c r="D501" t="s">
        <v>74</v>
      </c>
      <c r="E501" t="s">
        <v>74</v>
      </c>
      <c r="F501" t="s">
        <v>6023</v>
      </c>
      <c r="G501" t="s">
        <v>74</v>
      </c>
      <c r="H501" t="s">
        <v>74</v>
      </c>
      <c r="I501" t="s">
        <v>6024</v>
      </c>
      <c r="J501" t="s">
        <v>2632</v>
      </c>
      <c r="K501" t="s">
        <v>74</v>
      </c>
      <c r="L501" t="s">
        <v>74</v>
      </c>
      <c r="M501" t="s">
        <v>77</v>
      </c>
      <c r="N501" t="s">
        <v>78</v>
      </c>
      <c r="O501" t="s">
        <v>74</v>
      </c>
      <c r="P501" t="s">
        <v>74</v>
      </c>
      <c r="Q501" t="s">
        <v>74</v>
      </c>
      <c r="R501" t="s">
        <v>74</v>
      </c>
      <c r="S501" t="s">
        <v>74</v>
      </c>
      <c r="T501" t="s">
        <v>6025</v>
      </c>
      <c r="U501" t="s">
        <v>6026</v>
      </c>
      <c r="V501" t="s">
        <v>6027</v>
      </c>
      <c r="W501" t="s">
        <v>6028</v>
      </c>
      <c r="X501" t="s">
        <v>3499</v>
      </c>
      <c r="Y501" t="s">
        <v>6029</v>
      </c>
      <c r="Z501" t="s">
        <v>74</v>
      </c>
      <c r="AA501" t="s">
        <v>6030</v>
      </c>
      <c r="AB501" t="s">
        <v>6031</v>
      </c>
      <c r="AC501" t="s">
        <v>74</v>
      </c>
      <c r="AD501" t="s">
        <v>74</v>
      </c>
      <c r="AE501" t="s">
        <v>74</v>
      </c>
      <c r="AF501" t="s">
        <v>74</v>
      </c>
      <c r="AG501">
        <v>16</v>
      </c>
      <c r="AH501">
        <v>65</v>
      </c>
      <c r="AI501">
        <v>74</v>
      </c>
      <c r="AJ501">
        <v>0</v>
      </c>
      <c r="AK501">
        <v>15</v>
      </c>
      <c r="AL501" t="s">
        <v>2639</v>
      </c>
      <c r="AM501" t="s">
        <v>2640</v>
      </c>
      <c r="AN501" t="s">
        <v>2641</v>
      </c>
      <c r="AO501" t="s">
        <v>2642</v>
      </c>
      <c r="AP501" t="s">
        <v>74</v>
      </c>
      <c r="AQ501" t="s">
        <v>74</v>
      </c>
      <c r="AR501" t="s">
        <v>2643</v>
      </c>
      <c r="AS501" t="s">
        <v>2644</v>
      </c>
      <c r="AT501" t="s">
        <v>5581</v>
      </c>
      <c r="AU501">
        <v>1995</v>
      </c>
      <c r="AV501">
        <v>119</v>
      </c>
      <c r="AW501" t="s">
        <v>2645</v>
      </c>
      <c r="AX501" t="s">
        <v>74</v>
      </c>
      <c r="AY501" t="s">
        <v>74</v>
      </c>
      <c r="AZ501" t="s">
        <v>74</v>
      </c>
      <c r="BA501" t="s">
        <v>74</v>
      </c>
      <c r="BB501">
        <v>285</v>
      </c>
      <c r="BC501">
        <v>290</v>
      </c>
      <c r="BD501" t="s">
        <v>74</v>
      </c>
      <c r="BE501" t="s">
        <v>6032</v>
      </c>
      <c r="BF501" t="str">
        <f>HYPERLINK("http://dx.doi.org/10.3354/meps119285","http://dx.doi.org/10.3354/meps119285")</f>
        <v>http://dx.doi.org/10.3354/meps119285</v>
      </c>
      <c r="BG501" t="s">
        <v>74</v>
      </c>
      <c r="BH501" t="s">
        <v>74</v>
      </c>
      <c r="BI501">
        <v>6</v>
      </c>
      <c r="BJ501" t="s">
        <v>2647</v>
      </c>
      <c r="BK501" t="s">
        <v>94</v>
      </c>
      <c r="BL501" t="s">
        <v>2648</v>
      </c>
      <c r="BM501" t="s">
        <v>6005</v>
      </c>
      <c r="BN501" t="s">
        <v>74</v>
      </c>
      <c r="BO501" t="s">
        <v>229</v>
      </c>
      <c r="BP501" t="s">
        <v>74</v>
      </c>
      <c r="BQ501" t="s">
        <v>74</v>
      </c>
      <c r="BR501" t="s">
        <v>97</v>
      </c>
      <c r="BS501" t="s">
        <v>6033</v>
      </c>
      <c r="BT501" t="str">
        <f>HYPERLINK("https%3A%2F%2Fwww.webofscience.com%2Fwos%2Fwoscc%2Ffull-record%2FWOS:A1995QR92700026","View Full Record in Web of Science")</f>
        <v>View Full Record in Web of Science</v>
      </c>
    </row>
    <row r="502" spans="1:72" x14ac:dyDescent="0.15">
      <c r="A502" t="s">
        <v>72</v>
      </c>
      <c r="B502" t="s">
        <v>6034</v>
      </c>
      <c r="C502" t="s">
        <v>74</v>
      </c>
      <c r="D502" t="s">
        <v>74</v>
      </c>
      <c r="E502" t="s">
        <v>74</v>
      </c>
      <c r="F502" t="s">
        <v>6034</v>
      </c>
      <c r="G502" t="s">
        <v>74</v>
      </c>
      <c r="H502" t="s">
        <v>74</v>
      </c>
      <c r="I502" t="s">
        <v>6035</v>
      </c>
      <c r="J502" t="s">
        <v>2632</v>
      </c>
      <c r="K502" t="s">
        <v>74</v>
      </c>
      <c r="L502" t="s">
        <v>74</v>
      </c>
      <c r="M502" t="s">
        <v>77</v>
      </c>
      <c r="N502" t="s">
        <v>78</v>
      </c>
      <c r="O502" t="s">
        <v>74</v>
      </c>
      <c r="P502" t="s">
        <v>74</v>
      </c>
      <c r="Q502" t="s">
        <v>74</v>
      </c>
      <c r="R502" t="s">
        <v>74</v>
      </c>
      <c r="S502" t="s">
        <v>74</v>
      </c>
      <c r="T502" t="s">
        <v>6036</v>
      </c>
      <c r="U502" t="s">
        <v>6037</v>
      </c>
      <c r="V502" t="s">
        <v>6038</v>
      </c>
      <c r="W502" t="s">
        <v>6039</v>
      </c>
      <c r="X502" t="s">
        <v>6040</v>
      </c>
      <c r="Y502" t="s">
        <v>74</v>
      </c>
      <c r="Z502" t="s">
        <v>74</v>
      </c>
      <c r="AA502" t="s">
        <v>74</v>
      </c>
      <c r="AB502" t="s">
        <v>6041</v>
      </c>
      <c r="AC502" t="s">
        <v>74</v>
      </c>
      <c r="AD502" t="s">
        <v>74</v>
      </c>
      <c r="AE502" t="s">
        <v>74</v>
      </c>
      <c r="AF502" t="s">
        <v>74</v>
      </c>
      <c r="AG502">
        <v>25</v>
      </c>
      <c r="AH502">
        <v>9</v>
      </c>
      <c r="AI502">
        <v>10</v>
      </c>
      <c r="AJ502">
        <v>0</v>
      </c>
      <c r="AK502">
        <v>1</v>
      </c>
      <c r="AL502" t="s">
        <v>2639</v>
      </c>
      <c r="AM502" t="s">
        <v>2640</v>
      </c>
      <c r="AN502" t="s">
        <v>2641</v>
      </c>
      <c r="AO502" t="s">
        <v>2642</v>
      </c>
      <c r="AP502" t="s">
        <v>74</v>
      </c>
      <c r="AQ502" t="s">
        <v>74</v>
      </c>
      <c r="AR502" t="s">
        <v>2643</v>
      </c>
      <c r="AS502" t="s">
        <v>2644</v>
      </c>
      <c r="AT502" t="s">
        <v>5581</v>
      </c>
      <c r="AU502">
        <v>1995</v>
      </c>
      <c r="AV502">
        <v>119</v>
      </c>
      <c r="AW502" t="s">
        <v>2645</v>
      </c>
      <c r="AX502" t="s">
        <v>74</v>
      </c>
      <c r="AY502" t="s">
        <v>74</v>
      </c>
      <c r="AZ502" t="s">
        <v>74</v>
      </c>
      <c r="BA502" t="s">
        <v>74</v>
      </c>
      <c r="BB502">
        <v>291</v>
      </c>
      <c r="BC502">
        <v>297</v>
      </c>
      <c r="BD502" t="s">
        <v>74</v>
      </c>
      <c r="BE502" t="s">
        <v>6042</v>
      </c>
      <c r="BF502" t="str">
        <f>HYPERLINK("http://dx.doi.org/10.3354/meps119291","http://dx.doi.org/10.3354/meps119291")</f>
        <v>http://dx.doi.org/10.3354/meps119291</v>
      </c>
      <c r="BG502" t="s">
        <v>74</v>
      </c>
      <c r="BH502" t="s">
        <v>74</v>
      </c>
      <c r="BI502">
        <v>7</v>
      </c>
      <c r="BJ502" t="s">
        <v>2647</v>
      </c>
      <c r="BK502" t="s">
        <v>94</v>
      </c>
      <c r="BL502" t="s">
        <v>2648</v>
      </c>
      <c r="BM502" t="s">
        <v>6005</v>
      </c>
      <c r="BN502" t="s">
        <v>74</v>
      </c>
      <c r="BO502" t="s">
        <v>229</v>
      </c>
      <c r="BP502" t="s">
        <v>74</v>
      </c>
      <c r="BQ502" t="s">
        <v>74</v>
      </c>
      <c r="BR502" t="s">
        <v>97</v>
      </c>
      <c r="BS502" t="s">
        <v>6043</v>
      </c>
      <c r="BT502" t="str">
        <f>HYPERLINK("https%3A%2F%2Fwww.webofscience.com%2Fwos%2Fwoscc%2Ffull-record%2FWOS:A1995QR92700027","View Full Record in Web of Science")</f>
        <v>View Full Record in Web of Science</v>
      </c>
    </row>
    <row r="503" spans="1:72" x14ac:dyDescent="0.15">
      <c r="A503" t="s">
        <v>72</v>
      </c>
      <c r="B503" t="s">
        <v>6044</v>
      </c>
      <c r="C503" t="s">
        <v>74</v>
      </c>
      <c r="D503" t="s">
        <v>74</v>
      </c>
      <c r="E503" t="s">
        <v>74</v>
      </c>
      <c r="F503" t="s">
        <v>6044</v>
      </c>
      <c r="G503" t="s">
        <v>74</v>
      </c>
      <c r="H503" t="s">
        <v>74</v>
      </c>
      <c r="I503" t="s">
        <v>6045</v>
      </c>
      <c r="J503" t="s">
        <v>2632</v>
      </c>
      <c r="K503" t="s">
        <v>74</v>
      </c>
      <c r="L503" t="s">
        <v>74</v>
      </c>
      <c r="M503" t="s">
        <v>77</v>
      </c>
      <c r="N503" t="s">
        <v>78</v>
      </c>
      <c r="O503" t="s">
        <v>74</v>
      </c>
      <c r="P503" t="s">
        <v>74</v>
      </c>
      <c r="Q503" t="s">
        <v>74</v>
      </c>
      <c r="R503" t="s">
        <v>74</v>
      </c>
      <c r="S503" t="s">
        <v>74</v>
      </c>
      <c r="T503" t="s">
        <v>6046</v>
      </c>
      <c r="U503" t="s">
        <v>6047</v>
      </c>
      <c r="V503" t="s">
        <v>6048</v>
      </c>
      <c r="W503" t="s">
        <v>74</v>
      </c>
      <c r="X503" t="s">
        <v>74</v>
      </c>
      <c r="Y503" t="s">
        <v>6049</v>
      </c>
      <c r="Z503" t="s">
        <v>74</v>
      </c>
      <c r="AA503" t="s">
        <v>6050</v>
      </c>
      <c r="AB503" t="s">
        <v>6051</v>
      </c>
      <c r="AC503" t="s">
        <v>74</v>
      </c>
      <c r="AD503" t="s">
        <v>74</v>
      </c>
      <c r="AE503" t="s">
        <v>74</v>
      </c>
      <c r="AF503" t="s">
        <v>74</v>
      </c>
      <c r="AG503">
        <v>36</v>
      </c>
      <c r="AH503">
        <v>32</v>
      </c>
      <c r="AI503">
        <v>33</v>
      </c>
      <c r="AJ503">
        <v>0</v>
      </c>
      <c r="AK503">
        <v>4</v>
      </c>
      <c r="AL503" t="s">
        <v>2639</v>
      </c>
      <c r="AM503" t="s">
        <v>2640</v>
      </c>
      <c r="AN503" t="s">
        <v>2641</v>
      </c>
      <c r="AO503" t="s">
        <v>2642</v>
      </c>
      <c r="AP503" t="s">
        <v>5158</v>
      </c>
      <c r="AQ503" t="s">
        <v>74</v>
      </c>
      <c r="AR503" t="s">
        <v>2643</v>
      </c>
      <c r="AS503" t="s">
        <v>2644</v>
      </c>
      <c r="AT503" t="s">
        <v>5581</v>
      </c>
      <c r="AU503">
        <v>1995</v>
      </c>
      <c r="AV503">
        <v>118</v>
      </c>
      <c r="AW503" t="s">
        <v>2645</v>
      </c>
      <c r="AX503" t="s">
        <v>74</v>
      </c>
      <c r="AY503" t="s">
        <v>74</v>
      </c>
      <c r="AZ503" t="s">
        <v>74</v>
      </c>
      <c r="BA503" t="s">
        <v>74</v>
      </c>
      <c r="BB503">
        <v>179</v>
      </c>
      <c r="BC503">
        <v>186</v>
      </c>
      <c r="BD503" t="s">
        <v>74</v>
      </c>
      <c r="BE503" t="s">
        <v>6052</v>
      </c>
      <c r="BF503" t="str">
        <f>HYPERLINK("http://dx.doi.org/10.3354/meps118179","http://dx.doi.org/10.3354/meps118179")</f>
        <v>http://dx.doi.org/10.3354/meps118179</v>
      </c>
      <c r="BG503" t="s">
        <v>74</v>
      </c>
      <c r="BH503" t="s">
        <v>74</v>
      </c>
      <c r="BI503">
        <v>8</v>
      </c>
      <c r="BJ503" t="s">
        <v>2647</v>
      </c>
      <c r="BK503" t="s">
        <v>94</v>
      </c>
      <c r="BL503" t="s">
        <v>2648</v>
      </c>
      <c r="BM503" t="s">
        <v>6053</v>
      </c>
      <c r="BN503" t="s">
        <v>74</v>
      </c>
      <c r="BO503" t="s">
        <v>229</v>
      </c>
      <c r="BP503" t="s">
        <v>74</v>
      </c>
      <c r="BQ503" t="s">
        <v>74</v>
      </c>
      <c r="BR503" t="s">
        <v>97</v>
      </c>
      <c r="BS503" t="s">
        <v>6054</v>
      </c>
      <c r="BT503" t="str">
        <f>HYPERLINK("https%3A%2F%2Fwww.webofscience.com%2Fwos%2Fwoscc%2Ffull-record%2FWOS:A1995QP42600017","View Full Record in Web of Science")</f>
        <v>View Full Record in Web of Science</v>
      </c>
    </row>
    <row r="504" spans="1:72" x14ac:dyDescent="0.15">
      <c r="A504" t="s">
        <v>72</v>
      </c>
      <c r="B504" t="s">
        <v>6055</v>
      </c>
      <c r="C504" t="s">
        <v>74</v>
      </c>
      <c r="D504" t="s">
        <v>74</v>
      </c>
      <c r="E504" t="s">
        <v>74</v>
      </c>
      <c r="F504" t="s">
        <v>6055</v>
      </c>
      <c r="G504" t="s">
        <v>74</v>
      </c>
      <c r="H504" t="s">
        <v>74</v>
      </c>
      <c r="I504" t="s">
        <v>6056</v>
      </c>
      <c r="J504" t="s">
        <v>6057</v>
      </c>
      <c r="K504" t="s">
        <v>74</v>
      </c>
      <c r="L504" t="s">
        <v>74</v>
      </c>
      <c r="M504" t="s">
        <v>77</v>
      </c>
      <c r="N504" t="s">
        <v>78</v>
      </c>
      <c r="O504" t="s">
        <v>74</v>
      </c>
      <c r="P504" t="s">
        <v>74</v>
      </c>
      <c r="Q504" t="s">
        <v>74</v>
      </c>
      <c r="R504" t="s">
        <v>74</v>
      </c>
      <c r="S504" t="s">
        <v>74</v>
      </c>
      <c r="T504" t="s">
        <v>6058</v>
      </c>
      <c r="U504" t="s">
        <v>80</v>
      </c>
      <c r="V504" t="s">
        <v>6059</v>
      </c>
      <c r="W504" t="s">
        <v>74</v>
      </c>
      <c r="X504" t="s">
        <v>74</v>
      </c>
      <c r="Y504" t="s">
        <v>6060</v>
      </c>
      <c r="Z504" t="s">
        <v>74</v>
      </c>
      <c r="AA504" t="s">
        <v>1183</v>
      </c>
      <c r="AB504" t="s">
        <v>74</v>
      </c>
      <c r="AC504" t="s">
        <v>74</v>
      </c>
      <c r="AD504" t="s">
        <v>74</v>
      </c>
      <c r="AE504" t="s">
        <v>74</v>
      </c>
      <c r="AF504" t="s">
        <v>74</v>
      </c>
      <c r="AG504">
        <v>10</v>
      </c>
      <c r="AH504">
        <v>89</v>
      </c>
      <c r="AI504">
        <v>98</v>
      </c>
      <c r="AJ504">
        <v>2</v>
      </c>
      <c r="AK504">
        <v>14</v>
      </c>
      <c r="AL504" t="s">
        <v>6061</v>
      </c>
      <c r="AM504" t="s">
        <v>6062</v>
      </c>
      <c r="AN504" t="s">
        <v>6063</v>
      </c>
      <c r="AO504" t="s">
        <v>6064</v>
      </c>
      <c r="AP504" t="s">
        <v>74</v>
      </c>
      <c r="AQ504" t="s">
        <v>74</v>
      </c>
      <c r="AR504" t="s">
        <v>6065</v>
      </c>
      <c r="AS504" t="s">
        <v>6066</v>
      </c>
      <c r="AT504" t="s">
        <v>5581</v>
      </c>
      <c r="AU504">
        <v>1995</v>
      </c>
      <c r="AV504">
        <v>33</v>
      </c>
      <c r="AW504">
        <v>2</v>
      </c>
      <c r="AX504" t="s">
        <v>74</v>
      </c>
      <c r="AY504" t="s">
        <v>74</v>
      </c>
      <c r="AZ504" t="s">
        <v>74</v>
      </c>
      <c r="BA504" t="s">
        <v>74</v>
      </c>
      <c r="BB504">
        <v>145</v>
      </c>
      <c r="BC504">
        <v>151</v>
      </c>
      <c r="BD504" t="s">
        <v>74</v>
      </c>
      <c r="BE504" t="s">
        <v>6067</v>
      </c>
      <c r="BF504" t="str">
        <f>HYPERLINK("http://dx.doi.org/10.1007/BF02523032","http://dx.doi.org/10.1007/BF02523032")</f>
        <v>http://dx.doi.org/10.1007/BF02523032</v>
      </c>
      <c r="BG504" t="s">
        <v>74</v>
      </c>
      <c r="BH504" t="s">
        <v>74</v>
      </c>
      <c r="BI504">
        <v>7</v>
      </c>
      <c r="BJ504" t="s">
        <v>6068</v>
      </c>
      <c r="BK504" t="s">
        <v>94</v>
      </c>
      <c r="BL504" t="s">
        <v>6069</v>
      </c>
      <c r="BM504" t="s">
        <v>6070</v>
      </c>
      <c r="BN504">
        <v>7643651</v>
      </c>
      <c r="BO504" t="s">
        <v>74</v>
      </c>
      <c r="BP504" t="s">
        <v>74</v>
      </c>
      <c r="BQ504" t="s">
        <v>74</v>
      </c>
      <c r="BR504" t="s">
        <v>97</v>
      </c>
      <c r="BS504" t="s">
        <v>6071</v>
      </c>
      <c r="BT504" t="str">
        <f>HYPERLINK("https%3A%2F%2Fwww.webofscience.com%2Fwos%2Fwoscc%2Ffull-record%2FWOS:A1995QQ39700004","View Full Record in Web of Science")</f>
        <v>View Full Record in Web of Science</v>
      </c>
    </row>
    <row r="505" spans="1:72" x14ac:dyDescent="0.15">
      <c r="A505" t="s">
        <v>72</v>
      </c>
      <c r="B505" t="s">
        <v>6072</v>
      </c>
      <c r="C505" t="s">
        <v>74</v>
      </c>
      <c r="D505" t="s">
        <v>74</v>
      </c>
      <c r="E505" t="s">
        <v>74</v>
      </c>
      <c r="F505" t="s">
        <v>6072</v>
      </c>
      <c r="G505" t="s">
        <v>74</v>
      </c>
      <c r="H505" t="s">
        <v>74</v>
      </c>
      <c r="I505" t="s">
        <v>6073</v>
      </c>
      <c r="J505" t="s">
        <v>1089</v>
      </c>
      <c r="K505" t="s">
        <v>74</v>
      </c>
      <c r="L505" t="s">
        <v>74</v>
      </c>
      <c r="M505" t="s">
        <v>77</v>
      </c>
      <c r="N505" t="s">
        <v>78</v>
      </c>
      <c r="O505" t="s">
        <v>74</v>
      </c>
      <c r="P505" t="s">
        <v>74</v>
      </c>
      <c r="Q505" t="s">
        <v>74</v>
      </c>
      <c r="R505" t="s">
        <v>74</v>
      </c>
      <c r="S505" t="s">
        <v>74</v>
      </c>
      <c r="T505" t="s">
        <v>74</v>
      </c>
      <c r="U505" t="s">
        <v>6074</v>
      </c>
      <c r="V505" t="s">
        <v>6075</v>
      </c>
      <c r="W505" t="s">
        <v>6076</v>
      </c>
      <c r="X505" t="s">
        <v>4003</v>
      </c>
      <c r="Y505" t="s">
        <v>6077</v>
      </c>
      <c r="Z505" t="s">
        <v>74</v>
      </c>
      <c r="AA505" t="s">
        <v>74</v>
      </c>
      <c r="AB505" t="s">
        <v>74</v>
      </c>
      <c r="AC505" t="s">
        <v>74</v>
      </c>
      <c r="AD505" t="s">
        <v>74</v>
      </c>
      <c r="AE505" t="s">
        <v>74</v>
      </c>
      <c r="AF505" t="s">
        <v>74</v>
      </c>
      <c r="AG505">
        <v>28</v>
      </c>
      <c r="AH505">
        <v>12</v>
      </c>
      <c r="AI505">
        <v>14</v>
      </c>
      <c r="AJ505">
        <v>0</v>
      </c>
      <c r="AK505">
        <v>1</v>
      </c>
      <c r="AL505" t="s">
        <v>1093</v>
      </c>
      <c r="AM505" t="s">
        <v>345</v>
      </c>
      <c r="AN505" t="s">
        <v>6078</v>
      </c>
      <c r="AO505" t="s">
        <v>1095</v>
      </c>
      <c r="AP505" t="s">
        <v>74</v>
      </c>
      <c r="AQ505" t="s">
        <v>74</v>
      </c>
      <c r="AR505" t="s">
        <v>1089</v>
      </c>
      <c r="AS505" t="s">
        <v>1096</v>
      </c>
      <c r="AT505" t="s">
        <v>5877</v>
      </c>
      <c r="AU505">
        <v>1995</v>
      </c>
      <c r="AV505">
        <v>41</v>
      </c>
      <c r="AW505">
        <v>1</v>
      </c>
      <c r="AX505" t="s">
        <v>74</v>
      </c>
      <c r="AY505" t="s">
        <v>74</v>
      </c>
      <c r="AZ505" t="s">
        <v>74</v>
      </c>
      <c r="BA505" t="s">
        <v>74</v>
      </c>
      <c r="BB505">
        <v>89</v>
      </c>
      <c r="BC505">
        <v>94</v>
      </c>
      <c r="BD505" t="s">
        <v>74</v>
      </c>
      <c r="BE505" t="s">
        <v>6079</v>
      </c>
      <c r="BF505" t="str">
        <f>HYPERLINK("http://dx.doi.org/10.2307/1485885","http://dx.doi.org/10.2307/1485885")</f>
        <v>http://dx.doi.org/10.2307/1485885</v>
      </c>
      <c r="BG505" t="s">
        <v>74</v>
      </c>
      <c r="BH505" t="s">
        <v>74</v>
      </c>
      <c r="BI505">
        <v>6</v>
      </c>
      <c r="BJ505" t="s">
        <v>1098</v>
      </c>
      <c r="BK505" t="s">
        <v>94</v>
      </c>
      <c r="BL505" t="s">
        <v>1098</v>
      </c>
      <c r="BM505" t="s">
        <v>6080</v>
      </c>
      <c r="BN505" t="s">
        <v>74</v>
      </c>
      <c r="BO505" t="s">
        <v>74</v>
      </c>
      <c r="BP505" t="s">
        <v>74</v>
      </c>
      <c r="BQ505" t="s">
        <v>74</v>
      </c>
      <c r="BR505" t="s">
        <v>97</v>
      </c>
      <c r="BS505" t="s">
        <v>6081</v>
      </c>
      <c r="BT505" t="str">
        <f>HYPERLINK("https%3A%2F%2Fwww.webofscience.com%2Fwos%2Fwoscc%2Ffull-record%2FWOS:A1995QY69400006","View Full Record in Web of Science")</f>
        <v>View Full Record in Web of Science</v>
      </c>
    </row>
    <row r="506" spans="1:72" x14ac:dyDescent="0.15">
      <c r="A506" t="s">
        <v>72</v>
      </c>
      <c r="B506" t="s">
        <v>6082</v>
      </c>
      <c r="C506" t="s">
        <v>74</v>
      </c>
      <c r="D506" t="s">
        <v>74</v>
      </c>
      <c r="E506" t="s">
        <v>74</v>
      </c>
      <c r="F506" t="s">
        <v>6082</v>
      </c>
      <c r="G506" t="s">
        <v>74</v>
      </c>
      <c r="H506" t="s">
        <v>74</v>
      </c>
      <c r="I506" t="s">
        <v>6083</v>
      </c>
      <c r="J506" t="s">
        <v>1132</v>
      </c>
      <c r="K506" t="s">
        <v>74</v>
      </c>
      <c r="L506" t="s">
        <v>74</v>
      </c>
      <c r="M506" t="s">
        <v>648</v>
      </c>
      <c r="N506" t="s">
        <v>78</v>
      </c>
      <c r="O506" t="s">
        <v>74</v>
      </c>
      <c r="P506" t="s">
        <v>74</v>
      </c>
      <c r="Q506" t="s">
        <v>74</v>
      </c>
      <c r="R506" t="s">
        <v>74</v>
      </c>
      <c r="S506" t="s">
        <v>74</v>
      </c>
      <c r="T506" t="s">
        <v>74</v>
      </c>
      <c r="U506" t="s">
        <v>6084</v>
      </c>
      <c r="V506" t="s">
        <v>6085</v>
      </c>
      <c r="W506" t="s">
        <v>6086</v>
      </c>
      <c r="X506" t="s">
        <v>6087</v>
      </c>
      <c r="Y506" t="s">
        <v>6088</v>
      </c>
      <c r="Z506" t="s">
        <v>74</v>
      </c>
      <c r="AA506" t="s">
        <v>74</v>
      </c>
      <c r="AB506" t="s">
        <v>74</v>
      </c>
      <c r="AC506" t="s">
        <v>74</v>
      </c>
      <c r="AD506" t="s">
        <v>74</v>
      </c>
      <c r="AE506" t="s">
        <v>74</v>
      </c>
      <c r="AF506" t="s">
        <v>74</v>
      </c>
      <c r="AG506">
        <v>50</v>
      </c>
      <c r="AH506">
        <v>4</v>
      </c>
      <c r="AI506">
        <v>4</v>
      </c>
      <c r="AJ506">
        <v>0</v>
      </c>
      <c r="AK506">
        <v>0</v>
      </c>
      <c r="AL506" t="s">
        <v>650</v>
      </c>
      <c r="AM506" t="s">
        <v>651</v>
      </c>
      <c r="AN506" t="s">
        <v>652</v>
      </c>
      <c r="AO506" t="s">
        <v>1136</v>
      </c>
      <c r="AP506" t="s">
        <v>74</v>
      </c>
      <c r="AQ506" t="s">
        <v>74</v>
      </c>
      <c r="AR506" t="s">
        <v>1137</v>
      </c>
      <c r="AS506" t="s">
        <v>1138</v>
      </c>
      <c r="AT506" t="s">
        <v>5786</v>
      </c>
      <c r="AU506">
        <v>1995</v>
      </c>
      <c r="AV506">
        <v>35</v>
      </c>
      <c r="AW506">
        <v>2</v>
      </c>
      <c r="AX506" t="s">
        <v>74</v>
      </c>
      <c r="AY506" t="s">
        <v>74</v>
      </c>
      <c r="AZ506" t="s">
        <v>74</v>
      </c>
      <c r="BA506" t="s">
        <v>74</v>
      </c>
      <c r="BB506">
        <v>252</v>
      </c>
      <c r="BC506">
        <v>265</v>
      </c>
      <c r="BD506" t="s">
        <v>74</v>
      </c>
      <c r="BE506" t="s">
        <v>74</v>
      </c>
      <c r="BF506" t="s">
        <v>74</v>
      </c>
      <c r="BG506" t="s">
        <v>74</v>
      </c>
      <c r="BH506" t="s">
        <v>74</v>
      </c>
      <c r="BI506">
        <v>14</v>
      </c>
      <c r="BJ506" t="s">
        <v>246</v>
      </c>
      <c r="BK506" t="s">
        <v>94</v>
      </c>
      <c r="BL506" t="s">
        <v>246</v>
      </c>
      <c r="BM506" t="s">
        <v>6089</v>
      </c>
      <c r="BN506" t="s">
        <v>74</v>
      </c>
      <c r="BO506" t="s">
        <v>74</v>
      </c>
      <c r="BP506" t="s">
        <v>74</v>
      </c>
      <c r="BQ506" t="s">
        <v>74</v>
      </c>
      <c r="BR506" t="s">
        <v>97</v>
      </c>
      <c r="BS506" t="s">
        <v>6090</v>
      </c>
      <c r="BT506" t="str">
        <f>HYPERLINK("https%3A%2F%2Fwww.webofscience.com%2Fwos%2Fwoscc%2Ffull-record%2FWOS:A1995QX66800015","View Full Record in Web of Science")</f>
        <v>View Full Record in Web of Science</v>
      </c>
    </row>
    <row r="507" spans="1:72" x14ac:dyDescent="0.15">
      <c r="A507" t="s">
        <v>72</v>
      </c>
      <c r="B507" t="s">
        <v>6091</v>
      </c>
      <c r="C507" t="s">
        <v>74</v>
      </c>
      <c r="D507" t="s">
        <v>74</v>
      </c>
      <c r="E507" t="s">
        <v>74</v>
      </c>
      <c r="F507" t="s">
        <v>6091</v>
      </c>
      <c r="G507" t="s">
        <v>74</v>
      </c>
      <c r="H507" t="s">
        <v>74</v>
      </c>
      <c r="I507" t="s">
        <v>6092</v>
      </c>
      <c r="J507" t="s">
        <v>6093</v>
      </c>
      <c r="K507" t="s">
        <v>74</v>
      </c>
      <c r="L507" t="s">
        <v>74</v>
      </c>
      <c r="M507" t="s">
        <v>77</v>
      </c>
      <c r="N507" t="s">
        <v>78</v>
      </c>
      <c r="O507" t="s">
        <v>74</v>
      </c>
      <c r="P507" t="s">
        <v>74</v>
      </c>
      <c r="Q507" t="s">
        <v>74</v>
      </c>
      <c r="R507" t="s">
        <v>74</v>
      </c>
      <c r="S507" t="s">
        <v>74</v>
      </c>
      <c r="T507" t="s">
        <v>6094</v>
      </c>
      <c r="U507" t="s">
        <v>6095</v>
      </c>
      <c r="V507" t="s">
        <v>6096</v>
      </c>
      <c r="W507" t="s">
        <v>74</v>
      </c>
      <c r="X507" t="s">
        <v>74</v>
      </c>
      <c r="Y507" t="s">
        <v>6097</v>
      </c>
      <c r="Z507" t="s">
        <v>74</v>
      </c>
      <c r="AA507" t="s">
        <v>74</v>
      </c>
      <c r="AB507" t="s">
        <v>74</v>
      </c>
      <c r="AC507" t="s">
        <v>74</v>
      </c>
      <c r="AD507" t="s">
        <v>74</v>
      </c>
      <c r="AE507" t="s">
        <v>74</v>
      </c>
      <c r="AF507" t="s">
        <v>74</v>
      </c>
      <c r="AG507">
        <v>19</v>
      </c>
      <c r="AH507">
        <v>11</v>
      </c>
      <c r="AI507">
        <v>11</v>
      </c>
      <c r="AJ507">
        <v>0</v>
      </c>
      <c r="AK507">
        <v>1</v>
      </c>
      <c r="AL507" t="s">
        <v>6098</v>
      </c>
      <c r="AM507" t="s">
        <v>6099</v>
      </c>
      <c r="AN507" t="s">
        <v>6100</v>
      </c>
      <c r="AO507" t="s">
        <v>6101</v>
      </c>
      <c r="AP507" t="s">
        <v>74</v>
      </c>
      <c r="AQ507" t="s">
        <v>74</v>
      </c>
      <c r="AR507" t="s">
        <v>6093</v>
      </c>
      <c r="AS507" t="s">
        <v>6102</v>
      </c>
      <c r="AT507" t="s">
        <v>5581</v>
      </c>
      <c r="AU507">
        <v>1995</v>
      </c>
      <c r="AV507">
        <v>40</v>
      </c>
      <c r="AW507">
        <v>3</v>
      </c>
      <c r="AX507" t="s">
        <v>74</v>
      </c>
      <c r="AY507" t="s">
        <v>74</v>
      </c>
      <c r="AZ507" t="s">
        <v>74</v>
      </c>
      <c r="BA507" t="s">
        <v>74</v>
      </c>
      <c r="BB507">
        <v>199</v>
      </c>
      <c r="BC507">
        <v>205</v>
      </c>
      <c r="BD507" t="s">
        <v>74</v>
      </c>
      <c r="BE507" t="s">
        <v>6103</v>
      </c>
      <c r="BF507" t="str">
        <f>HYPERLINK("http://dx.doi.org/10.1080/00785326.1995.10430585","http://dx.doi.org/10.1080/00785326.1995.10430585")</f>
        <v>http://dx.doi.org/10.1080/00785326.1995.10430585</v>
      </c>
      <c r="BG507" t="s">
        <v>74</v>
      </c>
      <c r="BH507" t="s">
        <v>74</v>
      </c>
      <c r="BI507">
        <v>7</v>
      </c>
      <c r="BJ507" t="s">
        <v>1004</v>
      </c>
      <c r="BK507" t="s">
        <v>94</v>
      </c>
      <c r="BL507" t="s">
        <v>1004</v>
      </c>
      <c r="BM507" t="s">
        <v>6104</v>
      </c>
      <c r="BN507" t="s">
        <v>74</v>
      </c>
      <c r="BO507" t="s">
        <v>74</v>
      </c>
      <c r="BP507" t="s">
        <v>74</v>
      </c>
      <c r="BQ507" t="s">
        <v>74</v>
      </c>
      <c r="BR507" t="s">
        <v>97</v>
      </c>
      <c r="BS507" t="s">
        <v>6105</v>
      </c>
      <c r="BT507" t="str">
        <f>HYPERLINK("https%3A%2F%2Fwww.webofscience.com%2Fwos%2Fwoscc%2Ffull-record%2FWOS:A1995QQ83400003","View Full Record in Web of Science")</f>
        <v>View Full Record in Web of Science</v>
      </c>
    </row>
    <row r="508" spans="1:72" x14ac:dyDescent="0.15">
      <c r="A508" t="s">
        <v>72</v>
      </c>
      <c r="B508" t="s">
        <v>6106</v>
      </c>
      <c r="C508" t="s">
        <v>74</v>
      </c>
      <c r="D508" t="s">
        <v>74</v>
      </c>
      <c r="E508" t="s">
        <v>74</v>
      </c>
      <c r="F508" t="s">
        <v>6106</v>
      </c>
      <c r="G508" t="s">
        <v>74</v>
      </c>
      <c r="H508" t="s">
        <v>74</v>
      </c>
      <c r="I508" t="s">
        <v>6107</v>
      </c>
      <c r="J508" t="s">
        <v>6108</v>
      </c>
      <c r="K508" t="s">
        <v>74</v>
      </c>
      <c r="L508" t="s">
        <v>74</v>
      </c>
      <c r="M508" t="s">
        <v>77</v>
      </c>
      <c r="N508" t="s">
        <v>78</v>
      </c>
      <c r="O508" t="s">
        <v>74</v>
      </c>
      <c r="P508" t="s">
        <v>74</v>
      </c>
      <c r="Q508" t="s">
        <v>74</v>
      </c>
      <c r="R508" t="s">
        <v>74</v>
      </c>
      <c r="S508" t="s">
        <v>74</v>
      </c>
      <c r="T508" t="s">
        <v>6109</v>
      </c>
      <c r="U508" t="s">
        <v>6110</v>
      </c>
      <c r="V508" t="s">
        <v>6111</v>
      </c>
      <c r="W508" t="s">
        <v>6112</v>
      </c>
      <c r="X508" t="s">
        <v>6113</v>
      </c>
      <c r="Y508" t="s">
        <v>6114</v>
      </c>
      <c r="Z508" t="s">
        <v>74</v>
      </c>
      <c r="AA508" t="s">
        <v>74</v>
      </c>
      <c r="AB508" t="s">
        <v>74</v>
      </c>
      <c r="AC508" t="s">
        <v>74</v>
      </c>
      <c r="AD508" t="s">
        <v>74</v>
      </c>
      <c r="AE508" t="s">
        <v>74</v>
      </c>
      <c r="AF508" t="s">
        <v>74</v>
      </c>
      <c r="AG508">
        <v>52</v>
      </c>
      <c r="AH508">
        <v>24</v>
      </c>
      <c r="AI508">
        <v>24</v>
      </c>
      <c r="AJ508">
        <v>1</v>
      </c>
      <c r="AK508">
        <v>4</v>
      </c>
      <c r="AL508" t="s">
        <v>622</v>
      </c>
      <c r="AM508" t="s">
        <v>372</v>
      </c>
      <c r="AN508" t="s">
        <v>2507</v>
      </c>
      <c r="AO508" t="s">
        <v>6115</v>
      </c>
      <c r="AP508" t="s">
        <v>74</v>
      </c>
      <c r="AQ508" t="s">
        <v>74</v>
      </c>
      <c r="AR508" t="s">
        <v>6116</v>
      </c>
      <c r="AS508" t="s">
        <v>6117</v>
      </c>
      <c r="AT508" t="s">
        <v>5581</v>
      </c>
      <c r="AU508">
        <v>1995</v>
      </c>
      <c r="AV508">
        <v>23</v>
      </c>
      <c r="AW508">
        <v>3</v>
      </c>
      <c r="AX508" t="s">
        <v>74</v>
      </c>
      <c r="AY508" t="s">
        <v>74</v>
      </c>
      <c r="AZ508" t="s">
        <v>74</v>
      </c>
      <c r="BA508" t="s">
        <v>74</v>
      </c>
      <c r="BB508">
        <v>229</v>
      </c>
      <c r="BC508">
        <v>237</v>
      </c>
      <c r="BD508" t="s">
        <v>74</v>
      </c>
      <c r="BE508" t="s">
        <v>6118</v>
      </c>
      <c r="BF508" t="str">
        <f>HYPERLINK("http://dx.doi.org/10.1016/0146-6380(94)00124-J","http://dx.doi.org/10.1016/0146-6380(94)00124-J")</f>
        <v>http://dx.doi.org/10.1016/0146-6380(94)00124-J</v>
      </c>
      <c r="BG508" t="s">
        <v>74</v>
      </c>
      <c r="BH508" t="s">
        <v>74</v>
      </c>
      <c r="BI508">
        <v>9</v>
      </c>
      <c r="BJ508" t="s">
        <v>270</v>
      </c>
      <c r="BK508" t="s">
        <v>94</v>
      </c>
      <c r="BL508" t="s">
        <v>270</v>
      </c>
      <c r="BM508" t="s">
        <v>6119</v>
      </c>
      <c r="BN508" t="s">
        <v>74</v>
      </c>
      <c r="BO508" t="s">
        <v>74</v>
      </c>
      <c r="BP508" t="s">
        <v>74</v>
      </c>
      <c r="BQ508" t="s">
        <v>74</v>
      </c>
      <c r="BR508" t="s">
        <v>97</v>
      </c>
      <c r="BS508" t="s">
        <v>6120</v>
      </c>
      <c r="BT508" t="str">
        <f>HYPERLINK("https%3A%2F%2Fwww.webofscience.com%2Fwos%2Fwoscc%2Ffull-record%2FWOS:A1995RA26600005","View Full Record in Web of Science")</f>
        <v>View Full Record in Web of Science</v>
      </c>
    </row>
    <row r="509" spans="1:72" x14ac:dyDescent="0.15">
      <c r="A509" t="s">
        <v>72</v>
      </c>
      <c r="B509" t="s">
        <v>6121</v>
      </c>
      <c r="C509" t="s">
        <v>74</v>
      </c>
      <c r="D509" t="s">
        <v>74</v>
      </c>
      <c r="E509" t="s">
        <v>74</v>
      </c>
      <c r="F509" t="s">
        <v>6121</v>
      </c>
      <c r="G509" t="s">
        <v>74</v>
      </c>
      <c r="H509" t="s">
        <v>74</v>
      </c>
      <c r="I509" t="s">
        <v>6122</v>
      </c>
      <c r="J509" t="s">
        <v>6123</v>
      </c>
      <c r="K509" t="s">
        <v>74</v>
      </c>
      <c r="L509" t="s">
        <v>74</v>
      </c>
      <c r="M509" t="s">
        <v>77</v>
      </c>
      <c r="N509" t="s">
        <v>78</v>
      </c>
      <c r="O509" t="s">
        <v>74</v>
      </c>
      <c r="P509" t="s">
        <v>74</v>
      </c>
      <c r="Q509" t="s">
        <v>74</v>
      </c>
      <c r="R509" t="s">
        <v>74</v>
      </c>
      <c r="S509" t="s">
        <v>74</v>
      </c>
      <c r="T509" t="s">
        <v>74</v>
      </c>
      <c r="U509" t="s">
        <v>6124</v>
      </c>
      <c r="V509" t="s">
        <v>6125</v>
      </c>
      <c r="W509" t="s">
        <v>6126</v>
      </c>
      <c r="X509" t="s">
        <v>6127</v>
      </c>
      <c r="Y509" t="s">
        <v>74</v>
      </c>
      <c r="Z509" t="s">
        <v>74</v>
      </c>
      <c r="AA509" t="s">
        <v>6128</v>
      </c>
      <c r="AB509" t="s">
        <v>6129</v>
      </c>
      <c r="AC509" t="s">
        <v>74</v>
      </c>
      <c r="AD509" t="s">
        <v>74</v>
      </c>
      <c r="AE509" t="s">
        <v>74</v>
      </c>
      <c r="AF509" t="s">
        <v>74</v>
      </c>
      <c r="AG509">
        <v>55</v>
      </c>
      <c r="AH509">
        <v>22</v>
      </c>
      <c r="AI509">
        <v>23</v>
      </c>
      <c r="AJ509">
        <v>0</v>
      </c>
      <c r="AK509">
        <v>1</v>
      </c>
      <c r="AL509" t="s">
        <v>622</v>
      </c>
      <c r="AM509" t="s">
        <v>372</v>
      </c>
      <c r="AN509" t="s">
        <v>623</v>
      </c>
      <c r="AO509" t="s">
        <v>6130</v>
      </c>
      <c r="AP509" t="s">
        <v>74</v>
      </c>
      <c r="AQ509" t="s">
        <v>74</v>
      </c>
      <c r="AR509" t="s">
        <v>6131</v>
      </c>
      <c r="AS509" t="s">
        <v>6132</v>
      </c>
      <c r="AT509" t="s">
        <v>5786</v>
      </c>
      <c r="AU509">
        <v>1995</v>
      </c>
      <c r="AV509">
        <v>43</v>
      </c>
      <c r="AW509" t="s">
        <v>3334</v>
      </c>
      <c r="AX509" t="s">
        <v>74</v>
      </c>
      <c r="AY509" t="s">
        <v>74</v>
      </c>
      <c r="AZ509" t="s">
        <v>74</v>
      </c>
      <c r="BA509" t="s">
        <v>74</v>
      </c>
      <c r="BB509">
        <v>545</v>
      </c>
      <c r="BC509">
        <v>556</v>
      </c>
      <c r="BD509" t="s">
        <v>74</v>
      </c>
      <c r="BE509" t="s">
        <v>6133</v>
      </c>
      <c r="BF509" t="str">
        <f>HYPERLINK("http://dx.doi.org/10.1016/0032-0633(94)00191-S","http://dx.doi.org/10.1016/0032-0633(94)00191-S")</f>
        <v>http://dx.doi.org/10.1016/0032-0633(94)00191-S</v>
      </c>
      <c r="BG509" t="s">
        <v>74</v>
      </c>
      <c r="BH509" t="s">
        <v>74</v>
      </c>
      <c r="BI509">
        <v>12</v>
      </c>
      <c r="BJ509" t="s">
        <v>1613</v>
      </c>
      <c r="BK509" t="s">
        <v>94</v>
      </c>
      <c r="BL509" t="s">
        <v>1613</v>
      </c>
      <c r="BM509" t="s">
        <v>6134</v>
      </c>
      <c r="BN509" t="s">
        <v>74</v>
      </c>
      <c r="BO509" t="s">
        <v>74</v>
      </c>
      <c r="BP509" t="s">
        <v>74</v>
      </c>
      <c r="BQ509" t="s">
        <v>74</v>
      </c>
      <c r="BR509" t="s">
        <v>97</v>
      </c>
      <c r="BS509" t="s">
        <v>6135</v>
      </c>
      <c r="BT509" t="str">
        <f>HYPERLINK("https%3A%2F%2Fwww.webofscience.com%2Fwos%2Fwoscc%2Ffull-record%2FWOS:A1995RF85300026","View Full Record in Web of Science")</f>
        <v>View Full Record in Web of Science</v>
      </c>
    </row>
    <row r="510" spans="1:72" x14ac:dyDescent="0.15">
      <c r="A510" t="s">
        <v>72</v>
      </c>
      <c r="B510" t="s">
        <v>6136</v>
      </c>
      <c r="C510" t="s">
        <v>74</v>
      </c>
      <c r="D510" t="s">
        <v>74</v>
      </c>
      <c r="E510" t="s">
        <v>74</v>
      </c>
      <c r="F510" t="s">
        <v>6136</v>
      </c>
      <c r="G510" t="s">
        <v>74</v>
      </c>
      <c r="H510" t="s">
        <v>74</v>
      </c>
      <c r="I510" t="s">
        <v>6137</v>
      </c>
      <c r="J510" t="s">
        <v>6138</v>
      </c>
      <c r="K510" t="s">
        <v>74</v>
      </c>
      <c r="L510" t="s">
        <v>74</v>
      </c>
      <c r="M510" t="s">
        <v>77</v>
      </c>
      <c r="N510" t="s">
        <v>78</v>
      </c>
      <c r="O510" t="s">
        <v>74</v>
      </c>
      <c r="P510" t="s">
        <v>74</v>
      </c>
      <c r="Q510" t="s">
        <v>74</v>
      </c>
      <c r="R510" t="s">
        <v>74</v>
      </c>
      <c r="S510" t="s">
        <v>74</v>
      </c>
      <c r="T510" t="s">
        <v>6139</v>
      </c>
      <c r="U510" t="s">
        <v>6140</v>
      </c>
      <c r="V510" t="s">
        <v>6141</v>
      </c>
      <c r="W510" t="s">
        <v>6142</v>
      </c>
      <c r="X510" t="s">
        <v>6143</v>
      </c>
      <c r="Y510" t="s">
        <v>74</v>
      </c>
      <c r="Z510" t="s">
        <v>74</v>
      </c>
      <c r="AA510" t="s">
        <v>6144</v>
      </c>
      <c r="AB510" t="s">
        <v>74</v>
      </c>
      <c r="AC510" t="s">
        <v>74</v>
      </c>
      <c r="AD510" t="s">
        <v>74</v>
      </c>
      <c r="AE510" t="s">
        <v>74</v>
      </c>
      <c r="AF510" t="s">
        <v>74</v>
      </c>
      <c r="AG510">
        <v>56</v>
      </c>
      <c r="AH510">
        <v>52</v>
      </c>
      <c r="AI510">
        <v>60</v>
      </c>
      <c r="AJ510">
        <v>0</v>
      </c>
      <c r="AK510">
        <v>16</v>
      </c>
      <c r="AL510" t="s">
        <v>3346</v>
      </c>
      <c r="AM510" t="s">
        <v>372</v>
      </c>
      <c r="AN510" t="s">
        <v>3347</v>
      </c>
      <c r="AO510" t="s">
        <v>6145</v>
      </c>
      <c r="AP510" t="s">
        <v>6146</v>
      </c>
      <c r="AQ510" t="s">
        <v>74</v>
      </c>
      <c r="AR510" t="s">
        <v>6147</v>
      </c>
      <c r="AS510" t="s">
        <v>6148</v>
      </c>
      <c r="AT510" t="s">
        <v>5581</v>
      </c>
      <c r="AU510">
        <v>1995</v>
      </c>
      <c r="AV510">
        <v>36</v>
      </c>
      <c r="AW510">
        <v>2</v>
      </c>
      <c r="AX510" t="s">
        <v>74</v>
      </c>
      <c r="AY510" t="s">
        <v>74</v>
      </c>
      <c r="AZ510" t="s">
        <v>74</v>
      </c>
      <c r="BA510" t="s">
        <v>74</v>
      </c>
      <c r="BB510">
        <v>253</v>
      </c>
      <c r="BC510">
        <v>263</v>
      </c>
      <c r="BD510" t="s">
        <v>74</v>
      </c>
      <c r="BE510" t="s">
        <v>6149</v>
      </c>
      <c r="BF510" t="str">
        <f>HYPERLINK("http://dx.doi.org/10.1093/oxfordjournals.pcp.a078757","http://dx.doi.org/10.1093/oxfordjournals.pcp.a078757")</f>
        <v>http://dx.doi.org/10.1093/oxfordjournals.pcp.a078757</v>
      </c>
      <c r="BG510" t="s">
        <v>74</v>
      </c>
      <c r="BH510" t="s">
        <v>74</v>
      </c>
      <c r="BI510">
        <v>11</v>
      </c>
      <c r="BJ510" t="s">
        <v>6150</v>
      </c>
      <c r="BK510" t="s">
        <v>94</v>
      </c>
      <c r="BL510" t="s">
        <v>6150</v>
      </c>
      <c r="BM510" t="s">
        <v>6151</v>
      </c>
      <c r="BN510" t="s">
        <v>74</v>
      </c>
      <c r="BO510" t="s">
        <v>74</v>
      </c>
      <c r="BP510" t="s">
        <v>74</v>
      </c>
      <c r="BQ510" t="s">
        <v>74</v>
      </c>
      <c r="BR510" t="s">
        <v>97</v>
      </c>
      <c r="BS510" t="s">
        <v>6152</v>
      </c>
      <c r="BT510" t="str">
        <f>HYPERLINK("https%3A%2F%2Fwww.webofscience.com%2Fwos%2Fwoscc%2Ffull-record%2FWOS:A1995QP08700007","View Full Record in Web of Science")</f>
        <v>View Full Record in Web of Science</v>
      </c>
    </row>
    <row r="511" spans="1:72" x14ac:dyDescent="0.15">
      <c r="A511" t="s">
        <v>72</v>
      </c>
      <c r="B511" t="s">
        <v>6153</v>
      </c>
      <c r="C511" t="s">
        <v>74</v>
      </c>
      <c r="D511" t="s">
        <v>74</v>
      </c>
      <c r="E511" t="s">
        <v>74</v>
      </c>
      <c r="F511" t="s">
        <v>6153</v>
      </c>
      <c r="G511" t="s">
        <v>74</v>
      </c>
      <c r="H511" t="s">
        <v>74</v>
      </c>
      <c r="I511" t="s">
        <v>6154</v>
      </c>
      <c r="J511" t="s">
        <v>6155</v>
      </c>
      <c r="K511" t="s">
        <v>74</v>
      </c>
      <c r="L511" t="s">
        <v>74</v>
      </c>
      <c r="M511" t="s">
        <v>77</v>
      </c>
      <c r="N511" t="s">
        <v>102</v>
      </c>
      <c r="O511" t="s">
        <v>74</v>
      </c>
      <c r="P511" t="s">
        <v>74</v>
      </c>
      <c r="Q511" t="s">
        <v>74</v>
      </c>
      <c r="R511" t="s">
        <v>74</v>
      </c>
      <c r="S511" t="s">
        <v>74</v>
      </c>
      <c r="T511" t="s">
        <v>6156</v>
      </c>
      <c r="U511" t="s">
        <v>6157</v>
      </c>
      <c r="V511" t="s">
        <v>6158</v>
      </c>
      <c r="W511" t="s">
        <v>74</v>
      </c>
      <c r="X511" t="s">
        <v>74</v>
      </c>
      <c r="Y511" t="s">
        <v>6159</v>
      </c>
      <c r="Z511" t="s">
        <v>74</v>
      </c>
      <c r="AA511" t="s">
        <v>74</v>
      </c>
      <c r="AB511" t="s">
        <v>6160</v>
      </c>
      <c r="AC511" t="s">
        <v>74</v>
      </c>
      <c r="AD511" t="s">
        <v>74</v>
      </c>
      <c r="AE511" t="s">
        <v>74</v>
      </c>
      <c r="AF511" t="s">
        <v>74</v>
      </c>
      <c r="AG511">
        <v>156</v>
      </c>
      <c r="AH511">
        <v>103</v>
      </c>
      <c r="AI511">
        <v>110</v>
      </c>
      <c r="AJ511">
        <v>0</v>
      </c>
      <c r="AK511">
        <v>27</v>
      </c>
      <c r="AL511" t="s">
        <v>6161</v>
      </c>
      <c r="AM511" t="s">
        <v>107</v>
      </c>
      <c r="AN511" t="s">
        <v>6162</v>
      </c>
      <c r="AO511" t="s">
        <v>6163</v>
      </c>
      <c r="AP511" t="s">
        <v>6164</v>
      </c>
      <c r="AQ511" t="s">
        <v>74</v>
      </c>
      <c r="AR511" t="s">
        <v>6165</v>
      </c>
      <c r="AS511" t="s">
        <v>6166</v>
      </c>
      <c r="AT511" t="s">
        <v>5581</v>
      </c>
      <c r="AU511">
        <v>1995</v>
      </c>
      <c r="AV511">
        <v>19</v>
      </c>
      <c r="AW511">
        <v>1</v>
      </c>
      <c r="AX511" t="s">
        <v>74</v>
      </c>
      <c r="AY511" t="s">
        <v>74</v>
      </c>
      <c r="AZ511" t="s">
        <v>74</v>
      </c>
      <c r="BA511" t="s">
        <v>74</v>
      </c>
      <c r="BB511">
        <v>61</v>
      </c>
      <c r="BC511">
        <v>106</v>
      </c>
      <c r="BD511" t="s">
        <v>74</v>
      </c>
      <c r="BE511" t="s">
        <v>6167</v>
      </c>
      <c r="BF511" t="str">
        <f>HYPERLINK("http://dx.doi.org/10.1177/030913339501900104","http://dx.doi.org/10.1177/030913339501900104")</f>
        <v>http://dx.doi.org/10.1177/030913339501900104</v>
      </c>
      <c r="BG511" t="s">
        <v>74</v>
      </c>
      <c r="BH511" t="s">
        <v>74</v>
      </c>
      <c r="BI511">
        <v>46</v>
      </c>
      <c r="BJ511" t="s">
        <v>674</v>
      </c>
      <c r="BK511" t="s">
        <v>94</v>
      </c>
      <c r="BL511" t="s">
        <v>675</v>
      </c>
      <c r="BM511" t="s">
        <v>6168</v>
      </c>
      <c r="BN511" t="s">
        <v>74</v>
      </c>
      <c r="BO511" t="s">
        <v>74</v>
      </c>
      <c r="BP511" t="s">
        <v>74</v>
      </c>
      <c r="BQ511" t="s">
        <v>74</v>
      </c>
      <c r="BR511" t="s">
        <v>97</v>
      </c>
      <c r="BS511" t="s">
        <v>6169</v>
      </c>
      <c r="BT511" t="str">
        <f>HYPERLINK("https%3A%2F%2Fwww.webofscience.com%2Fwos%2Fwoscc%2Ffull-record%2FWOS:A1995QL70800004","View Full Record in Web of Science")</f>
        <v>View Full Record in Web of Science</v>
      </c>
    </row>
    <row r="512" spans="1:72" x14ac:dyDescent="0.15">
      <c r="A512" t="s">
        <v>72</v>
      </c>
      <c r="B512" t="s">
        <v>6170</v>
      </c>
      <c r="C512" t="s">
        <v>74</v>
      </c>
      <c r="D512" t="s">
        <v>74</v>
      </c>
      <c r="E512" t="s">
        <v>74</v>
      </c>
      <c r="F512" t="s">
        <v>6170</v>
      </c>
      <c r="G512" t="s">
        <v>74</v>
      </c>
      <c r="H512" t="s">
        <v>74</v>
      </c>
      <c r="I512" t="s">
        <v>6171</v>
      </c>
      <c r="J512" t="s">
        <v>5386</v>
      </c>
      <c r="K512" t="s">
        <v>74</v>
      </c>
      <c r="L512" t="s">
        <v>74</v>
      </c>
      <c r="M512" t="s">
        <v>77</v>
      </c>
      <c r="N512" t="s">
        <v>78</v>
      </c>
      <c r="O512" t="s">
        <v>74</v>
      </c>
      <c r="P512" t="s">
        <v>74</v>
      </c>
      <c r="Q512" t="s">
        <v>74</v>
      </c>
      <c r="R512" t="s">
        <v>74</v>
      </c>
      <c r="S512" t="s">
        <v>74</v>
      </c>
      <c r="T512" t="s">
        <v>74</v>
      </c>
      <c r="U512" t="s">
        <v>6172</v>
      </c>
      <c r="V512" t="s">
        <v>6173</v>
      </c>
      <c r="W512" t="s">
        <v>6174</v>
      </c>
      <c r="X512" t="s">
        <v>4062</v>
      </c>
      <c r="Y512" t="s">
        <v>6175</v>
      </c>
      <c r="Z512" t="s">
        <v>74</v>
      </c>
      <c r="AA512" t="s">
        <v>74</v>
      </c>
      <c r="AB512" t="s">
        <v>74</v>
      </c>
      <c r="AC512" t="s">
        <v>74</v>
      </c>
      <c r="AD512" t="s">
        <v>74</v>
      </c>
      <c r="AE512" t="s">
        <v>74</v>
      </c>
      <c r="AF512" t="s">
        <v>74</v>
      </c>
      <c r="AG512">
        <v>77</v>
      </c>
      <c r="AH512">
        <v>24</v>
      </c>
      <c r="AI512">
        <v>24</v>
      </c>
      <c r="AJ512">
        <v>1</v>
      </c>
      <c r="AK512">
        <v>3</v>
      </c>
      <c r="AL512" t="s">
        <v>160</v>
      </c>
      <c r="AM512" t="s">
        <v>161</v>
      </c>
      <c r="AN512" t="s">
        <v>162</v>
      </c>
      <c r="AO512" t="s">
        <v>5390</v>
      </c>
      <c r="AP512" t="s">
        <v>5391</v>
      </c>
      <c r="AQ512" t="s">
        <v>74</v>
      </c>
      <c r="AR512" t="s">
        <v>5392</v>
      </c>
      <c r="AS512" t="s">
        <v>5393</v>
      </c>
      <c r="AT512" t="s">
        <v>6176</v>
      </c>
      <c r="AU512">
        <v>1995</v>
      </c>
      <c r="AV512">
        <v>100</v>
      </c>
      <c r="AW512" t="s">
        <v>6177</v>
      </c>
      <c r="AX512" t="s">
        <v>74</v>
      </c>
      <c r="AY512" t="s">
        <v>74</v>
      </c>
      <c r="AZ512" t="s">
        <v>74</v>
      </c>
      <c r="BA512" t="s">
        <v>74</v>
      </c>
      <c r="BB512">
        <v>3297</v>
      </c>
      <c r="BC512">
        <v>3316</v>
      </c>
      <c r="BD512" t="s">
        <v>74</v>
      </c>
      <c r="BE512" t="s">
        <v>6178</v>
      </c>
      <c r="BF512" t="str">
        <f>HYPERLINK("http://dx.doi.org/10.1029/94JE03365","http://dx.doi.org/10.1029/94JE03365")</f>
        <v>http://dx.doi.org/10.1029/94JE03365</v>
      </c>
      <c r="BG512" t="s">
        <v>74</v>
      </c>
      <c r="BH512" t="s">
        <v>74</v>
      </c>
      <c r="BI512">
        <v>20</v>
      </c>
      <c r="BJ512" t="s">
        <v>270</v>
      </c>
      <c r="BK512" t="s">
        <v>94</v>
      </c>
      <c r="BL512" t="s">
        <v>270</v>
      </c>
      <c r="BM512" t="s">
        <v>6179</v>
      </c>
      <c r="BN512" t="s">
        <v>74</v>
      </c>
      <c r="BO512" t="s">
        <v>74</v>
      </c>
      <c r="BP512" t="s">
        <v>74</v>
      </c>
      <c r="BQ512" t="s">
        <v>74</v>
      </c>
      <c r="BR512" t="s">
        <v>97</v>
      </c>
      <c r="BS512" t="s">
        <v>6180</v>
      </c>
      <c r="BT512" t="str">
        <f>HYPERLINK("https%3A%2F%2Fwww.webofscience.com%2Fwos%2Fwoscc%2Ffull-record%2FWOS:A1995QK38300007","View Full Record in Web of Science")</f>
        <v>View Full Record in Web of Science</v>
      </c>
    </row>
    <row r="513" spans="1:72" x14ac:dyDescent="0.15">
      <c r="A513" t="s">
        <v>72</v>
      </c>
      <c r="B513" t="s">
        <v>6181</v>
      </c>
      <c r="C513" t="s">
        <v>74</v>
      </c>
      <c r="D513" t="s">
        <v>74</v>
      </c>
      <c r="E513" t="s">
        <v>74</v>
      </c>
      <c r="F513" t="s">
        <v>6181</v>
      </c>
      <c r="G513" t="s">
        <v>74</v>
      </c>
      <c r="H513" t="s">
        <v>74</v>
      </c>
      <c r="I513" t="s">
        <v>6182</v>
      </c>
      <c r="J513" t="s">
        <v>5386</v>
      </c>
      <c r="K513" t="s">
        <v>74</v>
      </c>
      <c r="L513" t="s">
        <v>74</v>
      </c>
      <c r="M513" t="s">
        <v>77</v>
      </c>
      <c r="N513" t="s">
        <v>78</v>
      </c>
      <c r="O513" t="s">
        <v>74</v>
      </c>
      <c r="P513" t="s">
        <v>74</v>
      </c>
      <c r="Q513" t="s">
        <v>74</v>
      </c>
      <c r="R513" t="s">
        <v>74</v>
      </c>
      <c r="S513" t="s">
        <v>74</v>
      </c>
      <c r="T513" t="s">
        <v>74</v>
      </c>
      <c r="U513" t="s">
        <v>6183</v>
      </c>
      <c r="V513" t="s">
        <v>6184</v>
      </c>
      <c r="W513" t="s">
        <v>6185</v>
      </c>
      <c r="X513" t="s">
        <v>6186</v>
      </c>
      <c r="Y513" t="s">
        <v>6187</v>
      </c>
      <c r="Z513" t="s">
        <v>74</v>
      </c>
      <c r="AA513" t="s">
        <v>74</v>
      </c>
      <c r="AB513" t="s">
        <v>74</v>
      </c>
      <c r="AC513" t="s">
        <v>74</v>
      </c>
      <c r="AD513" t="s">
        <v>74</v>
      </c>
      <c r="AE513" t="s">
        <v>74</v>
      </c>
      <c r="AF513" t="s">
        <v>74</v>
      </c>
      <c r="AG513">
        <v>34</v>
      </c>
      <c r="AH513">
        <v>22</v>
      </c>
      <c r="AI513">
        <v>22</v>
      </c>
      <c r="AJ513">
        <v>0</v>
      </c>
      <c r="AK513">
        <v>1</v>
      </c>
      <c r="AL513" t="s">
        <v>160</v>
      </c>
      <c r="AM513" t="s">
        <v>161</v>
      </c>
      <c r="AN513" t="s">
        <v>162</v>
      </c>
      <c r="AO513" t="s">
        <v>5390</v>
      </c>
      <c r="AP513" t="s">
        <v>5391</v>
      </c>
      <c r="AQ513" t="s">
        <v>74</v>
      </c>
      <c r="AR513" t="s">
        <v>5392</v>
      </c>
      <c r="AS513" t="s">
        <v>5393</v>
      </c>
      <c r="AT513" t="s">
        <v>6176</v>
      </c>
      <c r="AU513">
        <v>1995</v>
      </c>
      <c r="AV513">
        <v>100</v>
      </c>
      <c r="AW513" t="s">
        <v>6177</v>
      </c>
      <c r="AX513" t="s">
        <v>74</v>
      </c>
      <c r="AY513" t="s">
        <v>74</v>
      </c>
      <c r="AZ513" t="s">
        <v>74</v>
      </c>
      <c r="BA513" t="s">
        <v>74</v>
      </c>
      <c r="BB513">
        <v>3317</v>
      </c>
      <c r="BC513">
        <v>3333</v>
      </c>
      <c r="BD513" t="s">
        <v>74</v>
      </c>
      <c r="BE513" t="s">
        <v>6188</v>
      </c>
      <c r="BF513" t="str">
        <f>HYPERLINK("http://dx.doi.org/10.1029/94JE03366","http://dx.doi.org/10.1029/94JE03366")</f>
        <v>http://dx.doi.org/10.1029/94JE03366</v>
      </c>
      <c r="BG513" t="s">
        <v>74</v>
      </c>
      <c r="BH513" t="s">
        <v>74</v>
      </c>
      <c r="BI513">
        <v>17</v>
      </c>
      <c r="BJ513" t="s">
        <v>270</v>
      </c>
      <c r="BK513" t="s">
        <v>94</v>
      </c>
      <c r="BL513" t="s">
        <v>270</v>
      </c>
      <c r="BM513" t="s">
        <v>6179</v>
      </c>
      <c r="BN513" t="s">
        <v>74</v>
      </c>
      <c r="BO513" t="s">
        <v>74</v>
      </c>
      <c r="BP513" t="s">
        <v>74</v>
      </c>
      <c r="BQ513" t="s">
        <v>74</v>
      </c>
      <c r="BR513" t="s">
        <v>97</v>
      </c>
      <c r="BS513" t="s">
        <v>6189</v>
      </c>
      <c r="BT513" t="str">
        <f>HYPERLINK("https%3A%2F%2Fwww.webofscience.com%2Fwos%2Fwoscc%2Ffull-record%2FWOS:A1995QK38300008","View Full Record in Web of Science")</f>
        <v>View Full Record in Web of Science</v>
      </c>
    </row>
    <row r="514" spans="1:72" x14ac:dyDescent="0.15">
      <c r="A514" t="s">
        <v>72</v>
      </c>
      <c r="B514" t="s">
        <v>6170</v>
      </c>
      <c r="C514" t="s">
        <v>74</v>
      </c>
      <c r="D514" t="s">
        <v>74</v>
      </c>
      <c r="E514" t="s">
        <v>74</v>
      </c>
      <c r="F514" t="s">
        <v>6170</v>
      </c>
      <c r="G514" t="s">
        <v>74</v>
      </c>
      <c r="H514" t="s">
        <v>74</v>
      </c>
      <c r="I514" t="s">
        <v>6190</v>
      </c>
      <c r="J514" t="s">
        <v>5386</v>
      </c>
      <c r="K514" t="s">
        <v>74</v>
      </c>
      <c r="L514" t="s">
        <v>74</v>
      </c>
      <c r="M514" t="s">
        <v>77</v>
      </c>
      <c r="N514" t="s">
        <v>78</v>
      </c>
      <c r="O514" t="s">
        <v>74</v>
      </c>
      <c r="P514" t="s">
        <v>74</v>
      </c>
      <c r="Q514" t="s">
        <v>74</v>
      </c>
      <c r="R514" t="s">
        <v>74</v>
      </c>
      <c r="S514" t="s">
        <v>74</v>
      </c>
      <c r="T514" t="s">
        <v>74</v>
      </c>
      <c r="U514" t="s">
        <v>6191</v>
      </c>
      <c r="V514" t="s">
        <v>6192</v>
      </c>
      <c r="W514" t="s">
        <v>6174</v>
      </c>
      <c r="X514" t="s">
        <v>4062</v>
      </c>
      <c r="Y514" t="s">
        <v>6175</v>
      </c>
      <c r="Z514" t="s">
        <v>74</v>
      </c>
      <c r="AA514" t="s">
        <v>74</v>
      </c>
      <c r="AB514" t="s">
        <v>74</v>
      </c>
      <c r="AC514" t="s">
        <v>74</v>
      </c>
      <c r="AD514" t="s">
        <v>74</v>
      </c>
      <c r="AE514" t="s">
        <v>74</v>
      </c>
      <c r="AF514" t="s">
        <v>74</v>
      </c>
      <c r="AG514">
        <v>25</v>
      </c>
      <c r="AH514">
        <v>21</v>
      </c>
      <c r="AI514">
        <v>21</v>
      </c>
      <c r="AJ514">
        <v>0</v>
      </c>
      <c r="AK514">
        <v>2</v>
      </c>
      <c r="AL514" t="s">
        <v>160</v>
      </c>
      <c r="AM514" t="s">
        <v>161</v>
      </c>
      <c r="AN514" t="s">
        <v>162</v>
      </c>
      <c r="AO514" t="s">
        <v>5390</v>
      </c>
      <c r="AP514" t="s">
        <v>5391</v>
      </c>
      <c r="AQ514" t="s">
        <v>74</v>
      </c>
      <c r="AR514" t="s">
        <v>5392</v>
      </c>
      <c r="AS514" t="s">
        <v>5393</v>
      </c>
      <c r="AT514" t="s">
        <v>6176</v>
      </c>
      <c r="AU514">
        <v>1995</v>
      </c>
      <c r="AV514">
        <v>100</v>
      </c>
      <c r="AW514" t="s">
        <v>6177</v>
      </c>
      <c r="AX514" t="s">
        <v>74</v>
      </c>
      <c r="AY514" t="s">
        <v>74</v>
      </c>
      <c r="AZ514" t="s">
        <v>74</v>
      </c>
      <c r="BA514" t="s">
        <v>74</v>
      </c>
      <c r="BB514">
        <v>3335</v>
      </c>
      <c r="BC514">
        <v>3349</v>
      </c>
      <c r="BD514" t="s">
        <v>74</v>
      </c>
      <c r="BE514" t="s">
        <v>6193</v>
      </c>
      <c r="BF514" t="str">
        <f>HYPERLINK("http://dx.doi.org/10.1029/94JE03367","http://dx.doi.org/10.1029/94JE03367")</f>
        <v>http://dx.doi.org/10.1029/94JE03367</v>
      </c>
      <c r="BG514" t="s">
        <v>74</v>
      </c>
      <c r="BH514" t="s">
        <v>74</v>
      </c>
      <c r="BI514">
        <v>15</v>
      </c>
      <c r="BJ514" t="s">
        <v>270</v>
      </c>
      <c r="BK514" t="s">
        <v>94</v>
      </c>
      <c r="BL514" t="s">
        <v>270</v>
      </c>
      <c r="BM514" t="s">
        <v>6179</v>
      </c>
      <c r="BN514" t="s">
        <v>74</v>
      </c>
      <c r="BO514" t="s">
        <v>74</v>
      </c>
      <c r="BP514" t="s">
        <v>74</v>
      </c>
      <c r="BQ514" t="s">
        <v>74</v>
      </c>
      <c r="BR514" t="s">
        <v>97</v>
      </c>
      <c r="BS514" t="s">
        <v>6194</v>
      </c>
      <c r="BT514" t="str">
        <f>HYPERLINK("https%3A%2F%2Fwww.webofscience.com%2Fwos%2Fwoscc%2Ffull-record%2FWOS:A1995QK38300009","View Full Record in Web of Science")</f>
        <v>View Full Record in Web of Science</v>
      </c>
    </row>
    <row r="515" spans="1:72" x14ac:dyDescent="0.15">
      <c r="A515" t="s">
        <v>72</v>
      </c>
      <c r="B515" t="s">
        <v>6195</v>
      </c>
      <c r="C515" t="s">
        <v>74</v>
      </c>
      <c r="D515" t="s">
        <v>74</v>
      </c>
      <c r="E515" t="s">
        <v>74</v>
      </c>
      <c r="F515" t="s">
        <v>6195</v>
      </c>
      <c r="G515" t="s">
        <v>74</v>
      </c>
      <c r="H515" t="s">
        <v>74</v>
      </c>
      <c r="I515" t="s">
        <v>6196</v>
      </c>
      <c r="J515" t="s">
        <v>2994</v>
      </c>
      <c r="K515" t="s">
        <v>74</v>
      </c>
      <c r="L515" t="s">
        <v>74</v>
      </c>
      <c r="M515" t="s">
        <v>77</v>
      </c>
      <c r="N515" t="s">
        <v>78</v>
      </c>
      <c r="O515" t="s">
        <v>74</v>
      </c>
      <c r="P515" t="s">
        <v>74</v>
      </c>
      <c r="Q515" t="s">
        <v>74</v>
      </c>
      <c r="R515" t="s">
        <v>74</v>
      </c>
      <c r="S515" t="s">
        <v>74</v>
      </c>
      <c r="T515" t="s">
        <v>74</v>
      </c>
      <c r="U515" t="s">
        <v>6197</v>
      </c>
      <c r="V515" t="s">
        <v>6198</v>
      </c>
      <c r="W515" t="s">
        <v>6199</v>
      </c>
      <c r="X515" t="s">
        <v>6200</v>
      </c>
      <c r="Y515" t="s">
        <v>74</v>
      </c>
      <c r="Z515" t="s">
        <v>74</v>
      </c>
      <c r="AA515" t="s">
        <v>6201</v>
      </c>
      <c r="AB515" t="s">
        <v>74</v>
      </c>
      <c r="AC515" t="s">
        <v>74</v>
      </c>
      <c r="AD515" t="s">
        <v>74</v>
      </c>
      <c r="AE515" t="s">
        <v>74</v>
      </c>
      <c r="AF515" t="s">
        <v>74</v>
      </c>
      <c r="AG515">
        <v>18</v>
      </c>
      <c r="AH515">
        <v>49</v>
      </c>
      <c r="AI515">
        <v>52</v>
      </c>
      <c r="AJ515">
        <v>0</v>
      </c>
      <c r="AK515">
        <v>1</v>
      </c>
      <c r="AL515" t="s">
        <v>3001</v>
      </c>
      <c r="AM515" t="s">
        <v>161</v>
      </c>
      <c r="AN515" t="s">
        <v>3002</v>
      </c>
      <c r="AO515" t="s">
        <v>3003</v>
      </c>
      <c r="AP515" t="s">
        <v>74</v>
      </c>
      <c r="AQ515" t="s">
        <v>74</v>
      </c>
      <c r="AR515" t="s">
        <v>2994</v>
      </c>
      <c r="AS515" t="s">
        <v>3005</v>
      </c>
      <c r="AT515" t="s">
        <v>6202</v>
      </c>
      <c r="AU515">
        <v>1995</v>
      </c>
      <c r="AV515">
        <v>267</v>
      </c>
      <c r="AW515">
        <v>5201</v>
      </c>
      <c r="AX515" t="s">
        <v>74</v>
      </c>
      <c r="AY515" t="s">
        <v>74</v>
      </c>
      <c r="AZ515" t="s">
        <v>74</v>
      </c>
      <c r="BA515" t="s">
        <v>74</v>
      </c>
      <c r="BB515">
        <v>1147</v>
      </c>
      <c r="BC515">
        <v>1150</v>
      </c>
      <c r="BD515" t="s">
        <v>74</v>
      </c>
      <c r="BE515" t="s">
        <v>6203</v>
      </c>
      <c r="BF515" t="str">
        <f>HYPERLINK("http://dx.doi.org/10.1126/science.267.5201.1147","http://dx.doi.org/10.1126/science.267.5201.1147")</f>
        <v>http://dx.doi.org/10.1126/science.267.5201.1147</v>
      </c>
      <c r="BG515" t="s">
        <v>74</v>
      </c>
      <c r="BH515" t="s">
        <v>74</v>
      </c>
      <c r="BI515">
        <v>4</v>
      </c>
      <c r="BJ515" t="s">
        <v>113</v>
      </c>
      <c r="BK515" t="s">
        <v>94</v>
      </c>
      <c r="BL515" t="s">
        <v>114</v>
      </c>
      <c r="BM515" t="s">
        <v>6204</v>
      </c>
      <c r="BN515">
        <v>17789196</v>
      </c>
      <c r="BO515" t="s">
        <v>74</v>
      </c>
      <c r="BP515" t="s">
        <v>74</v>
      </c>
      <c r="BQ515" t="s">
        <v>74</v>
      </c>
      <c r="BR515" t="s">
        <v>97</v>
      </c>
      <c r="BS515" t="s">
        <v>6205</v>
      </c>
      <c r="BT515" t="str">
        <f>HYPERLINK("https%3A%2F%2Fwww.webofscience.com%2Fwos%2Fwoscc%2Ffull-record%2FWOS:A1995QJ23700030","View Full Record in Web of Science")</f>
        <v>View Full Record in Web of Science</v>
      </c>
    </row>
    <row r="516" spans="1:72" x14ac:dyDescent="0.15">
      <c r="A516" t="s">
        <v>72</v>
      </c>
      <c r="B516" t="s">
        <v>6206</v>
      </c>
      <c r="C516" t="s">
        <v>74</v>
      </c>
      <c r="D516" t="s">
        <v>74</v>
      </c>
      <c r="E516" t="s">
        <v>74</v>
      </c>
      <c r="F516" t="s">
        <v>6206</v>
      </c>
      <c r="G516" t="s">
        <v>74</v>
      </c>
      <c r="H516" t="s">
        <v>74</v>
      </c>
      <c r="I516" t="s">
        <v>6207</v>
      </c>
      <c r="J516" t="s">
        <v>152</v>
      </c>
      <c r="K516" t="s">
        <v>74</v>
      </c>
      <c r="L516" t="s">
        <v>74</v>
      </c>
      <c r="M516" t="s">
        <v>77</v>
      </c>
      <c r="N516" t="s">
        <v>78</v>
      </c>
      <c r="O516" t="s">
        <v>74</v>
      </c>
      <c r="P516" t="s">
        <v>74</v>
      </c>
      <c r="Q516" t="s">
        <v>74</v>
      </c>
      <c r="R516" t="s">
        <v>74</v>
      </c>
      <c r="S516" t="s">
        <v>74</v>
      </c>
      <c r="T516" t="s">
        <v>74</v>
      </c>
      <c r="U516" t="s">
        <v>6208</v>
      </c>
      <c r="V516" t="s">
        <v>6209</v>
      </c>
      <c r="W516" t="s">
        <v>74</v>
      </c>
      <c r="X516" t="s">
        <v>74</v>
      </c>
      <c r="Y516" t="s">
        <v>6210</v>
      </c>
      <c r="Z516" t="s">
        <v>74</v>
      </c>
      <c r="AA516" t="s">
        <v>6211</v>
      </c>
      <c r="AB516" t="s">
        <v>6212</v>
      </c>
      <c r="AC516" t="s">
        <v>74</v>
      </c>
      <c r="AD516" t="s">
        <v>74</v>
      </c>
      <c r="AE516" t="s">
        <v>74</v>
      </c>
      <c r="AF516" t="s">
        <v>74</v>
      </c>
      <c r="AG516">
        <v>26</v>
      </c>
      <c r="AH516">
        <v>19</v>
      </c>
      <c r="AI516">
        <v>20</v>
      </c>
      <c r="AJ516">
        <v>2</v>
      </c>
      <c r="AK516">
        <v>3</v>
      </c>
      <c r="AL516" t="s">
        <v>160</v>
      </c>
      <c r="AM516" t="s">
        <v>161</v>
      </c>
      <c r="AN516" t="s">
        <v>162</v>
      </c>
      <c r="AO516" t="s">
        <v>163</v>
      </c>
      <c r="AP516" t="s">
        <v>74</v>
      </c>
      <c r="AQ516" t="s">
        <v>74</v>
      </c>
      <c r="AR516" t="s">
        <v>164</v>
      </c>
      <c r="AS516" t="s">
        <v>165</v>
      </c>
      <c r="AT516" t="s">
        <v>6213</v>
      </c>
      <c r="AU516">
        <v>1995</v>
      </c>
      <c r="AV516">
        <v>100</v>
      </c>
      <c r="AW516" t="s">
        <v>6214</v>
      </c>
      <c r="AX516" t="s">
        <v>74</v>
      </c>
      <c r="AY516" t="s">
        <v>74</v>
      </c>
      <c r="AZ516" t="s">
        <v>74</v>
      </c>
      <c r="BA516" t="s">
        <v>74</v>
      </c>
      <c r="BB516">
        <v>2973</v>
      </c>
      <c r="BC516">
        <v>2983</v>
      </c>
      <c r="BD516" t="s">
        <v>74</v>
      </c>
      <c r="BE516" t="s">
        <v>6215</v>
      </c>
      <c r="BF516" t="str">
        <f>HYPERLINK("http://dx.doi.org/10.1029/94JD02316","http://dx.doi.org/10.1029/94JD02316")</f>
        <v>http://dx.doi.org/10.1029/94JD02316</v>
      </c>
      <c r="BG516" t="s">
        <v>74</v>
      </c>
      <c r="BH516" t="s">
        <v>74</v>
      </c>
      <c r="BI516">
        <v>11</v>
      </c>
      <c r="BJ516" t="s">
        <v>169</v>
      </c>
      <c r="BK516" t="s">
        <v>94</v>
      </c>
      <c r="BL516" t="s">
        <v>169</v>
      </c>
      <c r="BM516" t="s">
        <v>6216</v>
      </c>
      <c r="BN516" t="s">
        <v>74</v>
      </c>
      <c r="BO516" t="s">
        <v>74</v>
      </c>
      <c r="BP516" t="s">
        <v>74</v>
      </c>
      <c r="BQ516" t="s">
        <v>74</v>
      </c>
      <c r="BR516" t="s">
        <v>97</v>
      </c>
      <c r="BS516" t="s">
        <v>6217</v>
      </c>
      <c r="BT516" t="str">
        <f>HYPERLINK("https%3A%2F%2Fwww.webofscience.com%2Fwos%2Fwoscc%2Ffull-record%2FWOS:A1995QJ63000018","View Full Record in Web of Science")</f>
        <v>View Full Record in Web of Science</v>
      </c>
    </row>
    <row r="517" spans="1:72" x14ac:dyDescent="0.15">
      <c r="A517" t="s">
        <v>72</v>
      </c>
      <c r="B517" t="s">
        <v>6218</v>
      </c>
      <c r="C517" t="s">
        <v>74</v>
      </c>
      <c r="D517" t="s">
        <v>74</v>
      </c>
      <c r="E517" t="s">
        <v>74</v>
      </c>
      <c r="F517" t="s">
        <v>6218</v>
      </c>
      <c r="G517" t="s">
        <v>74</v>
      </c>
      <c r="H517" t="s">
        <v>74</v>
      </c>
      <c r="I517" t="s">
        <v>6219</v>
      </c>
      <c r="J517" t="s">
        <v>152</v>
      </c>
      <c r="K517" t="s">
        <v>74</v>
      </c>
      <c r="L517" t="s">
        <v>74</v>
      </c>
      <c r="M517" t="s">
        <v>77</v>
      </c>
      <c r="N517" t="s">
        <v>78</v>
      </c>
      <c r="O517" t="s">
        <v>74</v>
      </c>
      <c r="P517" t="s">
        <v>74</v>
      </c>
      <c r="Q517" t="s">
        <v>74</v>
      </c>
      <c r="R517" t="s">
        <v>74</v>
      </c>
      <c r="S517" t="s">
        <v>74</v>
      </c>
      <c r="T517" t="s">
        <v>74</v>
      </c>
      <c r="U517" t="s">
        <v>6220</v>
      </c>
      <c r="V517" t="s">
        <v>6221</v>
      </c>
      <c r="W517" t="s">
        <v>6222</v>
      </c>
      <c r="X517" t="s">
        <v>6223</v>
      </c>
      <c r="Y517" t="s">
        <v>6224</v>
      </c>
      <c r="Z517" t="s">
        <v>74</v>
      </c>
      <c r="AA517" t="s">
        <v>6225</v>
      </c>
      <c r="AB517" t="s">
        <v>6226</v>
      </c>
      <c r="AC517" t="s">
        <v>74</v>
      </c>
      <c r="AD517" t="s">
        <v>74</v>
      </c>
      <c r="AE517" t="s">
        <v>74</v>
      </c>
      <c r="AF517" t="s">
        <v>74</v>
      </c>
      <c r="AG517">
        <v>39</v>
      </c>
      <c r="AH517">
        <v>94</v>
      </c>
      <c r="AI517">
        <v>96</v>
      </c>
      <c r="AJ517">
        <v>0</v>
      </c>
      <c r="AK517">
        <v>5</v>
      </c>
      <c r="AL517" t="s">
        <v>160</v>
      </c>
      <c r="AM517" t="s">
        <v>161</v>
      </c>
      <c r="AN517" t="s">
        <v>162</v>
      </c>
      <c r="AO517" t="s">
        <v>163</v>
      </c>
      <c r="AP517" t="s">
        <v>74</v>
      </c>
      <c r="AQ517" t="s">
        <v>74</v>
      </c>
      <c r="AR517" t="s">
        <v>164</v>
      </c>
      <c r="AS517" t="s">
        <v>165</v>
      </c>
      <c r="AT517" t="s">
        <v>6213</v>
      </c>
      <c r="AU517">
        <v>1995</v>
      </c>
      <c r="AV517">
        <v>100</v>
      </c>
      <c r="AW517" t="s">
        <v>6214</v>
      </c>
      <c r="AX517" t="s">
        <v>74</v>
      </c>
      <c r="AY517" t="s">
        <v>74</v>
      </c>
      <c r="AZ517" t="s">
        <v>74</v>
      </c>
      <c r="BA517" t="s">
        <v>74</v>
      </c>
      <c r="BB517">
        <v>3057</v>
      </c>
      <c r="BC517">
        <v>3064</v>
      </c>
      <c r="BD517" t="s">
        <v>74</v>
      </c>
      <c r="BE517" t="s">
        <v>6227</v>
      </c>
      <c r="BF517" t="str">
        <f>HYPERLINK("http://dx.doi.org/10.1029/94JD02744","http://dx.doi.org/10.1029/94JD02744")</f>
        <v>http://dx.doi.org/10.1029/94JD02744</v>
      </c>
      <c r="BG517" t="s">
        <v>74</v>
      </c>
      <c r="BH517" t="s">
        <v>74</v>
      </c>
      <c r="BI517">
        <v>8</v>
      </c>
      <c r="BJ517" t="s">
        <v>169</v>
      </c>
      <c r="BK517" t="s">
        <v>94</v>
      </c>
      <c r="BL517" t="s">
        <v>169</v>
      </c>
      <c r="BM517" t="s">
        <v>6216</v>
      </c>
      <c r="BN517" t="s">
        <v>74</v>
      </c>
      <c r="BO517" t="s">
        <v>74</v>
      </c>
      <c r="BP517" t="s">
        <v>74</v>
      </c>
      <c r="BQ517" t="s">
        <v>74</v>
      </c>
      <c r="BR517" t="s">
        <v>97</v>
      </c>
      <c r="BS517" t="s">
        <v>6228</v>
      </c>
      <c r="BT517" t="str">
        <f>HYPERLINK("https%3A%2F%2Fwww.webofscience.com%2Fwos%2Fwoscc%2Ffull-record%2FWOS:A1995QJ63000026","View Full Record in Web of Science")</f>
        <v>View Full Record in Web of Science</v>
      </c>
    </row>
    <row r="518" spans="1:72" x14ac:dyDescent="0.15">
      <c r="A518" t="s">
        <v>72</v>
      </c>
      <c r="B518" t="s">
        <v>6229</v>
      </c>
      <c r="C518" t="s">
        <v>74</v>
      </c>
      <c r="D518" t="s">
        <v>74</v>
      </c>
      <c r="E518" t="s">
        <v>74</v>
      </c>
      <c r="F518" t="s">
        <v>6229</v>
      </c>
      <c r="G518" t="s">
        <v>74</v>
      </c>
      <c r="H518" t="s">
        <v>74</v>
      </c>
      <c r="I518" t="s">
        <v>6230</v>
      </c>
      <c r="J518" t="s">
        <v>152</v>
      </c>
      <c r="K518" t="s">
        <v>74</v>
      </c>
      <c r="L518" t="s">
        <v>74</v>
      </c>
      <c r="M518" t="s">
        <v>77</v>
      </c>
      <c r="N518" t="s">
        <v>78</v>
      </c>
      <c r="O518" t="s">
        <v>74</v>
      </c>
      <c r="P518" t="s">
        <v>74</v>
      </c>
      <c r="Q518" t="s">
        <v>74</v>
      </c>
      <c r="R518" t="s">
        <v>74</v>
      </c>
      <c r="S518" t="s">
        <v>74</v>
      </c>
      <c r="T518" t="s">
        <v>74</v>
      </c>
      <c r="U518" t="s">
        <v>6231</v>
      </c>
      <c r="V518" t="s">
        <v>6232</v>
      </c>
      <c r="W518" t="s">
        <v>6233</v>
      </c>
      <c r="X518" t="s">
        <v>6234</v>
      </c>
      <c r="Y518" t="s">
        <v>6235</v>
      </c>
      <c r="Z518" t="s">
        <v>74</v>
      </c>
      <c r="AA518" t="s">
        <v>6236</v>
      </c>
      <c r="AB518" t="s">
        <v>6237</v>
      </c>
      <c r="AC518" t="s">
        <v>74</v>
      </c>
      <c r="AD518" t="s">
        <v>74</v>
      </c>
      <c r="AE518" t="s">
        <v>74</v>
      </c>
      <c r="AF518" t="s">
        <v>74</v>
      </c>
      <c r="AG518">
        <v>41</v>
      </c>
      <c r="AH518">
        <v>71</v>
      </c>
      <c r="AI518">
        <v>74</v>
      </c>
      <c r="AJ518">
        <v>0</v>
      </c>
      <c r="AK518">
        <v>3</v>
      </c>
      <c r="AL518" t="s">
        <v>160</v>
      </c>
      <c r="AM518" t="s">
        <v>161</v>
      </c>
      <c r="AN518" t="s">
        <v>162</v>
      </c>
      <c r="AO518" t="s">
        <v>163</v>
      </c>
      <c r="AP518" t="s">
        <v>74</v>
      </c>
      <c r="AQ518" t="s">
        <v>74</v>
      </c>
      <c r="AR518" t="s">
        <v>164</v>
      </c>
      <c r="AS518" t="s">
        <v>165</v>
      </c>
      <c r="AT518" t="s">
        <v>6213</v>
      </c>
      <c r="AU518">
        <v>1995</v>
      </c>
      <c r="AV518">
        <v>100</v>
      </c>
      <c r="AW518" t="s">
        <v>6214</v>
      </c>
      <c r="AX518" t="s">
        <v>74</v>
      </c>
      <c r="AY518" t="s">
        <v>74</v>
      </c>
      <c r="AZ518" t="s">
        <v>74</v>
      </c>
      <c r="BA518" t="s">
        <v>74</v>
      </c>
      <c r="BB518">
        <v>3065</v>
      </c>
      <c r="BC518">
        <v>3074</v>
      </c>
      <c r="BD518" t="s">
        <v>74</v>
      </c>
      <c r="BE518" t="s">
        <v>6238</v>
      </c>
      <c r="BF518" t="str">
        <f>HYPERLINK("http://dx.doi.org/10.1029/94JD02298","http://dx.doi.org/10.1029/94JD02298")</f>
        <v>http://dx.doi.org/10.1029/94JD02298</v>
      </c>
      <c r="BG518" t="s">
        <v>74</v>
      </c>
      <c r="BH518" t="s">
        <v>74</v>
      </c>
      <c r="BI518">
        <v>10</v>
      </c>
      <c r="BJ518" t="s">
        <v>169</v>
      </c>
      <c r="BK518" t="s">
        <v>94</v>
      </c>
      <c r="BL518" t="s">
        <v>169</v>
      </c>
      <c r="BM518" t="s">
        <v>6216</v>
      </c>
      <c r="BN518" t="s">
        <v>74</v>
      </c>
      <c r="BO518" t="s">
        <v>74</v>
      </c>
      <c r="BP518" t="s">
        <v>74</v>
      </c>
      <c r="BQ518" t="s">
        <v>74</v>
      </c>
      <c r="BR518" t="s">
        <v>97</v>
      </c>
      <c r="BS518" t="s">
        <v>6239</v>
      </c>
      <c r="BT518" t="str">
        <f>HYPERLINK("https%3A%2F%2Fwww.webofscience.com%2Fwos%2Fwoscc%2Ffull-record%2FWOS:A1995QJ63000027","View Full Record in Web of Science")</f>
        <v>View Full Record in Web of Science</v>
      </c>
    </row>
    <row r="519" spans="1:72" x14ac:dyDescent="0.15">
      <c r="A519" t="s">
        <v>72</v>
      </c>
      <c r="B519" t="s">
        <v>6240</v>
      </c>
      <c r="C519" t="s">
        <v>74</v>
      </c>
      <c r="D519" t="s">
        <v>74</v>
      </c>
      <c r="E519" t="s">
        <v>74</v>
      </c>
      <c r="F519" t="s">
        <v>6240</v>
      </c>
      <c r="G519" t="s">
        <v>74</v>
      </c>
      <c r="H519" t="s">
        <v>74</v>
      </c>
      <c r="I519" t="s">
        <v>6241</v>
      </c>
      <c r="J519" t="s">
        <v>1310</v>
      </c>
      <c r="K519" t="s">
        <v>74</v>
      </c>
      <c r="L519" t="s">
        <v>74</v>
      </c>
      <c r="M519" t="s">
        <v>77</v>
      </c>
      <c r="N519" t="s">
        <v>78</v>
      </c>
      <c r="O519" t="s">
        <v>74</v>
      </c>
      <c r="P519" t="s">
        <v>74</v>
      </c>
      <c r="Q519" t="s">
        <v>74</v>
      </c>
      <c r="R519" t="s">
        <v>74</v>
      </c>
      <c r="S519" t="s">
        <v>74</v>
      </c>
      <c r="T519" t="s">
        <v>74</v>
      </c>
      <c r="U519" t="s">
        <v>6242</v>
      </c>
      <c r="V519" t="s">
        <v>6243</v>
      </c>
      <c r="W519" t="s">
        <v>6244</v>
      </c>
      <c r="X519" t="s">
        <v>188</v>
      </c>
      <c r="Y519" t="s">
        <v>6245</v>
      </c>
      <c r="Z519" t="s">
        <v>74</v>
      </c>
      <c r="AA519" t="s">
        <v>74</v>
      </c>
      <c r="AB519" t="s">
        <v>74</v>
      </c>
      <c r="AC519" t="s">
        <v>74</v>
      </c>
      <c r="AD519" t="s">
        <v>74</v>
      </c>
      <c r="AE519" t="s">
        <v>74</v>
      </c>
      <c r="AF519" t="s">
        <v>74</v>
      </c>
      <c r="AG519">
        <v>37</v>
      </c>
      <c r="AH519">
        <v>43</v>
      </c>
      <c r="AI519">
        <v>47</v>
      </c>
      <c r="AJ519">
        <v>0</v>
      </c>
      <c r="AK519">
        <v>7</v>
      </c>
      <c r="AL519" t="s">
        <v>1315</v>
      </c>
      <c r="AM519" t="s">
        <v>161</v>
      </c>
      <c r="AN519" t="s">
        <v>1316</v>
      </c>
      <c r="AO519" t="s">
        <v>1317</v>
      </c>
      <c r="AP519" t="s">
        <v>74</v>
      </c>
      <c r="AQ519" t="s">
        <v>74</v>
      </c>
      <c r="AR519" t="s">
        <v>1318</v>
      </c>
      <c r="AS519" t="s">
        <v>1319</v>
      </c>
      <c r="AT519" t="s">
        <v>6246</v>
      </c>
      <c r="AU519">
        <v>1995</v>
      </c>
      <c r="AV519">
        <v>99</v>
      </c>
      <c r="AW519">
        <v>7</v>
      </c>
      <c r="AX519" t="s">
        <v>74</v>
      </c>
      <c r="AY519" t="s">
        <v>74</v>
      </c>
      <c r="AZ519" t="s">
        <v>74</v>
      </c>
      <c r="BA519" t="s">
        <v>74</v>
      </c>
      <c r="BB519">
        <v>2080</v>
      </c>
      <c r="BC519">
        <v>2087</v>
      </c>
      <c r="BD519" t="s">
        <v>74</v>
      </c>
      <c r="BE519" t="s">
        <v>6247</v>
      </c>
      <c r="BF519" t="str">
        <f>HYPERLINK("http://dx.doi.org/10.1021/j100007a043","http://dx.doi.org/10.1021/j100007a043")</f>
        <v>http://dx.doi.org/10.1021/j100007a043</v>
      </c>
      <c r="BG519" t="s">
        <v>74</v>
      </c>
      <c r="BH519" t="s">
        <v>74</v>
      </c>
      <c r="BI519">
        <v>8</v>
      </c>
      <c r="BJ519" t="s">
        <v>1322</v>
      </c>
      <c r="BK519" t="s">
        <v>94</v>
      </c>
      <c r="BL519" t="s">
        <v>1323</v>
      </c>
      <c r="BM519" t="s">
        <v>6248</v>
      </c>
      <c r="BN519" t="s">
        <v>74</v>
      </c>
      <c r="BO519" t="s">
        <v>74</v>
      </c>
      <c r="BP519" t="s">
        <v>74</v>
      </c>
      <c r="BQ519" t="s">
        <v>74</v>
      </c>
      <c r="BR519" t="s">
        <v>97</v>
      </c>
      <c r="BS519" t="s">
        <v>6249</v>
      </c>
      <c r="BT519" t="str">
        <f>HYPERLINK("https%3A%2F%2Fwww.webofscience.com%2Fwos%2Fwoscc%2Ffull-record%2FWOS:A1995QG92400043","View Full Record in Web of Science")</f>
        <v>View Full Record in Web of Science</v>
      </c>
    </row>
    <row r="520" spans="1:72" x14ac:dyDescent="0.15">
      <c r="A520" t="s">
        <v>72</v>
      </c>
      <c r="B520" t="s">
        <v>6250</v>
      </c>
      <c r="C520" t="s">
        <v>74</v>
      </c>
      <c r="D520" t="s">
        <v>74</v>
      </c>
      <c r="E520" t="s">
        <v>74</v>
      </c>
      <c r="F520" t="s">
        <v>6250</v>
      </c>
      <c r="G520" t="s">
        <v>74</v>
      </c>
      <c r="H520" t="s">
        <v>74</v>
      </c>
      <c r="I520" t="s">
        <v>6251</v>
      </c>
      <c r="J520" t="s">
        <v>233</v>
      </c>
      <c r="K520" t="s">
        <v>74</v>
      </c>
      <c r="L520" t="s">
        <v>74</v>
      </c>
      <c r="M520" t="s">
        <v>77</v>
      </c>
      <c r="N520" t="s">
        <v>78</v>
      </c>
      <c r="O520" t="s">
        <v>74</v>
      </c>
      <c r="P520" t="s">
        <v>74</v>
      </c>
      <c r="Q520" t="s">
        <v>74</v>
      </c>
      <c r="R520" t="s">
        <v>74</v>
      </c>
      <c r="S520" t="s">
        <v>74</v>
      </c>
      <c r="T520" t="s">
        <v>74</v>
      </c>
      <c r="U520" t="s">
        <v>6252</v>
      </c>
      <c r="V520" t="s">
        <v>6253</v>
      </c>
      <c r="W520" t="s">
        <v>6254</v>
      </c>
      <c r="X520" t="s">
        <v>2082</v>
      </c>
      <c r="Y520" t="s">
        <v>74</v>
      </c>
      <c r="Z520" t="s">
        <v>74</v>
      </c>
      <c r="AA520" t="s">
        <v>6255</v>
      </c>
      <c r="AB520" t="s">
        <v>6256</v>
      </c>
      <c r="AC520" t="s">
        <v>74</v>
      </c>
      <c r="AD520" t="s">
        <v>74</v>
      </c>
      <c r="AE520" t="s">
        <v>74</v>
      </c>
      <c r="AF520" t="s">
        <v>74</v>
      </c>
      <c r="AG520">
        <v>43</v>
      </c>
      <c r="AH520">
        <v>101</v>
      </c>
      <c r="AI520">
        <v>107</v>
      </c>
      <c r="AJ520">
        <v>0</v>
      </c>
      <c r="AK520">
        <v>12</v>
      </c>
      <c r="AL520" t="s">
        <v>160</v>
      </c>
      <c r="AM520" t="s">
        <v>161</v>
      </c>
      <c r="AN520" t="s">
        <v>162</v>
      </c>
      <c r="AO520" t="s">
        <v>240</v>
      </c>
      <c r="AP520" t="s">
        <v>241</v>
      </c>
      <c r="AQ520" t="s">
        <v>74</v>
      </c>
      <c r="AR520" t="s">
        <v>242</v>
      </c>
      <c r="AS520" t="s">
        <v>243</v>
      </c>
      <c r="AT520" t="s">
        <v>6257</v>
      </c>
      <c r="AU520">
        <v>1995</v>
      </c>
      <c r="AV520">
        <v>100</v>
      </c>
      <c r="AW520" t="s">
        <v>6258</v>
      </c>
      <c r="AX520" t="s">
        <v>74</v>
      </c>
      <c r="AY520" t="s">
        <v>74</v>
      </c>
      <c r="AZ520" t="s">
        <v>74</v>
      </c>
      <c r="BA520" t="s">
        <v>74</v>
      </c>
      <c r="BB520">
        <v>2441</v>
      </c>
      <c r="BC520">
        <v>2457</v>
      </c>
      <c r="BD520" t="s">
        <v>74</v>
      </c>
      <c r="BE520" t="s">
        <v>6259</v>
      </c>
      <c r="BF520" t="str">
        <f>HYPERLINK("http://dx.doi.org/10.1029/94JC02355","http://dx.doi.org/10.1029/94JC02355")</f>
        <v>http://dx.doi.org/10.1029/94JC02355</v>
      </c>
      <c r="BG520" t="s">
        <v>74</v>
      </c>
      <c r="BH520" t="s">
        <v>74</v>
      </c>
      <c r="BI520">
        <v>17</v>
      </c>
      <c r="BJ520" t="s">
        <v>246</v>
      </c>
      <c r="BK520" t="s">
        <v>94</v>
      </c>
      <c r="BL520" t="s">
        <v>246</v>
      </c>
      <c r="BM520" t="s">
        <v>6260</v>
      </c>
      <c r="BN520" t="s">
        <v>74</v>
      </c>
      <c r="BO520" t="s">
        <v>1470</v>
      </c>
      <c r="BP520" t="s">
        <v>74</v>
      </c>
      <c r="BQ520" t="s">
        <v>74</v>
      </c>
      <c r="BR520" t="s">
        <v>97</v>
      </c>
      <c r="BS520" t="s">
        <v>6261</v>
      </c>
      <c r="BT520" t="str">
        <f>HYPERLINK("https%3A%2F%2Fwww.webofscience.com%2Fwos%2Fwoscc%2Ffull-record%2FWOS:A1995QK37200010","View Full Record in Web of Science")</f>
        <v>View Full Record in Web of Science</v>
      </c>
    </row>
    <row r="521" spans="1:72" x14ac:dyDescent="0.15">
      <c r="A521" t="s">
        <v>72</v>
      </c>
      <c r="B521" t="s">
        <v>6262</v>
      </c>
      <c r="C521" t="s">
        <v>74</v>
      </c>
      <c r="D521" t="s">
        <v>74</v>
      </c>
      <c r="E521" t="s">
        <v>74</v>
      </c>
      <c r="F521" t="s">
        <v>6262</v>
      </c>
      <c r="G521" t="s">
        <v>74</v>
      </c>
      <c r="H521" t="s">
        <v>74</v>
      </c>
      <c r="I521" t="s">
        <v>6263</v>
      </c>
      <c r="J521" t="s">
        <v>6264</v>
      </c>
      <c r="K521" t="s">
        <v>74</v>
      </c>
      <c r="L521" t="s">
        <v>74</v>
      </c>
      <c r="M521" t="s">
        <v>77</v>
      </c>
      <c r="N521" t="s">
        <v>78</v>
      </c>
      <c r="O521" t="s">
        <v>74</v>
      </c>
      <c r="P521" t="s">
        <v>74</v>
      </c>
      <c r="Q521" t="s">
        <v>74</v>
      </c>
      <c r="R521" t="s">
        <v>74</v>
      </c>
      <c r="S521" t="s">
        <v>74</v>
      </c>
      <c r="T521" t="s">
        <v>74</v>
      </c>
      <c r="U521" t="s">
        <v>6265</v>
      </c>
      <c r="V521" t="s">
        <v>6266</v>
      </c>
      <c r="W521" t="s">
        <v>6267</v>
      </c>
      <c r="X521" t="s">
        <v>6268</v>
      </c>
      <c r="Y521" t="s">
        <v>6269</v>
      </c>
      <c r="Z521" t="s">
        <v>74</v>
      </c>
      <c r="AA521" t="s">
        <v>74</v>
      </c>
      <c r="AB521" t="s">
        <v>74</v>
      </c>
      <c r="AC521" t="s">
        <v>74</v>
      </c>
      <c r="AD521" t="s">
        <v>74</v>
      </c>
      <c r="AE521" t="s">
        <v>74</v>
      </c>
      <c r="AF521" t="s">
        <v>74</v>
      </c>
      <c r="AG521">
        <v>41</v>
      </c>
      <c r="AH521">
        <v>12</v>
      </c>
      <c r="AI521">
        <v>12</v>
      </c>
      <c r="AJ521">
        <v>0</v>
      </c>
      <c r="AK521">
        <v>2</v>
      </c>
      <c r="AL521" t="s">
        <v>4760</v>
      </c>
      <c r="AM521" t="s">
        <v>4761</v>
      </c>
      <c r="AN521" t="s">
        <v>4762</v>
      </c>
      <c r="AO521" t="s">
        <v>6270</v>
      </c>
      <c r="AP521" t="s">
        <v>74</v>
      </c>
      <c r="AQ521" t="s">
        <v>74</v>
      </c>
      <c r="AR521" t="s">
        <v>6271</v>
      </c>
      <c r="AS521" t="s">
        <v>6272</v>
      </c>
      <c r="AT521" t="s">
        <v>6257</v>
      </c>
      <c r="AU521">
        <v>1995</v>
      </c>
      <c r="AV521">
        <v>65</v>
      </c>
      <c r="AW521">
        <v>1</v>
      </c>
      <c r="AX521" t="s">
        <v>74</v>
      </c>
      <c r="AY521" t="s">
        <v>74</v>
      </c>
      <c r="AZ521" t="s">
        <v>74</v>
      </c>
      <c r="BA521" t="s">
        <v>74</v>
      </c>
      <c r="BB521">
        <v>32</v>
      </c>
      <c r="BC521">
        <v>43</v>
      </c>
      <c r="BD521" t="s">
        <v>74</v>
      </c>
      <c r="BE521" t="s">
        <v>74</v>
      </c>
      <c r="BF521" t="s">
        <v>74</v>
      </c>
      <c r="BG521" t="s">
        <v>74</v>
      </c>
      <c r="BH521" t="s">
        <v>74</v>
      </c>
      <c r="BI521">
        <v>12</v>
      </c>
      <c r="BJ521" t="s">
        <v>227</v>
      </c>
      <c r="BK521" t="s">
        <v>94</v>
      </c>
      <c r="BL521" t="s">
        <v>227</v>
      </c>
      <c r="BM521" t="s">
        <v>6273</v>
      </c>
      <c r="BN521" t="s">
        <v>74</v>
      </c>
      <c r="BO521" t="s">
        <v>74</v>
      </c>
      <c r="BP521" t="s">
        <v>74</v>
      </c>
      <c r="BQ521" t="s">
        <v>74</v>
      </c>
      <c r="BR521" t="s">
        <v>97</v>
      </c>
      <c r="BS521" t="s">
        <v>6274</v>
      </c>
      <c r="BT521" t="str">
        <f>HYPERLINK("https%3A%2F%2Fwww.webofscience.com%2Fwos%2Fwoscc%2Ffull-record%2FWOS:A1995QL88800003","View Full Record in Web of Science")</f>
        <v>View Full Record in Web of Science</v>
      </c>
    </row>
    <row r="522" spans="1:72" x14ac:dyDescent="0.15">
      <c r="A522" t="s">
        <v>72</v>
      </c>
      <c r="B522" t="s">
        <v>6275</v>
      </c>
      <c r="C522" t="s">
        <v>74</v>
      </c>
      <c r="D522" t="s">
        <v>74</v>
      </c>
      <c r="E522" t="s">
        <v>74</v>
      </c>
      <c r="F522" t="s">
        <v>6275</v>
      </c>
      <c r="G522" t="s">
        <v>74</v>
      </c>
      <c r="H522" t="s">
        <v>74</v>
      </c>
      <c r="I522" t="s">
        <v>6276</v>
      </c>
      <c r="J522" t="s">
        <v>275</v>
      </c>
      <c r="K522" t="s">
        <v>74</v>
      </c>
      <c r="L522" t="s">
        <v>74</v>
      </c>
      <c r="M522" t="s">
        <v>77</v>
      </c>
      <c r="N522" t="s">
        <v>78</v>
      </c>
      <c r="O522" t="s">
        <v>74</v>
      </c>
      <c r="P522" t="s">
        <v>74</v>
      </c>
      <c r="Q522" t="s">
        <v>74</v>
      </c>
      <c r="R522" t="s">
        <v>74</v>
      </c>
      <c r="S522" t="s">
        <v>74</v>
      </c>
      <c r="T522" t="s">
        <v>74</v>
      </c>
      <c r="U522" t="s">
        <v>6277</v>
      </c>
      <c r="V522" t="s">
        <v>6278</v>
      </c>
      <c r="W522" t="s">
        <v>74</v>
      </c>
      <c r="X522" t="s">
        <v>74</v>
      </c>
      <c r="Y522" t="s">
        <v>6279</v>
      </c>
      <c r="Z522" t="s">
        <v>74</v>
      </c>
      <c r="AA522" t="s">
        <v>74</v>
      </c>
      <c r="AB522" t="s">
        <v>74</v>
      </c>
      <c r="AC522" t="s">
        <v>74</v>
      </c>
      <c r="AD522" t="s">
        <v>74</v>
      </c>
      <c r="AE522" t="s">
        <v>74</v>
      </c>
      <c r="AF522" t="s">
        <v>74</v>
      </c>
      <c r="AG522">
        <v>60</v>
      </c>
      <c r="AH522">
        <v>18</v>
      </c>
      <c r="AI522">
        <v>19</v>
      </c>
      <c r="AJ522">
        <v>1</v>
      </c>
      <c r="AK522">
        <v>4</v>
      </c>
      <c r="AL522" t="s">
        <v>160</v>
      </c>
      <c r="AM522" t="s">
        <v>161</v>
      </c>
      <c r="AN522" t="s">
        <v>162</v>
      </c>
      <c r="AO522" t="s">
        <v>279</v>
      </c>
      <c r="AP522" t="s">
        <v>280</v>
      </c>
      <c r="AQ522" t="s">
        <v>74</v>
      </c>
      <c r="AR522" t="s">
        <v>281</v>
      </c>
      <c r="AS522" t="s">
        <v>282</v>
      </c>
      <c r="AT522" t="s">
        <v>6280</v>
      </c>
      <c r="AU522">
        <v>1995</v>
      </c>
      <c r="AV522">
        <v>100</v>
      </c>
      <c r="AW522" t="s">
        <v>6281</v>
      </c>
      <c r="AX522" t="s">
        <v>74</v>
      </c>
      <c r="AY522" t="s">
        <v>74</v>
      </c>
      <c r="AZ522" t="s">
        <v>74</v>
      </c>
      <c r="BA522" t="s">
        <v>74</v>
      </c>
      <c r="BB522">
        <v>1933</v>
      </c>
      <c r="BC522">
        <v>1954</v>
      </c>
      <c r="BD522" t="s">
        <v>74</v>
      </c>
      <c r="BE522" t="s">
        <v>6282</v>
      </c>
      <c r="BF522" t="str">
        <f>HYPERLINK("http://dx.doi.org/10.1029/94JB02620","http://dx.doi.org/10.1029/94JB02620")</f>
        <v>http://dx.doi.org/10.1029/94JB02620</v>
      </c>
      <c r="BG522" t="s">
        <v>74</v>
      </c>
      <c r="BH522" t="s">
        <v>74</v>
      </c>
      <c r="BI522">
        <v>22</v>
      </c>
      <c r="BJ522" t="s">
        <v>270</v>
      </c>
      <c r="BK522" t="s">
        <v>94</v>
      </c>
      <c r="BL522" t="s">
        <v>270</v>
      </c>
      <c r="BM522" t="s">
        <v>6283</v>
      </c>
      <c r="BN522" t="s">
        <v>74</v>
      </c>
      <c r="BO522" t="s">
        <v>74</v>
      </c>
      <c r="BP522" t="s">
        <v>74</v>
      </c>
      <c r="BQ522" t="s">
        <v>74</v>
      </c>
      <c r="BR522" t="s">
        <v>97</v>
      </c>
      <c r="BS522" t="s">
        <v>6284</v>
      </c>
      <c r="BT522" t="str">
        <f>HYPERLINK("https%3A%2F%2Fwww.webofscience.com%2Fwos%2Fwoscc%2Ffull-record%2FWOS:A1995QH69000002","View Full Record in Web of Science")</f>
        <v>View Full Record in Web of Science</v>
      </c>
    </row>
    <row r="523" spans="1:72" x14ac:dyDescent="0.15">
      <c r="A523" t="s">
        <v>72</v>
      </c>
      <c r="B523" t="s">
        <v>6285</v>
      </c>
      <c r="C523" t="s">
        <v>74</v>
      </c>
      <c r="D523" t="s">
        <v>74</v>
      </c>
      <c r="E523" t="s">
        <v>74</v>
      </c>
      <c r="F523" t="s">
        <v>6285</v>
      </c>
      <c r="G523" t="s">
        <v>74</v>
      </c>
      <c r="H523" t="s">
        <v>74</v>
      </c>
      <c r="I523" t="s">
        <v>6286</v>
      </c>
      <c r="J523" t="s">
        <v>275</v>
      </c>
      <c r="K523" t="s">
        <v>74</v>
      </c>
      <c r="L523" t="s">
        <v>74</v>
      </c>
      <c r="M523" t="s">
        <v>77</v>
      </c>
      <c r="N523" t="s">
        <v>102</v>
      </c>
      <c r="O523" t="s">
        <v>74</v>
      </c>
      <c r="P523" t="s">
        <v>74</v>
      </c>
      <c r="Q523" t="s">
        <v>74</v>
      </c>
      <c r="R523" t="s">
        <v>74</v>
      </c>
      <c r="S523" t="s">
        <v>74</v>
      </c>
      <c r="T523" t="s">
        <v>74</v>
      </c>
      <c r="U523" t="s">
        <v>6287</v>
      </c>
      <c r="V523" t="s">
        <v>6288</v>
      </c>
      <c r="W523" t="s">
        <v>6289</v>
      </c>
      <c r="X523" t="s">
        <v>6290</v>
      </c>
      <c r="Y523" t="s">
        <v>74</v>
      </c>
      <c r="Z523" t="s">
        <v>74</v>
      </c>
      <c r="AA523" t="s">
        <v>74</v>
      </c>
      <c r="AB523" t="s">
        <v>6291</v>
      </c>
      <c r="AC523" t="s">
        <v>74</v>
      </c>
      <c r="AD523" t="s">
        <v>74</v>
      </c>
      <c r="AE523" t="s">
        <v>74</v>
      </c>
      <c r="AF523" t="s">
        <v>74</v>
      </c>
      <c r="AG523">
        <v>158</v>
      </c>
      <c r="AH523">
        <v>219</v>
      </c>
      <c r="AI523">
        <v>243</v>
      </c>
      <c r="AJ523">
        <v>0</v>
      </c>
      <c r="AK523">
        <v>28</v>
      </c>
      <c r="AL523" t="s">
        <v>160</v>
      </c>
      <c r="AM523" t="s">
        <v>161</v>
      </c>
      <c r="AN523" t="s">
        <v>162</v>
      </c>
      <c r="AO523" t="s">
        <v>279</v>
      </c>
      <c r="AP523" t="s">
        <v>280</v>
      </c>
      <c r="AQ523" t="s">
        <v>74</v>
      </c>
      <c r="AR523" t="s">
        <v>281</v>
      </c>
      <c r="AS523" t="s">
        <v>282</v>
      </c>
      <c r="AT523" t="s">
        <v>6280</v>
      </c>
      <c r="AU523">
        <v>1995</v>
      </c>
      <c r="AV523">
        <v>100</v>
      </c>
      <c r="AW523" t="s">
        <v>6281</v>
      </c>
      <c r="AX523" t="s">
        <v>74</v>
      </c>
      <c r="AY523" t="s">
        <v>74</v>
      </c>
      <c r="AZ523" t="s">
        <v>74</v>
      </c>
      <c r="BA523" t="s">
        <v>74</v>
      </c>
      <c r="BB523">
        <v>2211</v>
      </c>
      <c r="BC523">
        <v>2237</v>
      </c>
      <c r="BD523" t="s">
        <v>74</v>
      </c>
      <c r="BE523" t="s">
        <v>6292</v>
      </c>
      <c r="BF523" t="str">
        <f>HYPERLINK("http://dx.doi.org/10.1029/94JB02768","http://dx.doi.org/10.1029/94JB02768")</f>
        <v>http://dx.doi.org/10.1029/94JB02768</v>
      </c>
      <c r="BG523" t="s">
        <v>74</v>
      </c>
      <c r="BH523" t="s">
        <v>74</v>
      </c>
      <c r="BI523">
        <v>27</v>
      </c>
      <c r="BJ523" t="s">
        <v>270</v>
      </c>
      <c r="BK523" t="s">
        <v>94</v>
      </c>
      <c r="BL523" t="s">
        <v>270</v>
      </c>
      <c r="BM523" t="s">
        <v>6283</v>
      </c>
      <c r="BN523" t="s">
        <v>74</v>
      </c>
      <c r="BO523" t="s">
        <v>74</v>
      </c>
      <c r="BP523" t="s">
        <v>74</v>
      </c>
      <c r="BQ523" t="s">
        <v>74</v>
      </c>
      <c r="BR523" t="s">
        <v>97</v>
      </c>
      <c r="BS523" t="s">
        <v>6293</v>
      </c>
      <c r="BT523" t="str">
        <f>HYPERLINK("https%3A%2F%2Fwww.webofscience.com%2Fwos%2Fwoscc%2Ffull-record%2FWOS:A1995QH69000021","View Full Record in Web of Science")</f>
        <v>View Full Record in Web of Science</v>
      </c>
    </row>
    <row r="524" spans="1:72" x14ac:dyDescent="0.15">
      <c r="A524" t="s">
        <v>72</v>
      </c>
      <c r="B524" t="s">
        <v>6294</v>
      </c>
      <c r="C524" t="s">
        <v>74</v>
      </c>
      <c r="D524" t="s">
        <v>74</v>
      </c>
      <c r="E524" t="s">
        <v>74</v>
      </c>
      <c r="F524" t="s">
        <v>6294</v>
      </c>
      <c r="G524" t="s">
        <v>74</v>
      </c>
      <c r="H524" t="s">
        <v>74</v>
      </c>
      <c r="I524" t="s">
        <v>6295</v>
      </c>
      <c r="J524" t="s">
        <v>6296</v>
      </c>
      <c r="K524" t="s">
        <v>74</v>
      </c>
      <c r="L524" t="s">
        <v>74</v>
      </c>
      <c r="M524" t="s">
        <v>77</v>
      </c>
      <c r="N524" t="s">
        <v>519</v>
      </c>
      <c r="O524" t="s">
        <v>74</v>
      </c>
      <c r="P524" t="s">
        <v>74</v>
      </c>
      <c r="Q524" t="s">
        <v>74</v>
      </c>
      <c r="R524" t="s">
        <v>74</v>
      </c>
      <c r="S524" t="s">
        <v>74</v>
      </c>
      <c r="T524" t="s">
        <v>74</v>
      </c>
      <c r="U524" t="s">
        <v>6297</v>
      </c>
      <c r="V524" t="s">
        <v>74</v>
      </c>
      <c r="W524" t="s">
        <v>6298</v>
      </c>
      <c r="X524" t="s">
        <v>6299</v>
      </c>
      <c r="Y524" t="s">
        <v>74</v>
      </c>
      <c r="Z524" t="s">
        <v>74</v>
      </c>
      <c r="AA524" t="s">
        <v>784</v>
      </c>
      <c r="AB524" t="s">
        <v>74</v>
      </c>
      <c r="AC524" t="s">
        <v>74</v>
      </c>
      <c r="AD524" t="s">
        <v>74</v>
      </c>
      <c r="AE524" t="s">
        <v>74</v>
      </c>
      <c r="AF524" t="s">
        <v>74</v>
      </c>
      <c r="AG524">
        <v>21</v>
      </c>
      <c r="AH524">
        <v>74</v>
      </c>
      <c r="AI524">
        <v>79</v>
      </c>
      <c r="AJ524">
        <v>0</v>
      </c>
      <c r="AK524">
        <v>6</v>
      </c>
      <c r="AL524" t="s">
        <v>1315</v>
      </c>
      <c r="AM524" t="s">
        <v>161</v>
      </c>
      <c r="AN524" t="s">
        <v>1316</v>
      </c>
      <c r="AO524" t="s">
        <v>6300</v>
      </c>
      <c r="AP524" t="s">
        <v>74</v>
      </c>
      <c r="AQ524" t="s">
        <v>74</v>
      </c>
      <c r="AR524" t="s">
        <v>6301</v>
      </c>
      <c r="AS524" t="s">
        <v>6302</v>
      </c>
      <c r="AT524" t="s">
        <v>6280</v>
      </c>
      <c r="AU524">
        <v>1995</v>
      </c>
      <c r="AV524">
        <v>60</v>
      </c>
      <c r="AW524">
        <v>3</v>
      </c>
      <c r="AX524" t="s">
        <v>74</v>
      </c>
      <c r="AY524" t="s">
        <v>74</v>
      </c>
      <c r="AZ524" t="s">
        <v>74</v>
      </c>
      <c r="BA524" t="s">
        <v>74</v>
      </c>
      <c r="BB524">
        <v>780</v>
      </c>
      <c r="BC524">
        <v>782</v>
      </c>
      <c r="BD524" t="s">
        <v>74</v>
      </c>
      <c r="BE524" t="s">
        <v>6303</v>
      </c>
      <c r="BF524" t="str">
        <f>HYPERLINK("http://dx.doi.org/10.1021/jo00108a057","http://dx.doi.org/10.1021/jo00108a057")</f>
        <v>http://dx.doi.org/10.1021/jo00108a057</v>
      </c>
      <c r="BG524" t="s">
        <v>74</v>
      </c>
      <c r="BH524" t="s">
        <v>74</v>
      </c>
      <c r="BI524">
        <v>3</v>
      </c>
      <c r="BJ524" t="s">
        <v>6304</v>
      </c>
      <c r="BK524" t="s">
        <v>793</v>
      </c>
      <c r="BL524" t="s">
        <v>1323</v>
      </c>
      <c r="BM524" t="s">
        <v>6305</v>
      </c>
      <c r="BN524" t="s">
        <v>74</v>
      </c>
      <c r="BO524" t="s">
        <v>74</v>
      </c>
      <c r="BP524" t="s">
        <v>74</v>
      </c>
      <c r="BQ524" t="s">
        <v>74</v>
      </c>
      <c r="BR524" t="s">
        <v>97</v>
      </c>
      <c r="BS524" t="s">
        <v>6306</v>
      </c>
      <c r="BT524" t="str">
        <f>HYPERLINK("https%3A%2F%2Fwww.webofscience.com%2Fwos%2Fwoscc%2Ffull-record%2FWOS:A1995QG22100057","View Full Record in Web of Science")</f>
        <v>View Full Record in Web of Science</v>
      </c>
    </row>
    <row r="525" spans="1:72" x14ac:dyDescent="0.15">
      <c r="A525" t="s">
        <v>72</v>
      </c>
      <c r="B525" t="s">
        <v>6307</v>
      </c>
      <c r="C525" t="s">
        <v>74</v>
      </c>
      <c r="D525" t="s">
        <v>74</v>
      </c>
      <c r="E525" t="s">
        <v>74</v>
      </c>
      <c r="F525" t="s">
        <v>6307</v>
      </c>
      <c r="G525" t="s">
        <v>74</v>
      </c>
      <c r="H525" t="s">
        <v>74</v>
      </c>
      <c r="I525" t="s">
        <v>6308</v>
      </c>
      <c r="J525" t="s">
        <v>2994</v>
      </c>
      <c r="K525" t="s">
        <v>74</v>
      </c>
      <c r="L525" t="s">
        <v>74</v>
      </c>
      <c r="M525" t="s">
        <v>77</v>
      </c>
      <c r="N525" t="s">
        <v>78</v>
      </c>
      <c r="O525" t="s">
        <v>74</v>
      </c>
      <c r="P525" t="s">
        <v>74</v>
      </c>
      <c r="Q525" t="s">
        <v>74</v>
      </c>
      <c r="R525" t="s">
        <v>74</v>
      </c>
      <c r="S525" t="s">
        <v>74</v>
      </c>
      <c r="T525" t="s">
        <v>74</v>
      </c>
      <c r="U525" t="s">
        <v>6309</v>
      </c>
      <c r="V525" t="s">
        <v>6310</v>
      </c>
      <c r="W525" t="s">
        <v>6311</v>
      </c>
      <c r="X525" t="s">
        <v>6312</v>
      </c>
      <c r="Y525" t="s">
        <v>6313</v>
      </c>
      <c r="Z525" t="s">
        <v>74</v>
      </c>
      <c r="AA525" t="s">
        <v>6314</v>
      </c>
      <c r="AB525" t="s">
        <v>74</v>
      </c>
      <c r="AC525" t="s">
        <v>74</v>
      </c>
      <c r="AD525" t="s">
        <v>74</v>
      </c>
      <c r="AE525" t="s">
        <v>74</v>
      </c>
      <c r="AF525" t="s">
        <v>74</v>
      </c>
      <c r="AG525">
        <v>45</v>
      </c>
      <c r="AH525">
        <v>92</v>
      </c>
      <c r="AI525">
        <v>94</v>
      </c>
      <c r="AJ525">
        <v>0</v>
      </c>
      <c r="AK525">
        <v>18</v>
      </c>
      <c r="AL525" t="s">
        <v>3001</v>
      </c>
      <c r="AM525" t="s">
        <v>161</v>
      </c>
      <c r="AN525" t="s">
        <v>3002</v>
      </c>
      <c r="AO525" t="s">
        <v>3003</v>
      </c>
      <c r="AP525" t="s">
        <v>3004</v>
      </c>
      <c r="AQ525" t="s">
        <v>74</v>
      </c>
      <c r="AR525" t="s">
        <v>2994</v>
      </c>
      <c r="AS525" t="s">
        <v>3005</v>
      </c>
      <c r="AT525" t="s">
        <v>6280</v>
      </c>
      <c r="AU525">
        <v>1995</v>
      </c>
      <c r="AV525">
        <v>267</v>
      </c>
      <c r="AW525">
        <v>5199</v>
      </c>
      <c r="AX525" t="s">
        <v>74</v>
      </c>
      <c r="AY525" t="s">
        <v>74</v>
      </c>
      <c r="AZ525" t="s">
        <v>74</v>
      </c>
      <c r="BA525" t="s">
        <v>74</v>
      </c>
      <c r="BB525">
        <v>849</v>
      </c>
      <c r="BC525">
        <v>852</v>
      </c>
      <c r="BD525" t="s">
        <v>74</v>
      </c>
      <c r="BE525" t="s">
        <v>6315</v>
      </c>
      <c r="BF525" t="str">
        <f>HYPERLINK("http://dx.doi.org/10.1126/science.267.5199.849","http://dx.doi.org/10.1126/science.267.5199.849")</f>
        <v>http://dx.doi.org/10.1126/science.267.5199.849</v>
      </c>
      <c r="BG525" t="s">
        <v>74</v>
      </c>
      <c r="BH525" t="s">
        <v>74</v>
      </c>
      <c r="BI525">
        <v>4</v>
      </c>
      <c r="BJ525" t="s">
        <v>113</v>
      </c>
      <c r="BK525" t="s">
        <v>94</v>
      </c>
      <c r="BL525" t="s">
        <v>114</v>
      </c>
      <c r="BM525" t="s">
        <v>6316</v>
      </c>
      <c r="BN525">
        <v>17813911</v>
      </c>
      <c r="BO525" t="s">
        <v>74</v>
      </c>
      <c r="BP525" t="s">
        <v>74</v>
      </c>
      <c r="BQ525" t="s">
        <v>74</v>
      </c>
      <c r="BR525" t="s">
        <v>97</v>
      </c>
      <c r="BS525" t="s">
        <v>6317</v>
      </c>
      <c r="BT525" t="str">
        <f>HYPERLINK("https%3A%2F%2Fwww.webofscience.com%2Fwos%2Fwoscc%2Ffull-record%2FWOS:A1995QG20700047","View Full Record in Web of Science")</f>
        <v>View Full Record in Web of Science</v>
      </c>
    </row>
    <row r="526" spans="1:72" x14ac:dyDescent="0.15">
      <c r="A526" t="s">
        <v>72</v>
      </c>
      <c r="B526" t="s">
        <v>6318</v>
      </c>
      <c r="C526" t="s">
        <v>74</v>
      </c>
      <c r="D526" t="s">
        <v>74</v>
      </c>
      <c r="E526" t="s">
        <v>74</v>
      </c>
      <c r="F526" t="s">
        <v>6318</v>
      </c>
      <c r="G526" t="s">
        <v>74</v>
      </c>
      <c r="H526" t="s">
        <v>74</v>
      </c>
      <c r="I526" t="s">
        <v>6319</v>
      </c>
      <c r="J526" t="s">
        <v>1310</v>
      </c>
      <c r="K526" t="s">
        <v>74</v>
      </c>
      <c r="L526" t="s">
        <v>74</v>
      </c>
      <c r="M526" t="s">
        <v>77</v>
      </c>
      <c r="N526" t="s">
        <v>78</v>
      </c>
      <c r="O526" t="s">
        <v>74</v>
      </c>
      <c r="P526" t="s">
        <v>74</v>
      </c>
      <c r="Q526" t="s">
        <v>74</v>
      </c>
      <c r="R526" t="s">
        <v>74</v>
      </c>
      <c r="S526" t="s">
        <v>74</v>
      </c>
      <c r="T526" t="s">
        <v>74</v>
      </c>
      <c r="U526" t="s">
        <v>6320</v>
      </c>
      <c r="V526" t="s">
        <v>6321</v>
      </c>
      <c r="W526" t="s">
        <v>6322</v>
      </c>
      <c r="X526" t="s">
        <v>6323</v>
      </c>
      <c r="Y526" t="s">
        <v>6324</v>
      </c>
      <c r="Z526" t="s">
        <v>74</v>
      </c>
      <c r="AA526" t="s">
        <v>74</v>
      </c>
      <c r="AB526" t="s">
        <v>74</v>
      </c>
      <c r="AC526" t="s">
        <v>74</v>
      </c>
      <c r="AD526" t="s">
        <v>74</v>
      </c>
      <c r="AE526" t="s">
        <v>74</v>
      </c>
      <c r="AF526" t="s">
        <v>74</v>
      </c>
      <c r="AG526">
        <v>46</v>
      </c>
      <c r="AH526">
        <v>16</v>
      </c>
      <c r="AI526">
        <v>16</v>
      </c>
      <c r="AJ526">
        <v>0</v>
      </c>
      <c r="AK526">
        <v>4</v>
      </c>
      <c r="AL526" t="s">
        <v>1315</v>
      </c>
      <c r="AM526" t="s">
        <v>161</v>
      </c>
      <c r="AN526" t="s">
        <v>1316</v>
      </c>
      <c r="AO526" t="s">
        <v>1317</v>
      </c>
      <c r="AP526" t="s">
        <v>74</v>
      </c>
      <c r="AQ526" t="s">
        <v>74</v>
      </c>
      <c r="AR526" t="s">
        <v>1318</v>
      </c>
      <c r="AS526" t="s">
        <v>1319</v>
      </c>
      <c r="AT526" t="s">
        <v>6325</v>
      </c>
      <c r="AU526">
        <v>1995</v>
      </c>
      <c r="AV526">
        <v>99</v>
      </c>
      <c r="AW526">
        <v>6</v>
      </c>
      <c r="AX526" t="s">
        <v>74</v>
      </c>
      <c r="AY526" t="s">
        <v>74</v>
      </c>
      <c r="AZ526" t="s">
        <v>74</v>
      </c>
      <c r="BA526" t="s">
        <v>74</v>
      </c>
      <c r="BB526">
        <v>1792</v>
      </c>
      <c r="BC526">
        <v>1798</v>
      </c>
      <c r="BD526" t="s">
        <v>74</v>
      </c>
      <c r="BE526" t="s">
        <v>6326</v>
      </c>
      <c r="BF526" t="str">
        <f>HYPERLINK("http://dx.doi.org/10.1021/j100006a023","http://dx.doi.org/10.1021/j100006a023")</f>
        <v>http://dx.doi.org/10.1021/j100006a023</v>
      </c>
      <c r="BG526" t="s">
        <v>74</v>
      </c>
      <c r="BH526" t="s">
        <v>74</v>
      </c>
      <c r="BI526">
        <v>7</v>
      </c>
      <c r="BJ526" t="s">
        <v>1322</v>
      </c>
      <c r="BK526" t="s">
        <v>94</v>
      </c>
      <c r="BL526" t="s">
        <v>1323</v>
      </c>
      <c r="BM526" t="s">
        <v>6327</v>
      </c>
      <c r="BN526" t="s">
        <v>74</v>
      </c>
      <c r="BO526" t="s">
        <v>74</v>
      </c>
      <c r="BP526" t="s">
        <v>74</v>
      </c>
      <c r="BQ526" t="s">
        <v>74</v>
      </c>
      <c r="BR526" t="s">
        <v>97</v>
      </c>
      <c r="BS526" t="s">
        <v>6328</v>
      </c>
      <c r="BT526" t="str">
        <f>HYPERLINK("https%3A%2F%2Fwww.webofscience.com%2Fwos%2Fwoscc%2Ffull-record%2FWOS:A1995QG50700024","View Full Record in Web of Science")</f>
        <v>View Full Record in Web of Science</v>
      </c>
    </row>
    <row r="527" spans="1:72" x14ac:dyDescent="0.15">
      <c r="A527" t="s">
        <v>72</v>
      </c>
      <c r="B527" t="s">
        <v>6329</v>
      </c>
      <c r="C527" t="s">
        <v>74</v>
      </c>
      <c r="D527" t="s">
        <v>74</v>
      </c>
      <c r="E527" t="s">
        <v>74</v>
      </c>
      <c r="F527" t="s">
        <v>6329</v>
      </c>
      <c r="G527" t="s">
        <v>74</v>
      </c>
      <c r="H527" t="s">
        <v>74</v>
      </c>
      <c r="I527" t="s">
        <v>6330</v>
      </c>
      <c r="J527" t="s">
        <v>101</v>
      </c>
      <c r="K527" t="s">
        <v>74</v>
      </c>
      <c r="L527" t="s">
        <v>74</v>
      </c>
      <c r="M527" t="s">
        <v>77</v>
      </c>
      <c r="N527" t="s">
        <v>78</v>
      </c>
      <c r="O527" t="s">
        <v>74</v>
      </c>
      <c r="P527" t="s">
        <v>74</v>
      </c>
      <c r="Q527" t="s">
        <v>74</v>
      </c>
      <c r="R527" t="s">
        <v>74</v>
      </c>
      <c r="S527" t="s">
        <v>74</v>
      </c>
      <c r="T527" t="s">
        <v>74</v>
      </c>
      <c r="U527" t="s">
        <v>6331</v>
      </c>
      <c r="V527" t="s">
        <v>6332</v>
      </c>
      <c r="W527" t="s">
        <v>74</v>
      </c>
      <c r="X527" t="s">
        <v>74</v>
      </c>
      <c r="Y527" t="s">
        <v>6333</v>
      </c>
      <c r="Z527" t="s">
        <v>74</v>
      </c>
      <c r="AA527" t="s">
        <v>74</v>
      </c>
      <c r="AB527" t="s">
        <v>74</v>
      </c>
      <c r="AC527" t="s">
        <v>74</v>
      </c>
      <c r="AD527" t="s">
        <v>74</v>
      </c>
      <c r="AE527" t="s">
        <v>74</v>
      </c>
      <c r="AF527" t="s">
        <v>74</v>
      </c>
      <c r="AG527">
        <v>16</v>
      </c>
      <c r="AH527">
        <v>116</v>
      </c>
      <c r="AI527">
        <v>130</v>
      </c>
      <c r="AJ527">
        <v>1</v>
      </c>
      <c r="AK527">
        <v>26</v>
      </c>
      <c r="AL527" t="s">
        <v>106</v>
      </c>
      <c r="AM527" t="s">
        <v>107</v>
      </c>
      <c r="AN527" t="s">
        <v>108</v>
      </c>
      <c r="AO527" t="s">
        <v>109</v>
      </c>
      <c r="AP527" t="s">
        <v>74</v>
      </c>
      <c r="AQ527" t="s">
        <v>74</v>
      </c>
      <c r="AR527" t="s">
        <v>101</v>
      </c>
      <c r="AS527" t="s">
        <v>110</v>
      </c>
      <c r="AT527" t="s">
        <v>6325</v>
      </c>
      <c r="AU527">
        <v>1995</v>
      </c>
      <c r="AV527">
        <v>373</v>
      </c>
      <c r="AW527">
        <v>6514</v>
      </c>
      <c r="AX527" t="s">
        <v>74</v>
      </c>
      <c r="AY527" t="s">
        <v>74</v>
      </c>
      <c r="AZ527" t="s">
        <v>74</v>
      </c>
      <c r="BA527" t="s">
        <v>74</v>
      </c>
      <c r="BB527">
        <v>503</v>
      </c>
      <c r="BC527">
        <v>506</v>
      </c>
      <c r="BD527" t="s">
        <v>74</v>
      </c>
      <c r="BE527" t="s">
        <v>6334</v>
      </c>
      <c r="BF527" t="str">
        <f>HYPERLINK("http://dx.doi.org/10.1038/373503a0","http://dx.doi.org/10.1038/373503a0")</f>
        <v>http://dx.doi.org/10.1038/373503a0</v>
      </c>
      <c r="BG527" t="s">
        <v>74</v>
      </c>
      <c r="BH527" t="s">
        <v>74</v>
      </c>
      <c r="BI527">
        <v>4</v>
      </c>
      <c r="BJ527" t="s">
        <v>113</v>
      </c>
      <c r="BK527" t="s">
        <v>94</v>
      </c>
      <c r="BL527" t="s">
        <v>114</v>
      </c>
      <c r="BM527" t="s">
        <v>6335</v>
      </c>
      <c r="BN527" t="s">
        <v>74</v>
      </c>
      <c r="BO527" t="s">
        <v>74</v>
      </c>
      <c r="BP527" t="s">
        <v>74</v>
      </c>
      <c r="BQ527" t="s">
        <v>74</v>
      </c>
      <c r="BR527" t="s">
        <v>97</v>
      </c>
      <c r="BS527" t="s">
        <v>6336</v>
      </c>
      <c r="BT527" t="str">
        <f>HYPERLINK("https%3A%2F%2Fwww.webofscience.com%2Fwos%2Fwoscc%2Ffull-record%2FWOS:A1995QF72400053","View Full Record in Web of Science")</f>
        <v>View Full Record in Web of Science</v>
      </c>
    </row>
    <row r="528" spans="1:72" x14ac:dyDescent="0.15">
      <c r="A528" t="s">
        <v>72</v>
      </c>
      <c r="B528" t="s">
        <v>6337</v>
      </c>
      <c r="C528" t="s">
        <v>74</v>
      </c>
      <c r="D528" t="s">
        <v>74</v>
      </c>
      <c r="E528" t="s">
        <v>74</v>
      </c>
      <c r="F528" t="s">
        <v>6337</v>
      </c>
      <c r="G528" t="s">
        <v>74</v>
      </c>
      <c r="H528" t="s">
        <v>74</v>
      </c>
      <c r="I528" t="s">
        <v>6338</v>
      </c>
      <c r="J528" t="s">
        <v>101</v>
      </c>
      <c r="K528" t="s">
        <v>74</v>
      </c>
      <c r="L528" t="s">
        <v>74</v>
      </c>
      <c r="M528" t="s">
        <v>77</v>
      </c>
      <c r="N528" t="s">
        <v>78</v>
      </c>
      <c r="O528" t="s">
        <v>74</v>
      </c>
      <c r="P528" t="s">
        <v>74</v>
      </c>
      <c r="Q528" t="s">
        <v>74</v>
      </c>
      <c r="R528" t="s">
        <v>74</v>
      </c>
      <c r="S528" t="s">
        <v>74</v>
      </c>
      <c r="T528" t="s">
        <v>74</v>
      </c>
      <c r="U528" t="s">
        <v>6339</v>
      </c>
      <c r="V528" t="s">
        <v>6340</v>
      </c>
      <c r="W528" t="s">
        <v>6341</v>
      </c>
      <c r="X528" t="s">
        <v>620</v>
      </c>
      <c r="Y528" t="s">
        <v>6342</v>
      </c>
      <c r="Z528" t="s">
        <v>74</v>
      </c>
      <c r="AA528" t="s">
        <v>6343</v>
      </c>
      <c r="AB528" t="s">
        <v>6344</v>
      </c>
      <c r="AC528" t="s">
        <v>74</v>
      </c>
      <c r="AD528" t="s">
        <v>74</v>
      </c>
      <c r="AE528" t="s">
        <v>74</v>
      </c>
      <c r="AF528" t="s">
        <v>74</v>
      </c>
      <c r="AG528">
        <v>42</v>
      </c>
      <c r="AH528">
        <v>704</v>
      </c>
      <c r="AI528">
        <v>734</v>
      </c>
      <c r="AJ528">
        <v>4</v>
      </c>
      <c r="AK528">
        <v>144</v>
      </c>
      <c r="AL528" t="s">
        <v>1525</v>
      </c>
      <c r="AM528" t="s">
        <v>107</v>
      </c>
      <c r="AN528" t="s">
        <v>1526</v>
      </c>
      <c r="AO528" t="s">
        <v>109</v>
      </c>
      <c r="AP528" t="s">
        <v>74</v>
      </c>
      <c r="AQ528" t="s">
        <v>74</v>
      </c>
      <c r="AR528" t="s">
        <v>101</v>
      </c>
      <c r="AS528" t="s">
        <v>110</v>
      </c>
      <c r="AT528" t="s">
        <v>6345</v>
      </c>
      <c r="AU528">
        <v>1995</v>
      </c>
      <c r="AV528">
        <v>373</v>
      </c>
      <c r="AW528">
        <v>6513</v>
      </c>
      <c r="AX528" t="s">
        <v>74</v>
      </c>
      <c r="AY528" t="s">
        <v>74</v>
      </c>
      <c r="AZ528" t="s">
        <v>74</v>
      </c>
      <c r="BA528" t="s">
        <v>74</v>
      </c>
      <c r="BB528">
        <v>412</v>
      </c>
      <c r="BC528">
        <v>415</v>
      </c>
      <c r="BD528" t="s">
        <v>74</v>
      </c>
      <c r="BE528" t="s">
        <v>6346</v>
      </c>
      <c r="BF528" t="str">
        <f>HYPERLINK("http://dx.doi.org/10.1038/373412a0","http://dx.doi.org/10.1038/373412a0")</f>
        <v>http://dx.doi.org/10.1038/373412a0</v>
      </c>
      <c r="BG528" t="s">
        <v>74</v>
      </c>
      <c r="BH528" t="s">
        <v>74</v>
      </c>
      <c r="BI528">
        <v>4</v>
      </c>
      <c r="BJ528" t="s">
        <v>113</v>
      </c>
      <c r="BK528" t="s">
        <v>94</v>
      </c>
      <c r="BL528" t="s">
        <v>114</v>
      </c>
      <c r="BM528" t="s">
        <v>6347</v>
      </c>
      <c r="BN528" t="s">
        <v>74</v>
      </c>
      <c r="BO528" t="s">
        <v>74</v>
      </c>
      <c r="BP528" t="s">
        <v>74</v>
      </c>
      <c r="BQ528" t="s">
        <v>74</v>
      </c>
      <c r="BR528" t="s">
        <v>97</v>
      </c>
      <c r="BS528" t="s">
        <v>6348</v>
      </c>
      <c r="BT528" t="str">
        <f>HYPERLINK("https%3A%2F%2Fwww.webofscience.com%2Fwos%2Fwoscc%2Ffull-record%2FWOS:A1995QE67000051","View Full Record in Web of Science")</f>
        <v>View Full Record in Web of Science</v>
      </c>
    </row>
    <row r="529" spans="1:72" x14ac:dyDescent="0.15">
      <c r="A529" t="s">
        <v>72</v>
      </c>
      <c r="B529" t="s">
        <v>6349</v>
      </c>
      <c r="C529" t="s">
        <v>74</v>
      </c>
      <c r="D529" t="s">
        <v>74</v>
      </c>
      <c r="E529" t="s">
        <v>74</v>
      </c>
      <c r="F529" t="s">
        <v>6349</v>
      </c>
      <c r="G529" t="s">
        <v>74</v>
      </c>
      <c r="H529" t="s">
        <v>74</v>
      </c>
      <c r="I529" t="s">
        <v>6350</v>
      </c>
      <c r="J529" t="s">
        <v>298</v>
      </c>
      <c r="K529" t="s">
        <v>74</v>
      </c>
      <c r="L529" t="s">
        <v>74</v>
      </c>
      <c r="M529" t="s">
        <v>77</v>
      </c>
      <c r="N529" t="s">
        <v>78</v>
      </c>
      <c r="O529" t="s">
        <v>74</v>
      </c>
      <c r="P529" t="s">
        <v>74</v>
      </c>
      <c r="Q529" t="s">
        <v>74</v>
      </c>
      <c r="R529" t="s">
        <v>74</v>
      </c>
      <c r="S529" t="s">
        <v>74</v>
      </c>
      <c r="T529" t="s">
        <v>74</v>
      </c>
      <c r="U529" t="s">
        <v>6351</v>
      </c>
      <c r="V529" t="s">
        <v>6352</v>
      </c>
      <c r="W529" t="s">
        <v>6353</v>
      </c>
      <c r="X529" t="s">
        <v>6354</v>
      </c>
      <c r="Y529" t="s">
        <v>6355</v>
      </c>
      <c r="Z529" t="s">
        <v>74</v>
      </c>
      <c r="AA529" t="s">
        <v>6356</v>
      </c>
      <c r="AB529" t="s">
        <v>6357</v>
      </c>
      <c r="AC529" t="s">
        <v>74</v>
      </c>
      <c r="AD529" t="s">
        <v>74</v>
      </c>
      <c r="AE529" t="s">
        <v>74</v>
      </c>
      <c r="AF529" t="s">
        <v>74</v>
      </c>
      <c r="AG529">
        <v>33</v>
      </c>
      <c r="AH529">
        <v>12</v>
      </c>
      <c r="AI529">
        <v>12</v>
      </c>
      <c r="AJ529">
        <v>1</v>
      </c>
      <c r="AK529">
        <v>8</v>
      </c>
      <c r="AL529" t="s">
        <v>305</v>
      </c>
      <c r="AM529" t="s">
        <v>306</v>
      </c>
      <c r="AN529" t="s">
        <v>307</v>
      </c>
      <c r="AO529" t="s">
        <v>308</v>
      </c>
      <c r="AP529" t="s">
        <v>74</v>
      </c>
      <c r="AQ529" t="s">
        <v>74</v>
      </c>
      <c r="AR529" t="s">
        <v>298</v>
      </c>
      <c r="AS529" t="s">
        <v>309</v>
      </c>
      <c r="AT529" t="s">
        <v>6358</v>
      </c>
      <c r="AU529">
        <v>1995</v>
      </c>
      <c r="AV529">
        <v>24</v>
      </c>
      <c r="AW529">
        <v>1</v>
      </c>
      <c r="AX529" t="s">
        <v>74</v>
      </c>
      <c r="AY529" t="s">
        <v>74</v>
      </c>
      <c r="AZ529" t="s">
        <v>74</v>
      </c>
      <c r="BA529" t="s">
        <v>74</v>
      </c>
      <c r="BB529">
        <v>41</v>
      </c>
      <c r="BC529">
        <v>46</v>
      </c>
      <c r="BD529" t="s">
        <v>74</v>
      </c>
      <c r="BE529" t="s">
        <v>74</v>
      </c>
      <c r="BF529" t="s">
        <v>74</v>
      </c>
      <c r="BG529" t="s">
        <v>74</v>
      </c>
      <c r="BH529" t="s">
        <v>74</v>
      </c>
      <c r="BI529">
        <v>6</v>
      </c>
      <c r="BJ529" t="s">
        <v>311</v>
      </c>
      <c r="BK529" t="s">
        <v>94</v>
      </c>
      <c r="BL529" t="s">
        <v>312</v>
      </c>
      <c r="BM529" t="s">
        <v>6359</v>
      </c>
      <c r="BN529" t="s">
        <v>74</v>
      </c>
      <c r="BO529" t="s">
        <v>74</v>
      </c>
      <c r="BP529" t="s">
        <v>74</v>
      </c>
      <c r="BQ529" t="s">
        <v>74</v>
      </c>
      <c r="BR529" t="s">
        <v>97</v>
      </c>
      <c r="BS529" t="s">
        <v>6360</v>
      </c>
      <c r="BT529" t="str">
        <f>HYPERLINK("https%3A%2F%2Fwww.webofscience.com%2Fwos%2Fwoscc%2Ffull-record%2FWOS:A1995QL87200009","View Full Record in Web of Science")</f>
        <v>View Full Record in Web of Science</v>
      </c>
    </row>
    <row r="530" spans="1:72" x14ac:dyDescent="0.15">
      <c r="A530" t="s">
        <v>72</v>
      </c>
      <c r="B530" t="s">
        <v>6361</v>
      </c>
      <c r="C530" t="s">
        <v>74</v>
      </c>
      <c r="D530" t="s">
        <v>74</v>
      </c>
      <c r="E530" t="s">
        <v>74</v>
      </c>
      <c r="F530" t="s">
        <v>6361</v>
      </c>
      <c r="G530" t="s">
        <v>74</v>
      </c>
      <c r="H530" t="s">
        <v>74</v>
      </c>
      <c r="I530" t="s">
        <v>6362</v>
      </c>
      <c r="J530" t="s">
        <v>6363</v>
      </c>
      <c r="K530" t="s">
        <v>74</v>
      </c>
      <c r="L530" t="s">
        <v>74</v>
      </c>
      <c r="M530" t="s">
        <v>77</v>
      </c>
      <c r="N530" t="s">
        <v>78</v>
      </c>
      <c r="O530" t="s">
        <v>74</v>
      </c>
      <c r="P530" t="s">
        <v>74</v>
      </c>
      <c r="Q530" t="s">
        <v>74</v>
      </c>
      <c r="R530" t="s">
        <v>74</v>
      </c>
      <c r="S530" t="s">
        <v>74</v>
      </c>
      <c r="T530" t="s">
        <v>74</v>
      </c>
      <c r="U530" t="s">
        <v>6364</v>
      </c>
      <c r="V530" t="s">
        <v>74</v>
      </c>
      <c r="W530" t="s">
        <v>74</v>
      </c>
      <c r="X530" t="s">
        <v>74</v>
      </c>
      <c r="Y530" t="s">
        <v>3432</v>
      </c>
      <c r="Z530" t="s">
        <v>74</v>
      </c>
      <c r="AA530" t="s">
        <v>74</v>
      </c>
      <c r="AB530" t="s">
        <v>3433</v>
      </c>
      <c r="AC530" t="s">
        <v>74</v>
      </c>
      <c r="AD530" t="s">
        <v>74</v>
      </c>
      <c r="AE530" t="s">
        <v>74</v>
      </c>
      <c r="AF530" t="s">
        <v>74</v>
      </c>
      <c r="AG530">
        <v>95</v>
      </c>
      <c r="AH530">
        <v>52</v>
      </c>
      <c r="AI530">
        <v>57</v>
      </c>
      <c r="AJ530">
        <v>0</v>
      </c>
      <c r="AK530">
        <v>14</v>
      </c>
      <c r="AL530" t="s">
        <v>1967</v>
      </c>
      <c r="AM530" t="s">
        <v>345</v>
      </c>
      <c r="AN530" t="s">
        <v>1968</v>
      </c>
      <c r="AO530" t="s">
        <v>6365</v>
      </c>
      <c r="AP530" t="s">
        <v>74</v>
      </c>
      <c r="AQ530" t="s">
        <v>74</v>
      </c>
      <c r="AR530" t="s">
        <v>6366</v>
      </c>
      <c r="AS530" t="s">
        <v>6367</v>
      </c>
      <c r="AT530" t="s">
        <v>6358</v>
      </c>
      <c r="AU530">
        <v>1995</v>
      </c>
      <c r="AV530">
        <v>70</v>
      </c>
      <c r="AW530">
        <v>1</v>
      </c>
      <c r="AX530" t="s">
        <v>74</v>
      </c>
      <c r="AY530" t="s">
        <v>74</v>
      </c>
      <c r="AZ530" t="s">
        <v>74</v>
      </c>
      <c r="BA530" t="s">
        <v>74</v>
      </c>
      <c r="BB530">
        <v>161</v>
      </c>
      <c r="BC530">
        <v>185</v>
      </c>
      <c r="BD530" t="s">
        <v>74</v>
      </c>
      <c r="BE530" t="s">
        <v>6368</v>
      </c>
      <c r="BF530" t="str">
        <f>HYPERLINK("http://dx.doi.org/10.1111/j.1469-185X.1995.tb01442.x","http://dx.doi.org/10.1111/j.1469-185X.1995.tb01442.x")</f>
        <v>http://dx.doi.org/10.1111/j.1469-185X.1995.tb01442.x</v>
      </c>
      <c r="BG530" t="s">
        <v>74</v>
      </c>
      <c r="BH530" t="s">
        <v>74</v>
      </c>
      <c r="BI530">
        <v>25</v>
      </c>
      <c r="BJ530" t="s">
        <v>207</v>
      </c>
      <c r="BK530" t="s">
        <v>94</v>
      </c>
      <c r="BL530" t="s">
        <v>208</v>
      </c>
      <c r="BM530" t="s">
        <v>6369</v>
      </c>
      <c r="BN530">
        <v>21545388</v>
      </c>
      <c r="BO530" t="s">
        <v>74</v>
      </c>
      <c r="BP530" t="s">
        <v>74</v>
      </c>
      <c r="BQ530" t="s">
        <v>74</v>
      </c>
      <c r="BR530" t="s">
        <v>97</v>
      </c>
      <c r="BS530" t="s">
        <v>6370</v>
      </c>
      <c r="BT530" t="str">
        <f>HYPERLINK("https%3A%2F%2Fwww.webofscience.com%2Fwos%2Fwoscc%2Ffull-record%2FWOS:A1995QK14800004","View Full Record in Web of Science")</f>
        <v>View Full Record in Web of Science</v>
      </c>
    </row>
    <row r="531" spans="1:72" x14ac:dyDescent="0.15">
      <c r="A531" t="s">
        <v>72</v>
      </c>
      <c r="B531" t="s">
        <v>6371</v>
      </c>
      <c r="C531" t="s">
        <v>74</v>
      </c>
      <c r="D531" t="s">
        <v>74</v>
      </c>
      <c r="E531" t="s">
        <v>74</v>
      </c>
      <c r="F531" t="s">
        <v>6371</v>
      </c>
      <c r="G531" t="s">
        <v>74</v>
      </c>
      <c r="H531" t="s">
        <v>74</v>
      </c>
      <c r="I531" t="s">
        <v>6372</v>
      </c>
      <c r="J531" t="s">
        <v>4809</v>
      </c>
      <c r="K531" t="s">
        <v>74</v>
      </c>
      <c r="L531" t="s">
        <v>74</v>
      </c>
      <c r="M531" t="s">
        <v>77</v>
      </c>
      <c r="N531" t="s">
        <v>78</v>
      </c>
      <c r="O531" t="s">
        <v>74</v>
      </c>
      <c r="P531" t="s">
        <v>74</v>
      </c>
      <c r="Q531" t="s">
        <v>74</v>
      </c>
      <c r="R531" t="s">
        <v>74</v>
      </c>
      <c r="S531" t="s">
        <v>74</v>
      </c>
      <c r="T531" t="s">
        <v>74</v>
      </c>
      <c r="U531" t="s">
        <v>6373</v>
      </c>
      <c r="V531" t="s">
        <v>6374</v>
      </c>
      <c r="W531" t="s">
        <v>74</v>
      </c>
      <c r="X531" t="s">
        <v>74</v>
      </c>
      <c r="Y531" t="s">
        <v>6375</v>
      </c>
      <c r="Z531" t="s">
        <v>74</v>
      </c>
      <c r="AA531" t="s">
        <v>4813</v>
      </c>
      <c r="AB531" t="s">
        <v>4814</v>
      </c>
      <c r="AC531" t="s">
        <v>74</v>
      </c>
      <c r="AD531" t="s">
        <v>74</v>
      </c>
      <c r="AE531" t="s">
        <v>74</v>
      </c>
      <c r="AF531" t="s">
        <v>74</v>
      </c>
      <c r="AG531">
        <v>32</v>
      </c>
      <c r="AH531">
        <v>30</v>
      </c>
      <c r="AI531">
        <v>30</v>
      </c>
      <c r="AJ531">
        <v>1</v>
      </c>
      <c r="AK531">
        <v>4</v>
      </c>
      <c r="AL531" t="s">
        <v>1504</v>
      </c>
      <c r="AM531" t="s">
        <v>1505</v>
      </c>
      <c r="AN531" t="s">
        <v>1506</v>
      </c>
      <c r="AO531" t="s">
        <v>4816</v>
      </c>
      <c r="AP531" t="s">
        <v>74</v>
      </c>
      <c r="AQ531" t="s">
        <v>74</v>
      </c>
      <c r="AR531" t="s">
        <v>4818</v>
      </c>
      <c r="AS531" t="s">
        <v>4819</v>
      </c>
      <c r="AT531" t="s">
        <v>6358</v>
      </c>
      <c r="AU531">
        <v>1995</v>
      </c>
      <c r="AV531">
        <v>72</v>
      </c>
      <c r="AW531">
        <v>4</v>
      </c>
      <c r="AX531" t="s">
        <v>74</v>
      </c>
      <c r="AY531" t="s">
        <v>74</v>
      </c>
      <c r="AZ531" t="s">
        <v>74</v>
      </c>
      <c r="BA531" t="s">
        <v>74</v>
      </c>
      <c r="BB531">
        <v>411</v>
      </c>
      <c r="BC531">
        <v>438</v>
      </c>
      <c r="BD531" t="s">
        <v>74</v>
      </c>
      <c r="BE531" t="s">
        <v>6376</v>
      </c>
      <c r="BF531" t="str">
        <f>HYPERLINK("http://dx.doi.org/10.1007/BF00709002","http://dx.doi.org/10.1007/BF00709002")</f>
        <v>http://dx.doi.org/10.1007/BF00709002</v>
      </c>
      <c r="BG531" t="s">
        <v>74</v>
      </c>
      <c r="BH531" t="s">
        <v>74</v>
      </c>
      <c r="BI531">
        <v>28</v>
      </c>
      <c r="BJ531" t="s">
        <v>169</v>
      </c>
      <c r="BK531" t="s">
        <v>94</v>
      </c>
      <c r="BL531" t="s">
        <v>169</v>
      </c>
      <c r="BM531" t="s">
        <v>6377</v>
      </c>
      <c r="BN531" t="s">
        <v>74</v>
      </c>
      <c r="BO531" t="s">
        <v>74</v>
      </c>
      <c r="BP531" t="s">
        <v>74</v>
      </c>
      <c r="BQ531" t="s">
        <v>74</v>
      </c>
      <c r="BR531" t="s">
        <v>97</v>
      </c>
      <c r="BS531" t="s">
        <v>6378</v>
      </c>
      <c r="BT531" t="str">
        <f>HYPERLINK("https%3A%2F%2Fwww.webofscience.com%2Fwos%2Fwoscc%2Ffull-record%2FWOS:A1995QW67400005","View Full Record in Web of Science")</f>
        <v>View Full Record in Web of Science</v>
      </c>
    </row>
    <row r="532" spans="1:72" x14ac:dyDescent="0.15">
      <c r="A532" t="s">
        <v>72</v>
      </c>
      <c r="B532" t="s">
        <v>6379</v>
      </c>
      <c r="C532" t="s">
        <v>74</v>
      </c>
      <c r="D532" t="s">
        <v>74</v>
      </c>
      <c r="E532" t="s">
        <v>74</v>
      </c>
      <c r="F532" t="s">
        <v>6379</v>
      </c>
      <c r="G532" t="s">
        <v>74</v>
      </c>
      <c r="H532" t="s">
        <v>74</v>
      </c>
      <c r="I532" t="s">
        <v>6380</v>
      </c>
      <c r="J532" t="s">
        <v>1635</v>
      </c>
      <c r="K532" t="s">
        <v>74</v>
      </c>
      <c r="L532" t="s">
        <v>74</v>
      </c>
      <c r="M532" t="s">
        <v>77</v>
      </c>
      <c r="N532" t="s">
        <v>519</v>
      </c>
      <c r="O532" t="s">
        <v>74</v>
      </c>
      <c r="P532" t="s">
        <v>74</v>
      </c>
      <c r="Q532" t="s">
        <v>74</v>
      </c>
      <c r="R532" t="s">
        <v>74</v>
      </c>
      <c r="S532" t="s">
        <v>74</v>
      </c>
      <c r="T532" t="s">
        <v>74</v>
      </c>
      <c r="U532" t="s">
        <v>74</v>
      </c>
      <c r="V532" t="s">
        <v>6381</v>
      </c>
      <c r="W532" t="s">
        <v>74</v>
      </c>
      <c r="X532" t="s">
        <v>74</v>
      </c>
      <c r="Y532" t="s">
        <v>6382</v>
      </c>
      <c r="Z532" t="s">
        <v>74</v>
      </c>
      <c r="AA532" t="s">
        <v>74</v>
      </c>
      <c r="AB532" t="s">
        <v>74</v>
      </c>
      <c r="AC532" t="s">
        <v>74</v>
      </c>
      <c r="AD532" t="s">
        <v>74</v>
      </c>
      <c r="AE532" t="s">
        <v>74</v>
      </c>
      <c r="AF532" t="s">
        <v>74</v>
      </c>
      <c r="AG532">
        <v>22</v>
      </c>
      <c r="AH532">
        <v>8</v>
      </c>
      <c r="AI532">
        <v>9</v>
      </c>
      <c r="AJ532">
        <v>0</v>
      </c>
      <c r="AK532">
        <v>5</v>
      </c>
      <c r="AL532" t="s">
        <v>1642</v>
      </c>
      <c r="AM532" t="s">
        <v>1643</v>
      </c>
      <c r="AN532" t="s">
        <v>1644</v>
      </c>
      <c r="AO532" t="s">
        <v>1645</v>
      </c>
      <c r="AP532" t="s">
        <v>74</v>
      </c>
      <c r="AQ532" t="s">
        <v>74</v>
      </c>
      <c r="AR532" t="s">
        <v>1646</v>
      </c>
      <c r="AS532" t="s">
        <v>1647</v>
      </c>
      <c r="AT532" t="s">
        <v>6358</v>
      </c>
      <c r="AU532">
        <v>1995</v>
      </c>
      <c r="AV532">
        <v>73</v>
      </c>
      <c r="AW532">
        <v>2</v>
      </c>
      <c r="AX532" t="s">
        <v>74</v>
      </c>
      <c r="AY532" t="s">
        <v>74</v>
      </c>
      <c r="AZ532" t="s">
        <v>74</v>
      </c>
      <c r="BA532" t="s">
        <v>74</v>
      </c>
      <c r="BB532">
        <v>404</v>
      </c>
      <c r="BC532">
        <v>410</v>
      </c>
      <c r="BD532" t="s">
        <v>74</v>
      </c>
      <c r="BE532" t="s">
        <v>6383</v>
      </c>
      <c r="BF532" t="str">
        <f>HYPERLINK("http://dx.doi.org/10.1139/z95-045","http://dx.doi.org/10.1139/z95-045")</f>
        <v>http://dx.doi.org/10.1139/z95-045</v>
      </c>
      <c r="BG532" t="s">
        <v>74</v>
      </c>
      <c r="BH532" t="s">
        <v>74</v>
      </c>
      <c r="BI532">
        <v>7</v>
      </c>
      <c r="BJ532" t="s">
        <v>691</v>
      </c>
      <c r="BK532" t="s">
        <v>94</v>
      </c>
      <c r="BL532" t="s">
        <v>691</v>
      </c>
      <c r="BM532" t="s">
        <v>6384</v>
      </c>
      <c r="BN532" t="s">
        <v>74</v>
      </c>
      <c r="BO532" t="s">
        <v>74</v>
      </c>
      <c r="BP532" t="s">
        <v>74</v>
      </c>
      <c r="BQ532" t="s">
        <v>74</v>
      </c>
      <c r="BR532" t="s">
        <v>97</v>
      </c>
      <c r="BS532" t="s">
        <v>6385</v>
      </c>
      <c r="BT532" t="str">
        <f>HYPERLINK("https%3A%2F%2Fwww.webofscience.com%2Fwos%2Fwoscc%2Ffull-record%2FWOS:A1995RC55500021","View Full Record in Web of Science")</f>
        <v>View Full Record in Web of Science</v>
      </c>
    </row>
    <row r="533" spans="1:72" x14ac:dyDescent="0.15">
      <c r="A533" t="s">
        <v>72</v>
      </c>
      <c r="B533" t="s">
        <v>6386</v>
      </c>
      <c r="C533" t="s">
        <v>74</v>
      </c>
      <c r="D533" t="s">
        <v>74</v>
      </c>
      <c r="E533" t="s">
        <v>74</v>
      </c>
      <c r="F533" t="s">
        <v>6386</v>
      </c>
      <c r="G533" t="s">
        <v>74</v>
      </c>
      <c r="H533" t="s">
        <v>74</v>
      </c>
      <c r="I533" t="s">
        <v>6387</v>
      </c>
      <c r="J533" t="s">
        <v>6388</v>
      </c>
      <c r="K533" t="s">
        <v>74</v>
      </c>
      <c r="L533" t="s">
        <v>74</v>
      </c>
      <c r="M533" t="s">
        <v>6389</v>
      </c>
      <c r="N533" t="s">
        <v>78</v>
      </c>
      <c r="O533" t="s">
        <v>74</v>
      </c>
      <c r="P533" t="s">
        <v>74</v>
      </c>
      <c r="Q533" t="s">
        <v>74</v>
      </c>
      <c r="R533" t="s">
        <v>74</v>
      </c>
      <c r="S533" t="s">
        <v>74</v>
      </c>
      <c r="T533" t="s">
        <v>74</v>
      </c>
      <c r="U533" t="s">
        <v>6390</v>
      </c>
      <c r="V533" t="s">
        <v>6391</v>
      </c>
      <c r="W533" t="s">
        <v>74</v>
      </c>
      <c r="X533" t="s">
        <v>74</v>
      </c>
      <c r="Y533" t="s">
        <v>6392</v>
      </c>
      <c r="Z533" t="s">
        <v>74</v>
      </c>
      <c r="AA533" t="s">
        <v>74</v>
      </c>
      <c r="AB533" t="s">
        <v>74</v>
      </c>
      <c r="AC533" t="s">
        <v>74</v>
      </c>
      <c r="AD533" t="s">
        <v>74</v>
      </c>
      <c r="AE533" t="s">
        <v>74</v>
      </c>
      <c r="AF533" t="s">
        <v>74</v>
      </c>
      <c r="AG533">
        <v>25</v>
      </c>
      <c r="AH533">
        <v>0</v>
      </c>
      <c r="AI533">
        <v>0</v>
      </c>
      <c r="AJ533">
        <v>2</v>
      </c>
      <c r="AK533">
        <v>12</v>
      </c>
      <c r="AL533" t="s">
        <v>6388</v>
      </c>
      <c r="AM533" t="s">
        <v>6393</v>
      </c>
      <c r="AN533" t="s">
        <v>6394</v>
      </c>
      <c r="AO533" t="s">
        <v>6395</v>
      </c>
      <c r="AP533" t="s">
        <v>74</v>
      </c>
      <c r="AQ533" t="s">
        <v>74</v>
      </c>
      <c r="AR533" t="s">
        <v>6396</v>
      </c>
      <c r="AS533" t="s">
        <v>6397</v>
      </c>
      <c r="AT533" t="s">
        <v>6358</v>
      </c>
      <c r="AU533">
        <v>1995</v>
      </c>
      <c r="AV533">
        <v>89</v>
      </c>
      <c r="AW533">
        <v>2</v>
      </c>
      <c r="AX533" t="s">
        <v>74</v>
      </c>
      <c r="AY533" t="s">
        <v>74</v>
      </c>
      <c r="AZ533" t="s">
        <v>74</v>
      </c>
      <c r="BA533" t="s">
        <v>74</v>
      </c>
      <c r="BB533">
        <v>73</v>
      </c>
      <c r="BC533">
        <v>80</v>
      </c>
      <c r="BD533" t="s">
        <v>74</v>
      </c>
      <c r="BE533" t="s">
        <v>74</v>
      </c>
      <c r="BF533" t="s">
        <v>74</v>
      </c>
      <c r="BG533" t="s">
        <v>74</v>
      </c>
      <c r="BH533" t="s">
        <v>74</v>
      </c>
      <c r="BI533">
        <v>8</v>
      </c>
      <c r="BJ533" t="s">
        <v>1348</v>
      </c>
      <c r="BK533" t="s">
        <v>94</v>
      </c>
      <c r="BL533" t="s">
        <v>1323</v>
      </c>
      <c r="BM533" t="s">
        <v>6398</v>
      </c>
      <c r="BN533" t="s">
        <v>74</v>
      </c>
      <c r="BO533" t="s">
        <v>74</v>
      </c>
      <c r="BP533" t="s">
        <v>74</v>
      </c>
      <c r="BQ533" t="s">
        <v>74</v>
      </c>
      <c r="BR533" t="s">
        <v>97</v>
      </c>
      <c r="BS533" t="s">
        <v>6399</v>
      </c>
      <c r="BT533" t="str">
        <f>HYPERLINK("https%3A%2F%2Fwww.webofscience.com%2Fwos%2Fwoscc%2Ffull-record%2FWOS:A1995QJ06700001","View Full Record in Web of Science")</f>
        <v>View Full Record in Web of Science</v>
      </c>
    </row>
    <row r="534" spans="1:72" x14ac:dyDescent="0.15">
      <c r="A534" t="s">
        <v>72</v>
      </c>
      <c r="B534" t="s">
        <v>6400</v>
      </c>
      <c r="C534" t="s">
        <v>74</v>
      </c>
      <c r="D534" t="s">
        <v>74</v>
      </c>
      <c r="E534" t="s">
        <v>74</v>
      </c>
      <c r="F534" t="s">
        <v>6400</v>
      </c>
      <c r="G534" t="s">
        <v>74</v>
      </c>
      <c r="H534" t="s">
        <v>74</v>
      </c>
      <c r="I534" t="s">
        <v>6401</v>
      </c>
      <c r="J534" t="s">
        <v>631</v>
      </c>
      <c r="K534" t="s">
        <v>74</v>
      </c>
      <c r="L534" t="s">
        <v>74</v>
      </c>
      <c r="M534" t="s">
        <v>77</v>
      </c>
      <c r="N534" t="s">
        <v>78</v>
      </c>
      <c r="O534" t="s">
        <v>74</v>
      </c>
      <c r="P534" t="s">
        <v>74</v>
      </c>
      <c r="Q534" t="s">
        <v>74</v>
      </c>
      <c r="R534" t="s">
        <v>74</v>
      </c>
      <c r="S534" t="s">
        <v>74</v>
      </c>
      <c r="T534" t="s">
        <v>74</v>
      </c>
      <c r="U534" t="s">
        <v>6402</v>
      </c>
      <c r="V534" t="s">
        <v>6403</v>
      </c>
      <c r="W534" t="s">
        <v>74</v>
      </c>
      <c r="X534" t="s">
        <v>74</v>
      </c>
      <c r="Y534" t="s">
        <v>6404</v>
      </c>
      <c r="Z534" t="s">
        <v>74</v>
      </c>
      <c r="AA534" t="s">
        <v>74</v>
      </c>
      <c r="AB534" t="s">
        <v>74</v>
      </c>
      <c r="AC534" t="s">
        <v>74</v>
      </c>
      <c r="AD534" t="s">
        <v>74</v>
      </c>
      <c r="AE534" t="s">
        <v>74</v>
      </c>
      <c r="AF534" t="s">
        <v>74</v>
      </c>
      <c r="AG534">
        <v>34</v>
      </c>
      <c r="AH534">
        <v>83</v>
      </c>
      <c r="AI534">
        <v>86</v>
      </c>
      <c r="AJ534">
        <v>1</v>
      </c>
      <c r="AK534">
        <v>7</v>
      </c>
      <c r="AL534" t="s">
        <v>622</v>
      </c>
      <c r="AM534" t="s">
        <v>372</v>
      </c>
      <c r="AN534" t="s">
        <v>623</v>
      </c>
      <c r="AO534" t="s">
        <v>639</v>
      </c>
      <c r="AP534" t="s">
        <v>74</v>
      </c>
      <c r="AQ534" t="s">
        <v>74</v>
      </c>
      <c r="AR534" t="s">
        <v>640</v>
      </c>
      <c r="AS534" t="s">
        <v>641</v>
      </c>
      <c r="AT534" t="s">
        <v>6358</v>
      </c>
      <c r="AU534">
        <v>1995</v>
      </c>
      <c r="AV534">
        <v>42</v>
      </c>
      <c r="AW534">
        <v>2</v>
      </c>
      <c r="AX534" t="s">
        <v>74</v>
      </c>
      <c r="AY534" t="s">
        <v>74</v>
      </c>
      <c r="AZ534" t="s">
        <v>74</v>
      </c>
      <c r="BA534" t="s">
        <v>74</v>
      </c>
      <c r="BB534">
        <v>165</v>
      </c>
      <c r="BC534">
        <v>189</v>
      </c>
      <c r="BD534" t="s">
        <v>74</v>
      </c>
      <c r="BE534" t="s">
        <v>6405</v>
      </c>
      <c r="BF534" t="str">
        <f>HYPERLINK("http://dx.doi.org/10.1016/0967-0637(94)00042-Q","http://dx.doi.org/10.1016/0967-0637(94)00042-Q")</f>
        <v>http://dx.doi.org/10.1016/0967-0637(94)00042-Q</v>
      </c>
      <c r="BG534" t="s">
        <v>74</v>
      </c>
      <c r="BH534" t="s">
        <v>74</v>
      </c>
      <c r="BI534">
        <v>25</v>
      </c>
      <c r="BJ534" t="s">
        <v>246</v>
      </c>
      <c r="BK534" t="s">
        <v>94</v>
      </c>
      <c r="BL534" t="s">
        <v>246</v>
      </c>
      <c r="BM534" t="s">
        <v>6406</v>
      </c>
      <c r="BN534" t="s">
        <v>74</v>
      </c>
      <c r="BO534" t="s">
        <v>74</v>
      </c>
      <c r="BP534" t="s">
        <v>74</v>
      </c>
      <c r="BQ534" t="s">
        <v>74</v>
      </c>
      <c r="BR534" t="s">
        <v>97</v>
      </c>
      <c r="BS534" t="s">
        <v>6407</v>
      </c>
      <c r="BT534" t="str">
        <f>HYPERLINK("https%3A%2F%2Fwww.webofscience.com%2Fwos%2Fwoscc%2Ffull-record%2FWOS:A1995QN46300001","View Full Record in Web of Science")</f>
        <v>View Full Record in Web of Science</v>
      </c>
    </row>
    <row r="535" spans="1:72" x14ac:dyDescent="0.15">
      <c r="A535" t="s">
        <v>72</v>
      </c>
      <c r="B535" t="s">
        <v>6408</v>
      </c>
      <c r="C535" t="s">
        <v>74</v>
      </c>
      <c r="D535" t="s">
        <v>74</v>
      </c>
      <c r="E535" t="s">
        <v>74</v>
      </c>
      <c r="F535" t="s">
        <v>6408</v>
      </c>
      <c r="G535" t="s">
        <v>74</v>
      </c>
      <c r="H535" t="s">
        <v>74</v>
      </c>
      <c r="I535" t="s">
        <v>6409</v>
      </c>
      <c r="J535" t="s">
        <v>660</v>
      </c>
      <c r="K535" t="s">
        <v>74</v>
      </c>
      <c r="L535" t="s">
        <v>74</v>
      </c>
      <c r="M535" t="s">
        <v>77</v>
      </c>
      <c r="N535" t="s">
        <v>78</v>
      </c>
      <c r="O535" t="s">
        <v>74</v>
      </c>
      <c r="P535" t="s">
        <v>74</v>
      </c>
      <c r="Q535" t="s">
        <v>74</v>
      </c>
      <c r="R535" t="s">
        <v>74</v>
      </c>
      <c r="S535" t="s">
        <v>74</v>
      </c>
      <c r="T535" t="s">
        <v>6410</v>
      </c>
      <c r="U535" t="s">
        <v>6411</v>
      </c>
      <c r="V535" t="s">
        <v>6412</v>
      </c>
      <c r="W535" t="s">
        <v>6413</v>
      </c>
      <c r="X535" t="s">
        <v>264</v>
      </c>
      <c r="Y535" t="s">
        <v>6414</v>
      </c>
      <c r="Z535" t="s">
        <v>74</v>
      </c>
      <c r="AA535" t="s">
        <v>74</v>
      </c>
      <c r="AB535" t="s">
        <v>74</v>
      </c>
      <c r="AC535" t="s">
        <v>74</v>
      </c>
      <c r="AD535" t="s">
        <v>74</v>
      </c>
      <c r="AE535" t="s">
        <v>74</v>
      </c>
      <c r="AF535" t="s">
        <v>74</v>
      </c>
      <c r="AG535">
        <v>90</v>
      </c>
      <c r="AH535">
        <v>121</v>
      </c>
      <c r="AI535">
        <v>142</v>
      </c>
      <c r="AJ535">
        <v>4</v>
      </c>
      <c r="AK535">
        <v>75</v>
      </c>
      <c r="AL535" t="s">
        <v>980</v>
      </c>
      <c r="AM535" t="s">
        <v>981</v>
      </c>
      <c r="AN535" t="s">
        <v>982</v>
      </c>
      <c r="AO535" t="s">
        <v>670</v>
      </c>
      <c r="AP535" t="s">
        <v>6415</v>
      </c>
      <c r="AQ535" t="s">
        <v>74</v>
      </c>
      <c r="AR535" t="s">
        <v>6416</v>
      </c>
      <c r="AS535" t="s">
        <v>672</v>
      </c>
      <c r="AT535" t="s">
        <v>6358</v>
      </c>
      <c r="AU535">
        <v>1995</v>
      </c>
      <c r="AV535">
        <v>20</v>
      </c>
      <c r="AW535">
        <v>1</v>
      </c>
      <c r="AX535" t="s">
        <v>74</v>
      </c>
      <c r="AY535" t="s">
        <v>74</v>
      </c>
      <c r="AZ535" t="s">
        <v>74</v>
      </c>
      <c r="BA535" t="s">
        <v>74</v>
      </c>
      <c r="BB535">
        <v>7</v>
      </c>
      <c r="BC535">
        <v>20</v>
      </c>
      <c r="BD535" t="s">
        <v>74</v>
      </c>
      <c r="BE535" t="s">
        <v>6417</v>
      </c>
      <c r="BF535" t="str">
        <f>HYPERLINK("http://dx.doi.org/10.1002/esp.3290200103","http://dx.doi.org/10.1002/esp.3290200103")</f>
        <v>http://dx.doi.org/10.1002/esp.3290200103</v>
      </c>
      <c r="BG535" t="s">
        <v>74</v>
      </c>
      <c r="BH535" t="s">
        <v>74</v>
      </c>
      <c r="BI535">
        <v>14</v>
      </c>
      <c r="BJ535" t="s">
        <v>674</v>
      </c>
      <c r="BK535" t="s">
        <v>94</v>
      </c>
      <c r="BL535" t="s">
        <v>675</v>
      </c>
      <c r="BM535" t="s">
        <v>6418</v>
      </c>
      <c r="BN535" t="s">
        <v>74</v>
      </c>
      <c r="BO535" t="s">
        <v>74</v>
      </c>
      <c r="BP535" t="s">
        <v>74</v>
      </c>
      <c r="BQ535" t="s">
        <v>74</v>
      </c>
      <c r="BR535" t="s">
        <v>97</v>
      </c>
      <c r="BS535" t="s">
        <v>6419</v>
      </c>
      <c r="BT535" t="str">
        <f>HYPERLINK("https%3A%2F%2Fwww.webofscience.com%2Fwos%2Fwoscc%2Ffull-record%2FWOS:A1995QD27200002","View Full Record in Web of Science")</f>
        <v>View Full Record in Web of Science</v>
      </c>
    </row>
    <row r="536" spans="1:72" x14ac:dyDescent="0.15">
      <c r="A536" t="s">
        <v>72</v>
      </c>
      <c r="B536" t="s">
        <v>6420</v>
      </c>
      <c r="C536" t="s">
        <v>74</v>
      </c>
      <c r="D536" t="s">
        <v>74</v>
      </c>
      <c r="E536" t="s">
        <v>74</v>
      </c>
      <c r="F536" t="s">
        <v>6420</v>
      </c>
      <c r="G536" t="s">
        <v>74</v>
      </c>
      <c r="H536" t="s">
        <v>74</v>
      </c>
      <c r="I536" t="s">
        <v>6421</v>
      </c>
      <c r="J536" t="s">
        <v>6422</v>
      </c>
      <c r="K536" t="s">
        <v>74</v>
      </c>
      <c r="L536" t="s">
        <v>74</v>
      </c>
      <c r="M536" t="s">
        <v>77</v>
      </c>
      <c r="N536" t="s">
        <v>78</v>
      </c>
      <c r="O536" t="s">
        <v>74</v>
      </c>
      <c r="P536" t="s">
        <v>74</v>
      </c>
      <c r="Q536" t="s">
        <v>74</v>
      </c>
      <c r="R536" t="s">
        <v>74</v>
      </c>
      <c r="S536" t="s">
        <v>74</v>
      </c>
      <c r="T536" t="s">
        <v>74</v>
      </c>
      <c r="U536" t="s">
        <v>6423</v>
      </c>
      <c r="V536" t="s">
        <v>6424</v>
      </c>
      <c r="W536" t="s">
        <v>74</v>
      </c>
      <c r="X536" t="s">
        <v>74</v>
      </c>
      <c r="Y536" t="s">
        <v>6425</v>
      </c>
      <c r="Z536" t="s">
        <v>74</v>
      </c>
      <c r="AA536" t="s">
        <v>74</v>
      </c>
      <c r="AB536" t="s">
        <v>6426</v>
      </c>
      <c r="AC536" t="s">
        <v>74</v>
      </c>
      <c r="AD536" t="s">
        <v>74</v>
      </c>
      <c r="AE536" t="s">
        <v>74</v>
      </c>
      <c r="AF536" t="s">
        <v>74</v>
      </c>
      <c r="AG536">
        <v>31</v>
      </c>
      <c r="AH536">
        <v>29</v>
      </c>
      <c r="AI536">
        <v>29</v>
      </c>
      <c r="AJ536">
        <v>0</v>
      </c>
      <c r="AK536">
        <v>3</v>
      </c>
      <c r="AL536" t="s">
        <v>1967</v>
      </c>
      <c r="AM536" t="s">
        <v>345</v>
      </c>
      <c r="AN536" t="s">
        <v>1968</v>
      </c>
      <c r="AO536" t="s">
        <v>6427</v>
      </c>
      <c r="AP536" t="s">
        <v>74</v>
      </c>
      <c r="AQ536" t="s">
        <v>74</v>
      </c>
      <c r="AR536" t="s">
        <v>6428</v>
      </c>
      <c r="AS536" t="s">
        <v>6429</v>
      </c>
      <c r="AT536" t="s">
        <v>6358</v>
      </c>
      <c r="AU536">
        <v>1995</v>
      </c>
      <c r="AV536">
        <v>114</v>
      </c>
      <c r="AW536">
        <v>1</v>
      </c>
      <c r="AX536" t="s">
        <v>74</v>
      </c>
      <c r="AY536" t="s">
        <v>74</v>
      </c>
      <c r="AZ536" t="s">
        <v>74</v>
      </c>
      <c r="BA536" t="s">
        <v>74</v>
      </c>
      <c r="BB536">
        <v>93</v>
      </c>
      <c r="BC536">
        <v>103</v>
      </c>
      <c r="BD536" t="s">
        <v>74</v>
      </c>
      <c r="BE536" t="s">
        <v>6430</v>
      </c>
      <c r="BF536" t="str">
        <f>HYPERLINK("http://dx.doi.org/10.1017/S0950268800051943","http://dx.doi.org/10.1017/S0950268800051943")</f>
        <v>http://dx.doi.org/10.1017/S0950268800051943</v>
      </c>
      <c r="BG536" t="s">
        <v>74</v>
      </c>
      <c r="BH536" t="s">
        <v>74</v>
      </c>
      <c r="BI536">
        <v>11</v>
      </c>
      <c r="BJ536" t="s">
        <v>6431</v>
      </c>
      <c r="BK536" t="s">
        <v>94</v>
      </c>
      <c r="BL536" t="s">
        <v>6431</v>
      </c>
      <c r="BM536" t="s">
        <v>6432</v>
      </c>
      <c r="BN536">
        <v>7867747</v>
      </c>
      <c r="BO536" t="s">
        <v>612</v>
      </c>
      <c r="BP536" t="s">
        <v>74</v>
      </c>
      <c r="BQ536" t="s">
        <v>74</v>
      </c>
      <c r="BR536" t="s">
        <v>97</v>
      </c>
      <c r="BS536" t="s">
        <v>6433</v>
      </c>
      <c r="BT536" t="str">
        <f>HYPERLINK("https%3A%2F%2Fwww.webofscience.com%2Fwos%2Fwoscc%2Ffull-record%2FWOS:A1995QK17000009","View Full Record in Web of Science")</f>
        <v>View Full Record in Web of Science</v>
      </c>
    </row>
    <row r="537" spans="1:72" x14ac:dyDescent="0.15">
      <c r="A537" t="s">
        <v>72</v>
      </c>
      <c r="B537" t="s">
        <v>3485</v>
      </c>
      <c r="C537" t="s">
        <v>74</v>
      </c>
      <c r="D537" t="s">
        <v>74</v>
      </c>
      <c r="E537" t="s">
        <v>74</v>
      </c>
      <c r="F537" t="s">
        <v>3485</v>
      </c>
      <c r="G537" t="s">
        <v>74</v>
      </c>
      <c r="H537" t="s">
        <v>74</v>
      </c>
      <c r="I537" t="s">
        <v>6434</v>
      </c>
      <c r="J537" t="s">
        <v>6435</v>
      </c>
      <c r="K537" t="s">
        <v>74</v>
      </c>
      <c r="L537" t="s">
        <v>74</v>
      </c>
      <c r="M537" t="s">
        <v>77</v>
      </c>
      <c r="N537" t="s">
        <v>78</v>
      </c>
      <c r="O537" t="s">
        <v>74</v>
      </c>
      <c r="P537" t="s">
        <v>74</v>
      </c>
      <c r="Q537" t="s">
        <v>74</v>
      </c>
      <c r="R537" t="s">
        <v>74</v>
      </c>
      <c r="S537" t="s">
        <v>74</v>
      </c>
      <c r="T537" t="s">
        <v>6436</v>
      </c>
      <c r="U537" t="s">
        <v>6437</v>
      </c>
      <c r="V537" t="s">
        <v>6438</v>
      </c>
      <c r="W537" t="s">
        <v>74</v>
      </c>
      <c r="X537" t="s">
        <v>74</v>
      </c>
      <c r="Y537" t="s">
        <v>6439</v>
      </c>
      <c r="Z537" t="s">
        <v>74</v>
      </c>
      <c r="AA537" t="s">
        <v>74</v>
      </c>
      <c r="AB537" t="s">
        <v>74</v>
      </c>
      <c r="AC537" t="s">
        <v>74</v>
      </c>
      <c r="AD537" t="s">
        <v>74</v>
      </c>
      <c r="AE537" t="s">
        <v>74</v>
      </c>
      <c r="AF537" t="s">
        <v>74</v>
      </c>
      <c r="AG537">
        <v>41</v>
      </c>
      <c r="AH537">
        <v>20</v>
      </c>
      <c r="AI537">
        <v>22</v>
      </c>
      <c r="AJ537">
        <v>0</v>
      </c>
      <c r="AK537">
        <v>6</v>
      </c>
      <c r="AL537" t="s">
        <v>2188</v>
      </c>
      <c r="AM537" t="s">
        <v>2189</v>
      </c>
      <c r="AN537" t="s">
        <v>6440</v>
      </c>
      <c r="AO537" t="s">
        <v>6441</v>
      </c>
      <c r="AP537" t="s">
        <v>74</v>
      </c>
      <c r="AQ537" t="s">
        <v>74</v>
      </c>
      <c r="AR537" t="s">
        <v>6442</v>
      </c>
      <c r="AS537" t="s">
        <v>6443</v>
      </c>
      <c r="AT537" t="s">
        <v>6358</v>
      </c>
      <c r="AU537">
        <v>1995</v>
      </c>
      <c r="AV537">
        <v>30</v>
      </c>
      <c r="AW537">
        <v>1</v>
      </c>
      <c r="AX537" t="s">
        <v>74</v>
      </c>
      <c r="AY537" t="s">
        <v>74</v>
      </c>
      <c r="AZ537" t="s">
        <v>74</v>
      </c>
      <c r="BA537" t="s">
        <v>74</v>
      </c>
      <c r="BB537">
        <v>19</v>
      </c>
      <c r="BC537">
        <v>27</v>
      </c>
      <c r="BD537" t="s">
        <v>74</v>
      </c>
      <c r="BE537" t="s">
        <v>6444</v>
      </c>
      <c r="BF537" t="str">
        <f>HYPERLINK("http://dx.doi.org/10.1080/09670269500650771","http://dx.doi.org/10.1080/09670269500650771")</f>
        <v>http://dx.doi.org/10.1080/09670269500650771</v>
      </c>
      <c r="BG537" t="s">
        <v>74</v>
      </c>
      <c r="BH537" t="s">
        <v>74</v>
      </c>
      <c r="BI537">
        <v>9</v>
      </c>
      <c r="BJ537" t="s">
        <v>1173</v>
      </c>
      <c r="BK537" t="s">
        <v>94</v>
      </c>
      <c r="BL537" t="s">
        <v>1173</v>
      </c>
      <c r="BM537" t="s">
        <v>6445</v>
      </c>
      <c r="BN537" t="s">
        <v>74</v>
      </c>
      <c r="BO537" t="s">
        <v>74</v>
      </c>
      <c r="BP537" t="s">
        <v>74</v>
      </c>
      <c r="BQ537" t="s">
        <v>74</v>
      </c>
      <c r="BR537" t="s">
        <v>97</v>
      </c>
      <c r="BS537" t="s">
        <v>6446</v>
      </c>
      <c r="BT537" t="str">
        <f>HYPERLINK("https%3A%2F%2Fwww.webofscience.com%2Fwos%2Fwoscc%2Ffull-record%2FWOS:A1995QJ40100003","View Full Record in Web of Science")</f>
        <v>View Full Record in Web of Science</v>
      </c>
    </row>
    <row r="538" spans="1:72" x14ac:dyDescent="0.15">
      <c r="A538" t="s">
        <v>72</v>
      </c>
      <c r="B538" t="s">
        <v>6447</v>
      </c>
      <c r="C538" t="s">
        <v>74</v>
      </c>
      <c r="D538" t="s">
        <v>74</v>
      </c>
      <c r="E538" t="s">
        <v>74</v>
      </c>
      <c r="F538" t="s">
        <v>6447</v>
      </c>
      <c r="G538" t="s">
        <v>74</v>
      </c>
      <c r="H538" t="s">
        <v>74</v>
      </c>
      <c r="I538" t="s">
        <v>6448</v>
      </c>
      <c r="J538" t="s">
        <v>6435</v>
      </c>
      <c r="K538" t="s">
        <v>74</v>
      </c>
      <c r="L538" t="s">
        <v>74</v>
      </c>
      <c r="M538" t="s">
        <v>77</v>
      </c>
      <c r="N538" t="s">
        <v>78</v>
      </c>
      <c r="O538" t="s">
        <v>74</v>
      </c>
      <c r="P538" t="s">
        <v>74</v>
      </c>
      <c r="Q538" t="s">
        <v>74</v>
      </c>
      <c r="R538" t="s">
        <v>74</v>
      </c>
      <c r="S538" t="s">
        <v>74</v>
      </c>
      <c r="T538" t="s">
        <v>6449</v>
      </c>
      <c r="U538" t="s">
        <v>74</v>
      </c>
      <c r="V538" t="s">
        <v>6450</v>
      </c>
      <c r="W538" t="s">
        <v>74</v>
      </c>
      <c r="X538" t="s">
        <v>74</v>
      </c>
      <c r="Y538" t="s">
        <v>6451</v>
      </c>
      <c r="Z538" t="s">
        <v>74</v>
      </c>
      <c r="AA538" t="s">
        <v>6452</v>
      </c>
      <c r="AB538" t="s">
        <v>6453</v>
      </c>
      <c r="AC538" t="s">
        <v>74</v>
      </c>
      <c r="AD538" t="s">
        <v>74</v>
      </c>
      <c r="AE538" t="s">
        <v>74</v>
      </c>
      <c r="AF538" t="s">
        <v>74</v>
      </c>
      <c r="AG538">
        <v>16</v>
      </c>
      <c r="AH538">
        <v>12</v>
      </c>
      <c r="AI538">
        <v>14</v>
      </c>
      <c r="AJ538">
        <v>0</v>
      </c>
      <c r="AK538">
        <v>0</v>
      </c>
      <c r="AL538" t="s">
        <v>1967</v>
      </c>
      <c r="AM538" t="s">
        <v>345</v>
      </c>
      <c r="AN538" t="s">
        <v>1968</v>
      </c>
      <c r="AO538" t="s">
        <v>6441</v>
      </c>
      <c r="AP538" t="s">
        <v>74</v>
      </c>
      <c r="AQ538" t="s">
        <v>74</v>
      </c>
      <c r="AR538" t="s">
        <v>6442</v>
      </c>
      <c r="AS538" t="s">
        <v>6443</v>
      </c>
      <c r="AT538" t="s">
        <v>6358</v>
      </c>
      <c r="AU538">
        <v>1995</v>
      </c>
      <c r="AV538">
        <v>30</v>
      </c>
      <c r="AW538">
        <v>1</v>
      </c>
      <c r="AX538" t="s">
        <v>74</v>
      </c>
      <c r="AY538" t="s">
        <v>74</v>
      </c>
      <c r="AZ538" t="s">
        <v>74</v>
      </c>
      <c r="BA538" t="s">
        <v>74</v>
      </c>
      <c r="BB538">
        <v>29</v>
      </c>
      <c r="BC538">
        <v>34</v>
      </c>
      <c r="BD538" t="s">
        <v>74</v>
      </c>
      <c r="BE538" t="s">
        <v>6454</v>
      </c>
      <c r="BF538" t="str">
        <f>HYPERLINK("http://dx.doi.org/10.1080/09670269500650781","http://dx.doi.org/10.1080/09670269500650781")</f>
        <v>http://dx.doi.org/10.1080/09670269500650781</v>
      </c>
      <c r="BG538" t="s">
        <v>74</v>
      </c>
      <c r="BH538" t="s">
        <v>74</v>
      </c>
      <c r="BI538">
        <v>6</v>
      </c>
      <c r="BJ538" t="s">
        <v>1173</v>
      </c>
      <c r="BK538" t="s">
        <v>94</v>
      </c>
      <c r="BL538" t="s">
        <v>1173</v>
      </c>
      <c r="BM538" t="s">
        <v>6445</v>
      </c>
      <c r="BN538" t="s">
        <v>74</v>
      </c>
      <c r="BO538" t="s">
        <v>74</v>
      </c>
      <c r="BP538" t="s">
        <v>74</v>
      </c>
      <c r="BQ538" t="s">
        <v>74</v>
      </c>
      <c r="BR538" t="s">
        <v>97</v>
      </c>
      <c r="BS538" t="s">
        <v>6455</v>
      </c>
      <c r="BT538" t="str">
        <f>HYPERLINK("https%3A%2F%2Fwww.webofscience.com%2Fwos%2Fwoscc%2Ffull-record%2FWOS:A1995QJ40100004","View Full Record in Web of Science")</f>
        <v>View Full Record in Web of Science</v>
      </c>
    </row>
    <row r="539" spans="1:72" x14ac:dyDescent="0.15">
      <c r="A539" t="s">
        <v>72</v>
      </c>
      <c r="B539" t="s">
        <v>6456</v>
      </c>
      <c r="C539" t="s">
        <v>74</v>
      </c>
      <c r="D539" t="s">
        <v>74</v>
      </c>
      <c r="E539" t="s">
        <v>74</v>
      </c>
      <c r="F539" t="s">
        <v>6456</v>
      </c>
      <c r="G539" t="s">
        <v>74</v>
      </c>
      <c r="H539" t="s">
        <v>74</v>
      </c>
      <c r="I539" t="s">
        <v>6457</v>
      </c>
      <c r="J539" t="s">
        <v>3250</v>
      </c>
      <c r="K539" t="s">
        <v>74</v>
      </c>
      <c r="L539" t="s">
        <v>74</v>
      </c>
      <c r="M539" t="s">
        <v>77</v>
      </c>
      <c r="N539" t="s">
        <v>78</v>
      </c>
      <c r="O539" t="s">
        <v>74</v>
      </c>
      <c r="P539" t="s">
        <v>74</v>
      </c>
      <c r="Q539" t="s">
        <v>74</v>
      </c>
      <c r="R539" t="s">
        <v>74</v>
      </c>
      <c r="S539" t="s">
        <v>74</v>
      </c>
      <c r="T539" t="s">
        <v>6458</v>
      </c>
      <c r="U539" t="s">
        <v>6459</v>
      </c>
      <c r="V539" t="s">
        <v>6460</v>
      </c>
      <c r="W539" t="s">
        <v>6461</v>
      </c>
      <c r="X539" t="s">
        <v>6462</v>
      </c>
      <c r="Y539" t="s">
        <v>74</v>
      </c>
      <c r="Z539" t="s">
        <v>74</v>
      </c>
      <c r="AA539" t="s">
        <v>6463</v>
      </c>
      <c r="AB539" t="s">
        <v>6464</v>
      </c>
      <c r="AC539" t="s">
        <v>74</v>
      </c>
      <c r="AD539" t="s">
        <v>74</v>
      </c>
      <c r="AE539" t="s">
        <v>74</v>
      </c>
      <c r="AF539" t="s">
        <v>74</v>
      </c>
      <c r="AG539">
        <v>41</v>
      </c>
      <c r="AH539">
        <v>4</v>
      </c>
      <c r="AI539">
        <v>8</v>
      </c>
      <c r="AJ539">
        <v>0</v>
      </c>
      <c r="AK539">
        <v>10</v>
      </c>
      <c r="AL539" t="s">
        <v>3256</v>
      </c>
      <c r="AM539" t="s">
        <v>86</v>
      </c>
      <c r="AN539" t="s">
        <v>3257</v>
      </c>
      <c r="AO539" t="s">
        <v>3258</v>
      </c>
      <c r="AP539" t="s">
        <v>74</v>
      </c>
      <c r="AQ539" t="s">
        <v>74</v>
      </c>
      <c r="AR539" t="s">
        <v>3259</v>
      </c>
      <c r="AS539" t="s">
        <v>3260</v>
      </c>
      <c r="AT539" t="s">
        <v>6358</v>
      </c>
      <c r="AU539">
        <v>1995</v>
      </c>
      <c r="AV539">
        <v>14</v>
      </c>
      <c r="AW539">
        <v>1</v>
      </c>
      <c r="AX539" t="s">
        <v>74</v>
      </c>
      <c r="AY539" t="s">
        <v>74</v>
      </c>
      <c r="AZ539" t="s">
        <v>74</v>
      </c>
      <c r="BA539" t="s">
        <v>74</v>
      </c>
      <c r="BB539">
        <v>71</v>
      </c>
      <c r="BC539">
        <v>80</v>
      </c>
      <c r="BD539" t="s">
        <v>74</v>
      </c>
      <c r="BE539" t="s">
        <v>6465</v>
      </c>
      <c r="BF539" t="str">
        <f>HYPERLINK("http://dx.doi.org/10.1007/BF00004292","http://dx.doi.org/10.1007/BF00004292")</f>
        <v>http://dx.doi.org/10.1007/BF00004292</v>
      </c>
      <c r="BG539" t="s">
        <v>74</v>
      </c>
      <c r="BH539" t="s">
        <v>74</v>
      </c>
      <c r="BI539">
        <v>10</v>
      </c>
      <c r="BJ539" t="s">
        <v>3262</v>
      </c>
      <c r="BK539" t="s">
        <v>94</v>
      </c>
      <c r="BL539" t="s">
        <v>3262</v>
      </c>
      <c r="BM539" t="s">
        <v>6466</v>
      </c>
      <c r="BN539">
        <v>24197273</v>
      </c>
      <c r="BO539" t="s">
        <v>74</v>
      </c>
      <c r="BP539" t="s">
        <v>74</v>
      </c>
      <c r="BQ539" t="s">
        <v>74</v>
      </c>
      <c r="BR539" t="s">
        <v>97</v>
      </c>
      <c r="BS539" t="s">
        <v>6467</v>
      </c>
      <c r="BT539" t="str">
        <f>HYPERLINK("https%3A%2F%2Fwww.webofscience.com%2Fwos%2Fwoscc%2Ffull-record%2FWOS:A1995QJ80100007","View Full Record in Web of Science")</f>
        <v>View Full Record in Web of Science</v>
      </c>
    </row>
    <row r="540" spans="1:72" x14ac:dyDescent="0.15">
      <c r="A540" t="s">
        <v>72</v>
      </c>
      <c r="B540" t="s">
        <v>6468</v>
      </c>
      <c r="C540" t="s">
        <v>74</v>
      </c>
      <c r="D540" t="s">
        <v>74</v>
      </c>
      <c r="E540" t="s">
        <v>74</v>
      </c>
      <c r="F540" t="s">
        <v>6468</v>
      </c>
      <c r="G540" t="s">
        <v>74</v>
      </c>
      <c r="H540" t="s">
        <v>74</v>
      </c>
      <c r="I540" t="s">
        <v>6469</v>
      </c>
      <c r="J540" t="s">
        <v>1708</v>
      </c>
      <c r="K540" t="s">
        <v>74</v>
      </c>
      <c r="L540" t="s">
        <v>74</v>
      </c>
      <c r="M540" t="s">
        <v>77</v>
      </c>
      <c r="N540" t="s">
        <v>78</v>
      </c>
      <c r="O540" t="s">
        <v>74</v>
      </c>
      <c r="P540" t="s">
        <v>74</v>
      </c>
      <c r="Q540" t="s">
        <v>74</v>
      </c>
      <c r="R540" t="s">
        <v>74</v>
      </c>
      <c r="S540" t="s">
        <v>74</v>
      </c>
      <c r="T540" t="s">
        <v>74</v>
      </c>
      <c r="U540" t="s">
        <v>6470</v>
      </c>
      <c r="V540" t="s">
        <v>6471</v>
      </c>
      <c r="W540" t="s">
        <v>6472</v>
      </c>
      <c r="X540" t="s">
        <v>6473</v>
      </c>
      <c r="Y540" t="s">
        <v>6474</v>
      </c>
      <c r="Z540" t="s">
        <v>74</v>
      </c>
      <c r="AA540" t="s">
        <v>6475</v>
      </c>
      <c r="AB540" t="s">
        <v>74</v>
      </c>
      <c r="AC540" t="s">
        <v>74</v>
      </c>
      <c r="AD540" t="s">
        <v>74</v>
      </c>
      <c r="AE540" t="s">
        <v>74</v>
      </c>
      <c r="AF540" t="s">
        <v>74</v>
      </c>
      <c r="AG540">
        <v>48</v>
      </c>
      <c r="AH540">
        <v>325</v>
      </c>
      <c r="AI540">
        <v>371</v>
      </c>
      <c r="AJ540">
        <v>2</v>
      </c>
      <c r="AK540">
        <v>45</v>
      </c>
      <c r="AL540" t="s">
        <v>622</v>
      </c>
      <c r="AM540" t="s">
        <v>372</v>
      </c>
      <c r="AN540" t="s">
        <v>623</v>
      </c>
      <c r="AO540" t="s">
        <v>1714</v>
      </c>
      <c r="AP540" t="s">
        <v>74</v>
      </c>
      <c r="AQ540" t="s">
        <v>74</v>
      </c>
      <c r="AR540" t="s">
        <v>1715</v>
      </c>
      <c r="AS540" t="s">
        <v>1716</v>
      </c>
      <c r="AT540" t="s">
        <v>6358</v>
      </c>
      <c r="AU540">
        <v>1995</v>
      </c>
      <c r="AV540">
        <v>59</v>
      </c>
      <c r="AW540">
        <v>3</v>
      </c>
      <c r="AX540" t="s">
        <v>74</v>
      </c>
      <c r="AY540" t="s">
        <v>74</v>
      </c>
      <c r="AZ540" t="s">
        <v>74</v>
      </c>
      <c r="BA540" t="s">
        <v>74</v>
      </c>
      <c r="BB540">
        <v>513</v>
      </c>
      <c r="BC540">
        <v>520</v>
      </c>
      <c r="BD540" t="s">
        <v>74</v>
      </c>
      <c r="BE540" t="s">
        <v>6476</v>
      </c>
      <c r="BF540" t="str">
        <f>HYPERLINK("http://dx.doi.org/10.1016/0016-7037(95)00325-T","http://dx.doi.org/10.1016/0016-7037(95)00325-T")</f>
        <v>http://dx.doi.org/10.1016/0016-7037(95)00325-T</v>
      </c>
      <c r="BG540" t="s">
        <v>74</v>
      </c>
      <c r="BH540" t="s">
        <v>74</v>
      </c>
      <c r="BI540">
        <v>8</v>
      </c>
      <c r="BJ540" t="s">
        <v>270</v>
      </c>
      <c r="BK540" t="s">
        <v>94</v>
      </c>
      <c r="BL540" t="s">
        <v>270</v>
      </c>
      <c r="BM540" t="s">
        <v>6477</v>
      </c>
      <c r="BN540" t="s">
        <v>74</v>
      </c>
      <c r="BO540" t="s">
        <v>74</v>
      </c>
      <c r="BP540" t="s">
        <v>74</v>
      </c>
      <c r="BQ540" t="s">
        <v>74</v>
      </c>
      <c r="BR540" t="s">
        <v>97</v>
      </c>
      <c r="BS540" t="s">
        <v>6478</v>
      </c>
      <c r="BT540" t="str">
        <f>HYPERLINK("https%3A%2F%2Fwww.webofscience.com%2Fwos%2Fwoscc%2Ffull-record%2FWOS:A1995QG55800008","View Full Record in Web of Science")</f>
        <v>View Full Record in Web of Science</v>
      </c>
    </row>
    <row r="541" spans="1:72" x14ac:dyDescent="0.15">
      <c r="A541" t="s">
        <v>72</v>
      </c>
      <c r="B541" t="s">
        <v>6479</v>
      </c>
      <c r="C541" t="s">
        <v>74</v>
      </c>
      <c r="D541" t="s">
        <v>74</v>
      </c>
      <c r="E541" t="s">
        <v>74</v>
      </c>
      <c r="F541" t="s">
        <v>6479</v>
      </c>
      <c r="G541" t="s">
        <v>74</v>
      </c>
      <c r="H541" t="s">
        <v>74</v>
      </c>
      <c r="I541" t="s">
        <v>6480</v>
      </c>
      <c r="J541" t="s">
        <v>2414</v>
      </c>
      <c r="K541" t="s">
        <v>74</v>
      </c>
      <c r="L541" t="s">
        <v>74</v>
      </c>
      <c r="M541" t="s">
        <v>77</v>
      </c>
      <c r="N541" t="s">
        <v>78</v>
      </c>
      <c r="O541" t="s">
        <v>74</v>
      </c>
      <c r="P541" t="s">
        <v>74</v>
      </c>
      <c r="Q541" t="s">
        <v>74</v>
      </c>
      <c r="R541" t="s">
        <v>74</v>
      </c>
      <c r="S541" t="s">
        <v>74</v>
      </c>
      <c r="T541" t="s">
        <v>74</v>
      </c>
      <c r="U541" t="s">
        <v>6481</v>
      </c>
      <c r="V541" t="s">
        <v>6482</v>
      </c>
      <c r="W541" t="s">
        <v>74</v>
      </c>
      <c r="X541" t="s">
        <v>74</v>
      </c>
      <c r="Y541" t="s">
        <v>6483</v>
      </c>
      <c r="Z541" t="s">
        <v>74</v>
      </c>
      <c r="AA541" t="s">
        <v>74</v>
      </c>
      <c r="AB541" t="s">
        <v>74</v>
      </c>
      <c r="AC541" t="s">
        <v>74</v>
      </c>
      <c r="AD541" t="s">
        <v>74</v>
      </c>
      <c r="AE541" t="s">
        <v>74</v>
      </c>
      <c r="AF541" t="s">
        <v>74</v>
      </c>
      <c r="AG541">
        <v>27</v>
      </c>
      <c r="AH541">
        <v>52</v>
      </c>
      <c r="AI541">
        <v>55</v>
      </c>
      <c r="AJ541">
        <v>0</v>
      </c>
      <c r="AK541">
        <v>2</v>
      </c>
      <c r="AL541" t="s">
        <v>2420</v>
      </c>
      <c r="AM541" t="s">
        <v>2421</v>
      </c>
      <c r="AN541" t="s">
        <v>2422</v>
      </c>
      <c r="AO541" t="s">
        <v>2423</v>
      </c>
      <c r="AP541" t="s">
        <v>74</v>
      </c>
      <c r="AQ541" t="s">
        <v>74</v>
      </c>
      <c r="AR541" t="s">
        <v>2414</v>
      </c>
      <c r="AS541" t="s">
        <v>227</v>
      </c>
      <c r="AT541" t="s">
        <v>6358</v>
      </c>
      <c r="AU541">
        <v>1995</v>
      </c>
      <c r="AV541">
        <v>23</v>
      </c>
      <c r="AW541">
        <v>2</v>
      </c>
      <c r="AX541" t="s">
        <v>74</v>
      </c>
      <c r="AY541" t="s">
        <v>74</v>
      </c>
      <c r="AZ541" t="s">
        <v>74</v>
      </c>
      <c r="BA541" t="s">
        <v>74</v>
      </c>
      <c r="BB541">
        <v>149</v>
      </c>
      <c r="BC541">
        <v>152</v>
      </c>
      <c r="BD541" t="s">
        <v>74</v>
      </c>
      <c r="BE541" t="s">
        <v>6484</v>
      </c>
      <c r="BF541" t="str">
        <f>HYPERLINK("http://dx.doi.org/10.1130/0091-7613(1995)023&lt;0149:PNNAAL&gt;2.3.CO;2","http://dx.doi.org/10.1130/0091-7613(1995)023&lt;0149:PNNAAL&gt;2.3.CO;2")</f>
        <v>http://dx.doi.org/10.1130/0091-7613(1995)023&lt;0149:PNNAAL&gt;2.3.CO;2</v>
      </c>
      <c r="BG541" t="s">
        <v>74</v>
      </c>
      <c r="BH541" t="s">
        <v>74</v>
      </c>
      <c r="BI541">
        <v>4</v>
      </c>
      <c r="BJ541" t="s">
        <v>227</v>
      </c>
      <c r="BK541" t="s">
        <v>94</v>
      </c>
      <c r="BL541" t="s">
        <v>227</v>
      </c>
      <c r="BM541" t="s">
        <v>6485</v>
      </c>
      <c r="BN541" t="s">
        <v>74</v>
      </c>
      <c r="BO541" t="s">
        <v>74</v>
      </c>
      <c r="BP541" t="s">
        <v>74</v>
      </c>
      <c r="BQ541" t="s">
        <v>74</v>
      </c>
      <c r="BR541" t="s">
        <v>97</v>
      </c>
      <c r="BS541" t="s">
        <v>6486</v>
      </c>
      <c r="BT541" t="str">
        <f>HYPERLINK("https%3A%2F%2Fwww.webofscience.com%2Fwos%2Fwoscc%2Ffull-record%2FWOS:A1995QF59900014","View Full Record in Web of Science")</f>
        <v>View Full Record in Web of Science</v>
      </c>
    </row>
    <row r="542" spans="1:72" x14ac:dyDescent="0.15">
      <c r="A542" t="s">
        <v>72</v>
      </c>
      <c r="B542" t="s">
        <v>6487</v>
      </c>
      <c r="C542" t="s">
        <v>74</v>
      </c>
      <c r="D542" t="s">
        <v>74</v>
      </c>
      <c r="E542" t="s">
        <v>74</v>
      </c>
      <c r="F542" t="s">
        <v>6487</v>
      </c>
      <c r="G542" t="s">
        <v>74</v>
      </c>
      <c r="H542" t="s">
        <v>74</v>
      </c>
      <c r="I542" t="s">
        <v>6488</v>
      </c>
      <c r="J542" t="s">
        <v>213</v>
      </c>
      <c r="K542" t="s">
        <v>74</v>
      </c>
      <c r="L542" t="s">
        <v>74</v>
      </c>
      <c r="M542" t="s">
        <v>77</v>
      </c>
      <c r="N542" t="s">
        <v>78</v>
      </c>
      <c r="O542" t="s">
        <v>74</v>
      </c>
      <c r="P542" t="s">
        <v>74</v>
      </c>
      <c r="Q542" t="s">
        <v>74</v>
      </c>
      <c r="R542" t="s">
        <v>74</v>
      </c>
      <c r="S542" t="s">
        <v>74</v>
      </c>
      <c r="T542" t="s">
        <v>74</v>
      </c>
      <c r="U542" t="s">
        <v>6489</v>
      </c>
      <c r="V542" t="s">
        <v>6490</v>
      </c>
      <c r="W542" t="s">
        <v>6491</v>
      </c>
      <c r="X542" t="s">
        <v>6492</v>
      </c>
      <c r="Y542" t="s">
        <v>6493</v>
      </c>
      <c r="Z542" t="s">
        <v>74</v>
      </c>
      <c r="AA542" t="s">
        <v>6494</v>
      </c>
      <c r="AB542" t="s">
        <v>6495</v>
      </c>
      <c r="AC542" t="s">
        <v>74</v>
      </c>
      <c r="AD542" t="s">
        <v>74</v>
      </c>
      <c r="AE542" t="s">
        <v>74</v>
      </c>
      <c r="AF542" t="s">
        <v>74</v>
      </c>
      <c r="AG542">
        <v>19</v>
      </c>
      <c r="AH542">
        <v>44</v>
      </c>
      <c r="AI542">
        <v>46</v>
      </c>
      <c r="AJ542">
        <v>1</v>
      </c>
      <c r="AK542">
        <v>4</v>
      </c>
      <c r="AL542" t="s">
        <v>160</v>
      </c>
      <c r="AM542" t="s">
        <v>161</v>
      </c>
      <c r="AN542" t="s">
        <v>220</v>
      </c>
      <c r="AO542" t="s">
        <v>221</v>
      </c>
      <c r="AP542" t="s">
        <v>74</v>
      </c>
      <c r="AQ542" t="s">
        <v>74</v>
      </c>
      <c r="AR542" t="s">
        <v>222</v>
      </c>
      <c r="AS542" t="s">
        <v>223</v>
      </c>
      <c r="AT542" t="s">
        <v>6496</v>
      </c>
      <c r="AU542">
        <v>1995</v>
      </c>
      <c r="AV542">
        <v>22</v>
      </c>
      <c r="AW542">
        <v>3</v>
      </c>
      <c r="AX542" t="s">
        <v>74</v>
      </c>
      <c r="AY542" t="s">
        <v>74</v>
      </c>
      <c r="AZ542" t="s">
        <v>74</v>
      </c>
      <c r="BA542" t="s">
        <v>74</v>
      </c>
      <c r="BB542">
        <v>215</v>
      </c>
      <c r="BC542">
        <v>218</v>
      </c>
      <c r="BD542" t="s">
        <v>74</v>
      </c>
      <c r="BE542" t="s">
        <v>6497</v>
      </c>
      <c r="BF542" t="str">
        <f>HYPERLINK("http://dx.doi.org/10.1029/94GL03000","http://dx.doi.org/10.1029/94GL03000")</f>
        <v>http://dx.doi.org/10.1029/94GL03000</v>
      </c>
      <c r="BG542" t="s">
        <v>74</v>
      </c>
      <c r="BH542" t="s">
        <v>74</v>
      </c>
      <c r="BI542">
        <v>4</v>
      </c>
      <c r="BJ542" t="s">
        <v>226</v>
      </c>
      <c r="BK542" t="s">
        <v>94</v>
      </c>
      <c r="BL542" t="s">
        <v>227</v>
      </c>
      <c r="BM542" t="s">
        <v>6498</v>
      </c>
      <c r="BN542" t="s">
        <v>74</v>
      </c>
      <c r="BO542" t="s">
        <v>74</v>
      </c>
      <c r="BP542" t="s">
        <v>74</v>
      </c>
      <c r="BQ542" t="s">
        <v>74</v>
      </c>
      <c r="BR542" t="s">
        <v>97</v>
      </c>
      <c r="BS542" t="s">
        <v>6499</v>
      </c>
      <c r="BT542" t="str">
        <f>HYPERLINK("https%3A%2F%2Fwww.webofscience.com%2Fwos%2Fwoscc%2Ffull-record%2FWOS:A1995QJ21100009","View Full Record in Web of Science")</f>
        <v>View Full Record in Web of Science</v>
      </c>
    </row>
    <row r="543" spans="1:72" x14ac:dyDescent="0.15">
      <c r="A543" t="s">
        <v>72</v>
      </c>
      <c r="B543" t="s">
        <v>6500</v>
      </c>
      <c r="C543" t="s">
        <v>74</v>
      </c>
      <c r="D543" t="s">
        <v>74</v>
      </c>
      <c r="E543" t="s">
        <v>74</v>
      </c>
      <c r="F543" t="s">
        <v>6500</v>
      </c>
      <c r="G543" t="s">
        <v>74</v>
      </c>
      <c r="H543" t="s">
        <v>74</v>
      </c>
      <c r="I543" t="s">
        <v>6501</v>
      </c>
      <c r="J543" t="s">
        <v>213</v>
      </c>
      <c r="K543" t="s">
        <v>74</v>
      </c>
      <c r="L543" t="s">
        <v>74</v>
      </c>
      <c r="M543" t="s">
        <v>77</v>
      </c>
      <c r="N543" t="s">
        <v>78</v>
      </c>
      <c r="O543" t="s">
        <v>74</v>
      </c>
      <c r="P543" t="s">
        <v>74</v>
      </c>
      <c r="Q543" t="s">
        <v>74</v>
      </c>
      <c r="R543" t="s">
        <v>74</v>
      </c>
      <c r="S543" t="s">
        <v>74</v>
      </c>
      <c r="T543" t="s">
        <v>74</v>
      </c>
      <c r="U543" t="s">
        <v>6502</v>
      </c>
      <c r="V543" t="s">
        <v>6503</v>
      </c>
      <c r="W543" t="s">
        <v>74</v>
      </c>
      <c r="X543" t="s">
        <v>74</v>
      </c>
      <c r="Y543" t="s">
        <v>6504</v>
      </c>
      <c r="Z543" t="s">
        <v>74</v>
      </c>
      <c r="AA543" t="s">
        <v>74</v>
      </c>
      <c r="AB543" t="s">
        <v>74</v>
      </c>
      <c r="AC543" t="s">
        <v>74</v>
      </c>
      <c r="AD543" t="s">
        <v>74</v>
      </c>
      <c r="AE543" t="s">
        <v>74</v>
      </c>
      <c r="AF543" t="s">
        <v>74</v>
      </c>
      <c r="AG543">
        <v>22</v>
      </c>
      <c r="AH543">
        <v>52</v>
      </c>
      <c r="AI543">
        <v>52</v>
      </c>
      <c r="AJ543">
        <v>0</v>
      </c>
      <c r="AK543">
        <v>8</v>
      </c>
      <c r="AL543" t="s">
        <v>160</v>
      </c>
      <c r="AM543" t="s">
        <v>161</v>
      </c>
      <c r="AN543" t="s">
        <v>220</v>
      </c>
      <c r="AO543" t="s">
        <v>221</v>
      </c>
      <c r="AP543" t="s">
        <v>74</v>
      </c>
      <c r="AQ543" t="s">
        <v>74</v>
      </c>
      <c r="AR543" t="s">
        <v>222</v>
      </c>
      <c r="AS543" t="s">
        <v>223</v>
      </c>
      <c r="AT543" t="s">
        <v>6496</v>
      </c>
      <c r="AU543">
        <v>1995</v>
      </c>
      <c r="AV543">
        <v>22</v>
      </c>
      <c r="AW543">
        <v>3</v>
      </c>
      <c r="AX543" t="s">
        <v>74</v>
      </c>
      <c r="AY543" t="s">
        <v>74</v>
      </c>
      <c r="AZ543" t="s">
        <v>74</v>
      </c>
      <c r="BA543" t="s">
        <v>74</v>
      </c>
      <c r="BB543">
        <v>251</v>
      </c>
      <c r="BC543">
        <v>254</v>
      </c>
      <c r="BD543" t="s">
        <v>74</v>
      </c>
      <c r="BE543" t="s">
        <v>6505</v>
      </c>
      <c r="BF543" t="str">
        <f>HYPERLINK("http://dx.doi.org/10.1029/94GL03022","http://dx.doi.org/10.1029/94GL03022")</f>
        <v>http://dx.doi.org/10.1029/94GL03022</v>
      </c>
      <c r="BG543" t="s">
        <v>74</v>
      </c>
      <c r="BH543" t="s">
        <v>74</v>
      </c>
      <c r="BI543">
        <v>4</v>
      </c>
      <c r="BJ543" t="s">
        <v>226</v>
      </c>
      <c r="BK543" t="s">
        <v>94</v>
      </c>
      <c r="BL543" t="s">
        <v>227</v>
      </c>
      <c r="BM543" t="s">
        <v>6498</v>
      </c>
      <c r="BN543" t="s">
        <v>74</v>
      </c>
      <c r="BO543" t="s">
        <v>74</v>
      </c>
      <c r="BP543" t="s">
        <v>74</v>
      </c>
      <c r="BQ543" t="s">
        <v>74</v>
      </c>
      <c r="BR543" t="s">
        <v>97</v>
      </c>
      <c r="BS543" t="s">
        <v>6506</v>
      </c>
      <c r="BT543" t="str">
        <f>HYPERLINK("https%3A%2F%2Fwww.webofscience.com%2Fwos%2Fwoscc%2Ffull-record%2FWOS:A1995QJ21100018","View Full Record in Web of Science")</f>
        <v>View Full Record in Web of Science</v>
      </c>
    </row>
    <row r="544" spans="1:72" x14ac:dyDescent="0.15">
      <c r="A544" t="s">
        <v>72</v>
      </c>
      <c r="B544" t="s">
        <v>6507</v>
      </c>
      <c r="C544" t="s">
        <v>74</v>
      </c>
      <c r="D544" t="s">
        <v>74</v>
      </c>
      <c r="E544" t="s">
        <v>74</v>
      </c>
      <c r="F544" t="s">
        <v>6507</v>
      </c>
      <c r="G544" t="s">
        <v>74</v>
      </c>
      <c r="H544" t="s">
        <v>74</v>
      </c>
      <c r="I544" t="s">
        <v>6508</v>
      </c>
      <c r="J544" t="s">
        <v>6509</v>
      </c>
      <c r="K544" t="s">
        <v>74</v>
      </c>
      <c r="L544" t="s">
        <v>74</v>
      </c>
      <c r="M544" t="s">
        <v>77</v>
      </c>
      <c r="N544" t="s">
        <v>78</v>
      </c>
      <c r="O544" t="s">
        <v>74</v>
      </c>
      <c r="P544" t="s">
        <v>74</v>
      </c>
      <c r="Q544" t="s">
        <v>74</v>
      </c>
      <c r="R544" t="s">
        <v>74</v>
      </c>
      <c r="S544" t="s">
        <v>74</v>
      </c>
      <c r="T544" t="s">
        <v>6510</v>
      </c>
      <c r="U544" t="s">
        <v>74</v>
      </c>
      <c r="V544" t="s">
        <v>6511</v>
      </c>
      <c r="W544" t="s">
        <v>6512</v>
      </c>
      <c r="X544" t="s">
        <v>6513</v>
      </c>
      <c r="Y544" t="s">
        <v>74</v>
      </c>
      <c r="Z544" t="s">
        <v>74</v>
      </c>
      <c r="AA544" t="s">
        <v>74</v>
      </c>
      <c r="AB544" t="s">
        <v>769</v>
      </c>
      <c r="AC544" t="s">
        <v>74</v>
      </c>
      <c r="AD544" t="s">
        <v>74</v>
      </c>
      <c r="AE544" t="s">
        <v>74</v>
      </c>
      <c r="AF544" t="s">
        <v>74</v>
      </c>
      <c r="AG544">
        <v>12</v>
      </c>
      <c r="AH544">
        <v>43</v>
      </c>
      <c r="AI544">
        <v>52</v>
      </c>
      <c r="AJ544">
        <v>0</v>
      </c>
      <c r="AK544">
        <v>19</v>
      </c>
      <c r="AL544" t="s">
        <v>371</v>
      </c>
      <c r="AM544" t="s">
        <v>372</v>
      </c>
      <c r="AN544" t="s">
        <v>373</v>
      </c>
      <c r="AO544" t="s">
        <v>6514</v>
      </c>
      <c r="AP544" t="s">
        <v>74</v>
      </c>
      <c r="AQ544" t="s">
        <v>74</v>
      </c>
      <c r="AR544" t="s">
        <v>6515</v>
      </c>
      <c r="AS544" t="s">
        <v>6516</v>
      </c>
      <c r="AT544" t="s">
        <v>6358</v>
      </c>
      <c r="AU544">
        <v>1995</v>
      </c>
      <c r="AV544">
        <v>1</v>
      </c>
      <c r="AW544">
        <v>1</v>
      </c>
      <c r="AX544" t="s">
        <v>74</v>
      </c>
      <c r="AY544" t="s">
        <v>74</v>
      </c>
      <c r="AZ544" t="s">
        <v>74</v>
      </c>
      <c r="BA544" t="s">
        <v>74</v>
      </c>
      <c r="BB544">
        <v>23</v>
      </c>
      <c r="BC544">
        <v>28</v>
      </c>
      <c r="BD544" t="s">
        <v>74</v>
      </c>
      <c r="BE544" t="s">
        <v>6517</v>
      </c>
      <c r="BF544" t="str">
        <f>HYPERLINK("http://dx.doi.org/10.1111/j.1365-2486.1995.tb00003.x","http://dx.doi.org/10.1111/j.1365-2486.1995.tb00003.x")</f>
        <v>http://dx.doi.org/10.1111/j.1365-2486.1995.tb00003.x</v>
      </c>
      <c r="BG544" t="s">
        <v>74</v>
      </c>
      <c r="BH544" t="s">
        <v>74</v>
      </c>
      <c r="BI544">
        <v>6</v>
      </c>
      <c r="BJ544" t="s">
        <v>6518</v>
      </c>
      <c r="BK544" t="s">
        <v>94</v>
      </c>
      <c r="BL544" t="s">
        <v>1205</v>
      </c>
      <c r="BM544" t="s">
        <v>6519</v>
      </c>
      <c r="BN544" t="s">
        <v>74</v>
      </c>
      <c r="BO544" t="s">
        <v>74</v>
      </c>
      <c r="BP544" t="s">
        <v>74</v>
      </c>
      <c r="BQ544" t="s">
        <v>74</v>
      </c>
      <c r="BR544" t="s">
        <v>97</v>
      </c>
      <c r="BS544" t="s">
        <v>6520</v>
      </c>
      <c r="BT544" t="str">
        <f>HYPERLINK("https%3A%2F%2Fwww.webofscience.com%2Fwos%2Fwoscc%2Ffull-record%2FWOS:A1995TF58800003","View Full Record in Web of Science")</f>
        <v>View Full Record in Web of Science</v>
      </c>
    </row>
    <row r="545" spans="1:72" x14ac:dyDescent="0.15">
      <c r="A545" t="s">
        <v>72</v>
      </c>
      <c r="B545" t="s">
        <v>4928</v>
      </c>
      <c r="C545" t="s">
        <v>74</v>
      </c>
      <c r="D545" t="s">
        <v>74</v>
      </c>
      <c r="E545" t="s">
        <v>74</v>
      </c>
      <c r="F545" t="s">
        <v>4928</v>
      </c>
      <c r="G545" t="s">
        <v>74</v>
      </c>
      <c r="H545" t="s">
        <v>74</v>
      </c>
      <c r="I545" t="s">
        <v>6521</v>
      </c>
      <c r="J545" t="s">
        <v>6509</v>
      </c>
      <c r="K545" t="s">
        <v>74</v>
      </c>
      <c r="L545" t="s">
        <v>74</v>
      </c>
      <c r="M545" t="s">
        <v>77</v>
      </c>
      <c r="N545" t="s">
        <v>78</v>
      </c>
      <c r="O545" t="s">
        <v>74</v>
      </c>
      <c r="P545" t="s">
        <v>74</v>
      </c>
      <c r="Q545" t="s">
        <v>74</v>
      </c>
      <c r="R545" t="s">
        <v>74</v>
      </c>
      <c r="S545" t="s">
        <v>74</v>
      </c>
      <c r="T545" t="s">
        <v>6522</v>
      </c>
      <c r="U545" t="s">
        <v>6523</v>
      </c>
      <c r="V545" t="s">
        <v>6524</v>
      </c>
      <c r="W545" t="s">
        <v>4352</v>
      </c>
      <c r="X545" t="s">
        <v>302</v>
      </c>
      <c r="Y545" t="s">
        <v>74</v>
      </c>
      <c r="Z545" t="s">
        <v>74</v>
      </c>
      <c r="AA545" t="s">
        <v>74</v>
      </c>
      <c r="AB545" t="s">
        <v>74</v>
      </c>
      <c r="AC545" t="s">
        <v>74</v>
      </c>
      <c r="AD545" t="s">
        <v>74</v>
      </c>
      <c r="AE545" t="s">
        <v>74</v>
      </c>
      <c r="AF545" t="s">
        <v>74</v>
      </c>
      <c r="AG545">
        <v>65</v>
      </c>
      <c r="AH545">
        <v>105</v>
      </c>
      <c r="AI545">
        <v>120</v>
      </c>
      <c r="AJ545">
        <v>0</v>
      </c>
      <c r="AK545">
        <v>46</v>
      </c>
      <c r="AL545" t="s">
        <v>371</v>
      </c>
      <c r="AM545" t="s">
        <v>372</v>
      </c>
      <c r="AN545" t="s">
        <v>373</v>
      </c>
      <c r="AO545" t="s">
        <v>6514</v>
      </c>
      <c r="AP545" t="s">
        <v>74</v>
      </c>
      <c r="AQ545" t="s">
        <v>74</v>
      </c>
      <c r="AR545" t="s">
        <v>6515</v>
      </c>
      <c r="AS545" t="s">
        <v>6516</v>
      </c>
      <c r="AT545" t="s">
        <v>6358</v>
      </c>
      <c r="AU545">
        <v>1995</v>
      </c>
      <c r="AV545">
        <v>1</v>
      </c>
      <c r="AW545">
        <v>1</v>
      </c>
      <c r="AX545" t="s">
        <v>74</v>
      </c>
      <c r="AY545" t="s">
        <v>74</v>
      </c>
      <c r="AZ545" t="s">
        <v>74</v>
      </c>
      <c r="BA545" t="s">
        <v>74</v>
      </c>
      <c r="BB545">
        <v>29</v>
      </c>
      <c r="BC545">
        <v>42</v>
      </c>
      <c r="BD545" t="s">
        <v>74</v>
      </c>
      <c r="BE545" t="s">
        <v>6525</v>
      </c>
      <c r="BF545" t="str">
        <f>HYPERLINK("http://dx.doi.org/10.1111/j.1365-2486.1995.tb00004.x","http://dx.doi.org/10.1111/j.1365-2486.1995.tb00004.x")</f>
        <v>http://dx.doi.org/10.1111/j.1365-2486.1995.tb00004.x</v>
      </c>
      <c r="BG545" t="s">
        <v>74</v>
      </c>
      <c r="BH545" t="s">
        <v>74</v>
      </c>
      <c r="BI545">
        <v>14</v>
      </c>
      <c r="BJ545" t="s">
        <v>6518</v>
      </c>
      <c r="BK545" t="s">
        <v>94</v>
      </c>
      <c r="BL545" t="s">
        <v>1205</v>
      </c>
      <c r="BM545" t="s">
        <v>6519</v>
      </c>
      <c r="BN545" t="s">
        <v>74</v>
      </c>
      <c r="BO545" t="s">
        <v>74</v>
      </c>
      <c r="BP545" t="s">
        <v>74</v>
      </c>
      <c r="BQ545" t="s">
        <v>74</v>
      </c>
      <c r="BR545" t="s">
        <v>97</v>
      </c>
      <c r="BS545" t="s">
        <v>6526</v>
      </c>
      <c r="BT545" t="str">
        <f>HYPERLINK("https%3A%2F%2Fwww.webofscience.com%2Fwos%2Fwoscc%2Ffull-record%2FWOS:A1995TF58800004","View Full Record in Web of Science")</f>
        <v>View Full Record in Web of Science</v>
      </c>
    </row>
    <row r="546" spans="1:72" x14ac:dyDescent="0.15">
      <c r="A546" t="s">
        <v>72</v>
      </c>
      <c r="B546" t="s">
        <v>1958</v>
      </c>
      <c r="C546" t="s">
        <v>74</v>
      </c>
      <c r="D546" t="s">
        <v>74</v>
      </c>
      <c r="E546" t="s">
        <v>74</v>
      </c>
      <c r="F546" t="s">
        <v>1958</v>
      </c>
      <c r="G546" t="s">
        <v>74</v>
      </c>
      <c r="H546" t="s">
        <v>74</v>
      </c>
      <c r="I546" t="s">
        <v>6527</v>
      </c>
      <c r="J546" t="s">
        <v>3320</v>
      </c>
      <c r="K546" t="s">
        <v>74</v>
      </c>
      <c r="L546" t="s">
        <v>74</v>
      </c>
      <c r="M546" t="s">
        <v>77</v>
      </c>
      <c r="N546" t="s">
        <v>78</v>
      </c>
      <c r="O546" t="s">
        <v>74</v>
      </c>
      <c r="P546" t="s">
        <v>74</v>
      </c>
      <c r="Q546" t="s">
        <v>74</v>
      </c>
      <c r="R546" t="s">
        <v>74</v>
      </c>
      <c r="S546" t="s">
        <v>74</v>
      </c>
      <c r="T546" t="s">
        <v>6528</v>
      </c>
      <c r="U546" t="s">
        <v>6529</v>
      </c>
      <c r="V546" t="s">
        <v>6530</v>
      </c>
      <c r="W546" t="s">
        <v>3164</v>
      </c>
      <c r="X546" t="s">
        <v>1964</v>
      </c>
      <c r="Y546" t="s">
        <v>74</v>
      </c>
      <c r="Z546" t="s">
        <v>74</v>
      </c>
      <c r="AA546" t="s">
        <v>1965</v>
      </c>
      <c r="AB546" t="s">
        <v>1966</v>
      </c>
      <c r="AC546" t="s">
        <v>74</v>
      </c>
      <c r="AD546" t="s">
        <v>74</v>
      </c>
      <c r="AE546" t="s">
        <v>74</v>
      </c>
      <c r="AF546" t="s">
        <v>74</v>
      </c>
      <c r="AG546">
        <v>24</v>
      </c>
      <c r="AH546">
        <v>29</v>
      </c>
      <c r="AI546">
        <v>30</v>
      </c>
      <c r="AJ546">
        <v>0</v>
      </c>
      <c r="AK546">
        <v>4</v>
      </c>
      <c r="AL546" t="s">
        <v>965</v>
      </c>
      <c r="AM546" t="s">
        <v>107</v>
      </c>
      <c r="AN546" t="s">
        <v>966</v>
      </c>
      <c r="AO546" t="s">
        <v>3330</v>
      </c>
      <c r="AP546" t="s">
        <v>74</v>
      </c>
      <c r="AQ546" t="s">
        <v>74</v>
      </c>
      <c r="AR546" t="s">
        <v>3331</v>
      </c>
      <c r="AS546" t="s">
        <v>3332</v>
      </c>
      <c r="AT546" t="s">
        <v>6358</v>
      </c>
      <c r="AU546">
        <v>1995</v>
      </c>
      <c r="AV546">
        <v>52</v>
      </c>
      <c r="AW546">
        <v>1</v>
      </c>
      <c r="AX546" t="s">
        <v>74</v>
      </c>
      <c r="AY546" t="s">
        <v>74</v>
      </c>
      <c r="AZ546" t="s">
        <v>74</v>
      </c>
      <c r="BA546" t="s">
        <v>74</v>
      </c>
      <c r="BB546">
        <v>127</v>
      </c>
      <c r="BC546">
        <v>137</v>
      </c>
      <c r="BD546" t="s">
        <v>74</v>
      </c>
      <c r="BE546" t="s">
        <v>6531</v>
      </c>
      <c r="BF546" t="str">
        <f>HYPERLINK("http://dx.doi.org/10.1016/1054-3139(95)80021-2","http://dx.doi.org/10.1016/1054-3139(95)80021-2")</f>
        <v>http://dx.doi.org/10.1016/1054-3139(95)80021-2</v>
      </c>
      <c r="BG546" t="s">
        <v>74</v>
      </c>
      <c r="BH546" t="s">
        <v>74</v>
      </c>
      <c r="BI546">
        <v>11</v>
      </c>
      <c r="BJ546" t="s">
        <v>3336</v>
      </c>
      <c r="BK546" t="s">
        <v>94</v>
      </c>
      <c r="BL546" t="s">
        <v>3336</v>
      </c>
      <c r="BM546" t="s">
        <v>6532</v>
      </c>
      <c r="BN546" t="s">
        <v>74</v>
      </c>
      <c r="BO546" t="s">
        <v>1470</v>
      </c>
      <c r="BP546" t="s">
        <v>74</v>
      </c>
      <c r="BQ546" t="s">
        <v>74</v>
      </c>
      <c r="BR546" t="s">
        <v>97</v>
      </c>
      <c r="BS546" t="s">
        <v>6533</v>
      </c>
      <c r="BT546" t="str">
        <f>HYPERLINK("https%3A%2F%2Fwww.webofscience.com%2Fwos%2Fwoscc%2Ffull-record%2FWOS:A1995QM13100012","View Full Record in Web of Science")</f>
        <v>View Full Record in Web of Science</v>
      </c>
    </row>
    <row r="547" spans="1:72" x14ac:dyDescent="0.15">
      <c r="A547" t="s">
        <v>72</v>
      </c>
      <c r="B547" t="s">
        <v>6534</v>
      </c>
      <c r="C547" t="s">
        <v>74</v>
      </c>
      <c r="D547" t="s">
        <v>74</v>
      </c>
      <c r="E547" t="s">
        <v>74</v>
      </c>
      <c r="F547" t="s">
        <v>6534</v>
      </c>
      <c r="G547" t="s">
        <v>74</v>
      </c>
      <c r="H547" t="s">
        <v>74</v>
      </c>
      <c r="I547" t="s">
        <v>6535</v>
      </c>
      <c r="J547" t="s">
        <v>6536</v>
      </c>
      <c r="K547" t="s">
        <v>74</v>
      </c>
      <c r="L547" t="s">
        <v>74</v>
      </c>
      <c r="M547" t="s">
        <v>77</v>
      </c>
      <c r="N547" t="s">
        <v>78</v>
      </c>
      <c r="O547" t="s">
        <v>74</v>
      </c>
      <c r="P547" t="s">
        <v>74</v>
      </c>
      <c r="Q547" t="s">
        <v>74</v>
      </c>
      <c r="R547" t="s">
        <v>74</v>
      </c>
      <c r="S547" t="s">
        <v>74</v>
      </c>
      <c r="T547" t="s">
        <v>74</v>
      </c>
      <c r="U547" t="s">
        <v>74</v>
      </c>
      <c r="V547" t="s">
        <v>6537</v>
      </c>
      <c r="W547" t="s">
        <v>74</v>
      </c>
      <c r="X547" t="s">
        <v>74</v>
      </c>
      <c r="Y547" t="s">
        <v>6538</v>
      </c>
      <c r="Z547" t="s">
        <v>74</v>
      </c>
      <c r="AA547" t="s">
        <v>74</v>
      </c>
      <c r="AB547" t="s">
        <v>74</v>
      </c>
      <c r="AC547" t="s">
        <v>74</v>
      </c>
      <c r="AD547" t="s">
        <v>74</v>
      </c>
      <c r="AE547" t="s">
        <v>74</v>
      </c>
      <c r="AF547" t="s">
        <v>74</v>
      </c>
      <c r="AG547">
        <v>0</v>
      </c>
      <c r="AH547">
        <v>0</v>
      </c>
      <c r="AI547">
        <v>0</v>
      </c>
      <c r="AJ547">
        <v>0</v>
      </c>
      <c r="AK547">
        <v>0</v>
      </c>
      <c r="AL547" t="s">
        <v>3382</v>
      </c>
      <c r="AM547" t="s">
        <v>3383</v>
      </c>
      <c r="AN547" t="s">
        <v>3384</v>
      </c>
      <c r="AO547" t="s">
        <v>6539</v>
      </c>
      <c r="AP547" t="s">
        <v>74</v>
      </c>
      <c r="AQ547" t="s">
        <v>74</v>
      </c>
      <c r="AR547" t="s">
        <v>6540</v>
      </c>
      <c r="AS547" t="s">
        <v>6541</v>
      </c>
      <c r="AT547" t="s">
        <v>6358</v>
      </c>
      <c r="AU547">
        <v>1995</v>
      </c>
      <c r="AV547">
        <v>24</v>
      </c>
      <c r="AW547">
        <v>1</v>
      </c>
      <c r="AX547" t="s">
        <v>74</v>
      </c>
      <c r="AY547" t="s">
        <v>74</v>
      </c>
      <c r="AZ547" t="s">
        <v>74</v>
      </c>
      <c r="BA547" t="s">
        <v>74</v>
      </c>
      <c r="BB547">
        <v>29</v>
      </c>
      <c r="BC547">
        <v>34</v>
      </c>
      <c r="BD547" t="s">
        <v>74</v>
      </c>
      <c r="BE547" t="s">
        <v>74</v>
      </c>
      <c r="BF547" t="s">
        <v>74</v>
      </c>
      <c r="BG547" t="s">
        <v>74</v>
      </c>
      <c r="BH547" t="s">
        <v>74</v>
      </c>
      <c r="BI547">
        <v>6</v>
      </c>
      <c r="BJ547" t="s">
        <v>6542</v>
      </c>
      <c r="BK547" t="s">
        <v>94</v>
      </c>
      <c r="BL547" t="s">
        <v>6542</v>
      </c>
      <c r="BM547" t="s">
        <v>6543</v>
      </c>
      <c r="BN547" t="s">
        <v>74</v>
      </c>
      <c r="BO547" t="s">
        <v>74</v>
      </c>
      <c r="BP547" t="s">
        <v>74</v>
      </c>
      <c r="BQ547" t="s">
        <v>74</v>
      </c>
      <c r="BR547" t="s">
        <v>97</v>
      </c>
      <c r="BS547" t="s">
        <v>6544</v>
      </c>
      <c r="BT547" t="str">
        <f>HYPERLINK("https%3A%2F%2Fwww.webofscience.com%2Fwos%2Fwoscc%2Ffull-record%2FWOS:A1995QG47800005","View Full Record in Web of Science")</f>
        <v>View Full Record in Web of Science</v>
      </c>
    </row>
    <row r="548" spans="1:72" x14ac:dyDescent="0.15">
      <c r="A548" t="s">
        <v>72</v>
      </c>
      <c r="B548" t="s">
        <v>6545</v>
      </c>
      <c r="C548" t="s">
        <v>74</v>
      </c>
      <c r="D548" t="s">
        <v>74</v>
      </c>
      <c r="E548" t="s">
        <v>74</v>
      </c>
      <c r="F548" t="s">
        <v>6545</v>
      </c>
      <c r="G548" t="s">
        <v>74</v>
      </c>
      <c r="H548" t="s">
        <v>74</v>
      </c>
      <c r="I548" t="s">
        <v>6546</v>
      </c>
      <c r="J548" t="s">
        <v>1787</v>
      </c>
      <c r="K548" t="s">
        <v>74</v>
      </c>
      <c r="L548" t="s">
        <v>74</v>
      </c>
      <c r="M548" t="s">
        <v>77</v>
      </c>
      <c r="N548" t="s">
        <v>78</v>
      </c>
      <c r="O548" t="s">
        <v>74</v>
      </c>
      <c r="P548" t="s">
        <v>74</v>
      </c>
      <c r="Q548" t="s">
        <v>74</v>
      </c>
      <c r="R548" t="s">
        <v>74</v>
      </c>
      <c r="S548" t="s">
        <v>74</v>
      </c>
      <c r="T548" t="s">
        <v>74</v>
      </c>
      <c r="U548" t="s">
        <v>6547</v>
      </c>
      <c r="V548" t="s">
        <v>6548</v>
      </c>
      <c r="W548" t="s">
        <v>6549</v>
      </c>
      <c r="X548" t="s">
        <v>6550</v>
      </c>
      <c r="Y548" t="s">
        <v>6551</v>
      </c>
      <c r="Z548" t="s">
        <v>74</v>
      </c>
      <c r="AA548" t="s">
        <v>6552</v>
      </c>
      <c r="AB548" t="s">
        <v>6553</v>
      </c>
      <c r="AC548" t="s">
        <v>74</v>
      </c>
      <c r="AD548" t="s">
        <v>74</v>
      </c>
      <c r="AE548" t="s">
        <v>74</v>
      </c>
      <c r="AF548" t="s">
        <v>74</v>
      </c>
      <c r="AG548">
        <v>19</v>
      </c>
      <c r="AH548">
        <v>2</v>
      </c>
      <c r="AI548">
        <v>2</v>
      </c>
      <c r="AJ548">
        <v>0</v>
      </c>
      <c r="AK548">
        <v>1</v>
      </c>
      <c r="AL548" t="s">
        <v>622</v>
      </c>
      <c r="AM548" t="s">
        <v>372</v>
      </c>
      <c r="AN548" t="s">
        <v>623</v>
      </c>
      <c r="AO548" t="s">
        <v>1791</v>
      </c>
      <c r="AP548" t="s">
        <v>74</v>
      </c>
      <c r="AQ548" t="s">
        <v>74</v>
      </c>
      <c r="AR548" t="s">
        <v>1792</v>
      </c>
      <c r="AS548" t="s">
        <v>1793</v>
      </c>
      <c r="AT548" t="s">
        <v>6358</v>
      </c>
      <c r="AU548">
        <v>1995</v>
      </c>
      <c r="AV548">
        <v>57</v>
      </c>
      <c r="AW548">
        <v>2</v>
      </c>
      <c r="AX548" t="s">
        <v>74</v>
      </c>
      <c r="AY548" t="s">
        <v>74</v>
      </c>
      <c r="AZ548" t="s">
        <v>74</v>
      </c>
      <c r="BA548" t="s">
        <v>74</v>
      </c>
      <c r="BB548">
        <v>177</v>
      </c>
      <c r="BC548">
        <v>186</v>
      </c>
      <c r="BD548" t="s">
        <v>74</v>
      </c>
      <c r="BE548" t="s">
        <v>6554</v>
      </c>
      <c r="BF548" t="str">
        <f>HYPERLINK("http://dx.doi.org/10.1016/0021-9169(93)E0029-9","http://dx.doi.org/10.1016/0021-9169(93)E0029-9")</f>
        <v>http://dx.doi.org/10.1016/0021-9169(93)E0029-9</v>
      </c>
      <c r="BG548" t="s">
        <v>74</v>
      </c>
      <c r="BH548" t="s">
        <v>74</v>
      </c>
      <c r="BI548">
        <v>10</v>
      </c>
      <c r="BJ548" t="s">
        <v>169</v>
      </c>
      <c r="BK548" t="s">
        <v>94</v>
      </c>
      <c r="BL548" t="s">
        <v>169</v>
      </c>
      <c r="BM548" t="s">
        <v>6555</v>
      </c>
      <c r="BN548" t="s">
        <v>74</v>
      </c>
      <c r="BO548" t="s">
        <v>74</v>
      </c>
      <c r="BP548" t="s">
        <v>74</v>
      </c>
      <c r="BQ548" t="s">
        <v>74</v>
      </c>
      <c r="BR548" t="s">
        <v>97</v>
      </c>
      <c r="BS548" t="s">
        <v>6556</v>
      </c>
      <c r="BT548" t="str">
        <f>HYPERLINK("https%3A%2F%2Fwww.webofscience.com%2Fwos%2Fwoscc%2Ffull-record%2FWOS:A1995PX50400007","View Full Record in Web of Science")</f>
        <v>View Full Record in Web of Science</v>
      </c>
    </row>
    <row r="549" spans="1:72" x14ac:dyDescent="0.15">
      <c r="A549" t="s">
        <v>72</v>
      </c>
      <c r="B549" t="s">
        <v>6557</v>
      </c>
      <c r="C549" t="s">
        <v>74</v>
      </c>
      <c r="D549" t="s">
        <v>74</v>
      </c>
      <c r="E549" t="s">
        <v>74</v>
      </c>
      <c r="F549" t="s">
        <v>6557</v>
      </c>
      <c r="G549" t="s">
        <v>74</v>
      </c>
      <c r="H549" t="s">
        <v>74</v>
      </c>
      <c r="I549" t="s">
        <v>6558</v>
      </c>
      <c r="J549" t="s">
        <v>1787</v>
      </c>
      <c r="K549" t="s">
        <v>74</v>
      </c>
      <c r="L549" t="s">
        <v>74</v>
      </c>
      <c r="M549" t="s">
        <v>77</v>
      </c>
      <c r="N549" t="s">
        <v>78</v>
      </c>
      <c r="O549" t="s">
        <v>74</v>
      </c>
      <c r="P549" t="s">
        <v>74</v>
      </c>
      <c r="Q549" t="s">
        <v>74</v>
      </c>
      <c r="R549" t="s">
        <v>74</v>
      </c>
      <c r="S549" t="s">
        <v>74</v>
      </c>
      <c r="T549" t="s">
        <v>74</v>
      </c>
      <c r="U549" t="s">
        <v>1788</v>
      </c>
      <c r="V549" t="s">
        <v>6559</v>
      </c>
      <c r="W549" t="s">
        <v>6560</v>
      </c>
      <c r="X549" t="s">
        <v>558</v>
      </c>
      <c r="Y549" t="s">
        <v>6561</v>
      </c>
      <c r="Z549" t="s">
        <v>74</v>
      </c>
      <c r="AA549" t="s">
        <v>6562</v>
      </c>
      <c r="AB549" t="s">
        <v>6563</v>
      </c>
      <c r="AC549" t="s">
        <v>74</v>
      </c>
      <c r="AD549" t="s">
        <v>74</v>
      </c>
      <c r="AE549" t="s">
        <v>74</v>
      </c>
      <c r="AF549" t="s">
        <v>74</v>
      </c>
      <c r="AG549">
        <v>10</v>
      </c>
      <c r="AH549">
        <v>5</v>
      </c>
      <c r="AI549">
        <v>5</v>
      </c>
      <c r="AJ549">
        <v>0</v>
      </c>
      <c r="AK549">
        <v>0</v>
      </c>
      <c r="AL549" t="s">
        <v>622</v>
      </c>
      <c r="AM549" t="s">
        <v>372</v>
      </c>
      <c r="AN549" t="s">
        <v>623</v>
      </c>
      <c r="AO549" t="s">
        <v>1791</v>
      </c>
      <c r="AP549" t="s">
        <v>74</v>
      </c>
      <c r="AQ549" t="s">
        <v>74</v>
      </c>
      <c r="AR549" t="s">
        <v>1792</v>
      </c>
      <c r="AS549" t="s">
        <v>1793</v>
      </c>
      <c r="AT549" t="s">
        <v>6358</v>
      </c>
      <c r="AU549">
        <v>1995</v>
      </c>
      <c r="AV549">
        <v>57</v>
      </c>
      <c r="AW549">
        <v>2</v>
      </c>
      <c r="AX549" t="s">
        <v>74</v>
      </c>
      <c r="AY549" t="s">
        <v>74</v>
      </c>
      <c r="AZ549" t="s">
        <v>74</v>
      </c>
      <c r="BA549" t="s">
        <v>74</v>
      </c>
      <c r="BB549">
        <v>187</v>
      </c>
      <c r="BC549">
        <v>192</v>
      </c>
      <c r="BD549" t="s">
        <v>74</v>
      </c>
      <c r="BE549" t="s">
        <v>6564</v>
      </c>
      <c r="BF549" t="str">
        <f>HYPERLINK("http://dx.doi.org/10.1016/0021-9169(93)E0033-6","http://dx.doi.org/10.1016/0021-9169(93)E0033-6")</f>
        <v>http://dx.doi.org/10.1016/0021-9169(93)E0033-6</v>
      </c>
      <c r="BG549" t="s">
        <v>74</v>
      </c>
      <c r="BH549" t="s">
        <v>74</v>
      </c>
      <c r="BI549">
        <v>6</v>
      </c>
      <c r="BJ549" t="s">
        <v>169</v>
      </c>
      <c r="BK549" t="s">
        <v>94</v>
      </c>
      <c r="BL549" t="s">
        <v>169</v>
      </c>
      <c r="BM549" t="s">
        <v>6555</v>
      </c>
      <c r="BN549" t="s">
        <v>74</v>
      </c>
      <c r="BO549" t="s">
        <v>74</v>
      </c>
      <c r="BP549" t="s">
        <v>74</v>
      </c>
      <c r="BQ549" t="s">
        <v>74</v>
      </c>
      <c r="BR549" t="s">
        <v>97</v>
      </c>
      <c r="BS549" t="s">
        <v>6565</v>
      </c>
      <c r="BT549" t="str">
        <f>HYPERLINK("https%3A%2F%2Fwww.webofscience.com%2Fwos%2Fwoscc%2Ffull-record%2FWOS:A1995PX50400008","View Full Record in Web of Science")</f>
        <v>View Full Record in Web of Science</v>
      </c>
    </row>
    <row r="550" spans="1:72" x14ac:dyDescent="0.15">
      <c r="A550" t="s">
        <v>72</v>
      </c>
      <c r="B550" t="s">
        <v>6566</v>
      </c>
      <c r="C550" t="s">
        <v>74</v>
      </c>
      <c r="D550" t="s">
        <v>74</v>
      </c>
      <c r="E550" t="s">
        <v>74</v>
      </c>
      <c r="F550" t="s">
        <v>6566</v>
      </c>
      <c r="G550" t="s">
        <v>74</v>
      </c>
      <c r="H550" t="s">
        <v>74</v>
      </c>
      <c r="I550" t="s">
        <v>6567</v>
      </c>
      <c r="J550" t="s">
        <v>4258</v>
      </c>
      <c r="K550" t="s">
        <v>74</v>
      </c>
      <c r="L550" t="s">
        <v>74</v>
      </c>
      <c r="M550" t="s">
        <v>77</v>
      </c>
      <c r="N550" t="s">
        <v>78</v>
      </c>
      <c r="O550" t="s">
        <v>74</v>
      </c>
      <c r="P550" t="s">
        <v>74</v>
      </c>
      <c r="Q550" t="s">
        <v>74</v>
      </c>
      <c r="R550" t="s">
        <v>74</v>
      </c>
      <c r="S550" t="s">
        <v>74</v>
      </c>
      <c r="T550" t="s">
        <v>74</v>
      </c>
      <c r="U550" t="s">
        <v>6568</v>
      </c>
      <c r="V550" t="s">
        <v>6569</v>
      </c>
      <c r="W550" t="s">
        <v>74</v>
      </c>
      <c r="X550" t="s">
        <v>74</v>
      </c>
      <c r="Y550" t="s">
        <v>6570</v>
      </c>
      <c r="Z550" t="s">
        <v>74</v>
      </c>
      <c r="AA550" t="s">
        <v>74</v>
      </c>
      <c r="AB550" t="s">
        <v>74</v>
      </c>
      <c r="AC550" t="s">
        <v>74</v>
      </c>
      <c r="AD550" t="s">
        <v>74</v>
      </c>
      <c r="AE550" t="s">
        <v>74</v>
      </c>
      <c r="AF550" t="s">
        <v>74</v>
      </c>
      <c r="AG550">
        <v>35</v>
      </c>
      <c r="AH550">
        <v>9</v>
      </c>
      <c r="AI550">
        <v>9</v>
      </c>
      <c r="AJ550">
        <v>0</v>
      </c>
      <c r="AK550">
        <v>0</v>
      </c>
      <c r="AL550" t="s">
        <v>3346</v>
      </c>
      <c r="AM550" t="s">
        <v>372</v>
      </c>
      <c r="AN550" t="s">
        <v>3347</v>
      </c>
      <c r="AO550" t="s">
        <v>4268</v>
      </c>
      <c r="AP550" t="s">
        <v>6571</v>
      </c>
      <c r="AQ550" t="s">
        <v>74</v>
      </c>
      <c r="AR550" t="s">
        <v>4269</v>
      </c>
      <c r="AS550" t="s">
        <v>4270</v>
      </c>
      <c r="AT550" t="s">
        <v>6358</v>
      </c>
      <c r="AU550">
        <v>1995</v>
      </c>
      <c r="AV550">
        <v>15</v>
      </c>
      <c r="AW550">
        <v>1</v>
      </c>
      <c r="AX550" t="s">
        <v>74</v>
      </c>
      <c r="AY550" t="s">
        <v>74</v>
      </c>
      <c r="AZ550" t="s">
        <v>74</v>
      </c>
      <c r="BA550" t="s">
        <v>74</v>
      </c>
      <c r="BB550">
        <v>79</v>
      </c>
      <c r="BC550">
        <v>85</v>
      </c>
      <c r="BD550" t="s">
        <v>74</v>
      </c>
      <c r="BE550" t="s">
        <v>6572</v>
      </c>
      <c r="BF550" t="str">
        <f>HYPERLINK("http://dx.doi.org/10.2307/1549013","http://dx.doi.org/10.2307/1549013")</f>
        <v>http://dx.doi.org/10.2307/1549013</v>
      </c>
      <c r="BG550" t="s">
        <v>74</v>
      </c>
      <c r="BH550" t="s">
        <v>74</v>
      </c>
      <c r="BI550">
        <v>7</v>
      </c>
      <c r="BJ550" t="s">
        <v>2681</v>
      </c>
      <c r="BK550" t="s">
        <v>94</v>
      </c>
      <c r="BL550" t="s">
        <v>2681</v>
      </c>
      <c r="BM550" t="s">
        <v>6573</v>
      </c>
      <c r="BN550" t="s">
        <v>74</v>
      </c>
      <c r="BO550" t="s">
        <v>74</v>
      </c>
      <c r="BP550" t="s">
        <v>74</v>
      </c>
      <c r="BQ550" t="s">
        <v>74</v>
      </c>
      <c r="BR550" t="s">
        <v>97</v>
      </c>
      <c r="BS550" t="s">
        <v>6574</v>
      </c>
      <c r="BT550" t="str">
        <f>HYPERLINK("https%3A%2F%2Fwww.webofscience.com%2Fwos%2Fwoscc%2Ffull-record%2FWOS:A1995QG54500004","View Full Record in Web of Science")</f>
        <v>View Full Record in Web of Science</v>
      </c>
    </row>
    <row r="551" spans="1:72" x14ac:dyDescent="0.15">
      <c r="A551" t="s">
        <v>72</v>
      </c>
      <c r="B551" t="s">
        <v>6575</v>
      </c>
      <c r="C551" t="s">
        <v>74</v>
      </c>
      <c r="D551" t="s">
        <v>74</v>
      </c>
      <c r="E551" t="s">
        <v>74</v>
      </c>
      <c r="F551" t="s">
        <v>6575</v>
      </c>
      <c r="G551" t="s">
        <v>74</v>
      </c>
      <c r="H551" t="s">
        <v>74</v>
      </c>
      <c r="I551" t="s">
        <v>6576</v>
      </c>
      <c r="J551" t="s">
        <v>1813</v>
      </c>
      <c r="K551" t="s">
        <v>74</v>
      </c>
      <c r="L551" t="s">
        <v>74</v>
      </c>
      <c r="M551" t="s">
        <v>77</v>
      </c>
      <c r="N551" t="s">
        <v>78</v>
      </c>
      <c r="O551" t="s">
        <v>74</v>
      </c>
      <c r="P551" t="s">
        <v>74</v>
      </c>
      <c r="Q551" t="s">
        <v>74</v>
      </c>
      <c r="R551" t="s">
        <v>74</v>
      </c>
      <c r="S551" t="s">
        <v>74</v>
      </c>
      <c r="T551" t="s">
        <v>74</v>
      </c>
      <c r="U551" t="s">
        <v>6577</v>
      </c>
      <c r="V551" t="s">
        <v>6578</v>
      </c>
      <c r="W551" t="s">
        <v>6579</v>
      </c>
      <c r="X551" t="s">
        <v>6580</v>
      </c>
      <c r="Y551" t="s">
        <v>6581</v>
      </c>
      <c r="Z551" t="s">
        <v>74</v>
      </c>
      <c r="AA551" t="s">
        <v>6582</v>
      </c>
      <c r="AB551" t="s">
        <v>74</v>
      </c>
      <c r="AC551" t="s">
        <v>74</v>
      </c>
      <c r="AD551" t="s">
        <v>74</v>
      </c>
      <c r="AE551" t="s">
        <v>74</v>
      </c>
      <c r="AF551" t="s">
        <v>74</v>
      </c>
      <c r="AG551">
        <v>39</v>
      </c>
      <c r="AH551">
        <v>84</v>
      </c>
      <c r="AI551">
        <v>95</v>
      </c>
      <c r="AJ551">
        <v>1</v>
      </c>
      <c r="AK551">
        <v>16</v>
      </c>
      <c r="AL551" t="s">
        <v>1820</v>
      </c>
      <c r="AM551" t="s">
        <v>345</v>
      </c>
      <c r="AN551" t="s">
        <v>1821</v>
      </c>
      <c r="AO551" t="s">
        <v>1822</v>
      </c>
      <c r="AP551" t="s">
        <v>74</v>
      </c>
      <c r="AQ551" t="s">
        <v>74</v>
      </c>
      <c r="AR551" t="s">
        <v>1823</v>
      </c>
      <c r="AS551" t="s">
        <v>1824</v>
      </c>
      <c r="AT551" t="s">
        <v>6496</v>
      </c>
      <c r="AU551">
        <v>1995</v>
      </c>
      <c r="AV551">
        <v>271</v>
      </c>
      <c r="AW551">
        <v>2</v>
      </c>
      <c r="AX551" t="s">
        <v>74</v>
      </c>
      <c r="AY551" t="s">
        <v>74</v>
      </c>
      <c r="AZ551" t="s">
        <v>74</v>
      </c>
      <c r="BA551" t="s">
        <v>74</v>
      </c>
      <c r="BB551">
        <v>73</v>
      </c>
      <c r="BC551">
        <v>81</v>
      </c>
      <c r="BD551" t="s">
        <v>74</v>
      </c>
      <c r="BE551" t="s">
        <v>6583</v>
      </c>
      <c r="BF551" t="str">
        <f>HYPERLINK("http://dx.doi.org/10.1002/jez.1402710202","http://dx.doi.org/10.1002/jez.1402710202")</f>
        <v>http://dx.doi.org/10.1002/jez.1402710202</v>
      </c>
      <c r="BG551" t="s">
        <v>74</v>
      </c>
      <c r="BH551" t="s">
        <v>74</v>
      </c>
      <c r="BI551">
        <v>9</v>
      </c>
      <c r="BJ551" t="s">
        <v>691</v>
      </c>
      <c r="BK551" t="s">
        <v>94</v>
      </c>
      <c r="BL551" t="s">
        <v>691</v>
      </c>
      <c r="BM551" t="s">
        <v>6584</v>
      </c>
      <c r="BN551" t="s">
        <v>74</v>
      </c>
      <c r="BO551" t="s">
        <v>74</v>
      </c>
      <c r="BP551" t="s">
        <v>74</v>
      </c>
      <c r="BQ551" t="s">
        <v>74</v>
      </c>
      <c r="BR551" t="s">
        <v>97</v>
      </c>
      <c r="BS551" t="s">
        <v>6585</v>
      </c>
      <c r="BT551" t="str">
        <f>HYPERLINK("https%3A%2F%2Fwww.webofscience.com%2Fwos%2Fwoscc%2Ffull-record%2FWOS:A1995QE35000001","View Full Record in Web of Science")</f>
        <v>View Full Record in Web of Science</v>
      </c>
    </row>
    <row r="552" spans="1:72" x14ac:dyDescent="0.15">
      <c r="A552" t="s">
        <v>72</v>
      </c>
      <c r="B552" t="s">
        <v>6586</v>
      </c>
      <c r="C552" t="s">
        <v>74</v>
      </c>
      <c r="D552" t="s">
        <v>74</v>
      </c>
      <c r="E552" t="s">
        <v>74</v>
      </c>
      <c r="F552" t="s">
        <v>6586</v>
      </c>
      <c r="G552" t="s">
        <v>74</v>
      </c>
      <c r="H552" t="s">
        <v>74</v>
      </c>
      <c r="I552" t="s">
        <v>6587</v>
      </c>
      <c r="J552" t="s">
        <v>1889</v>
      </c>
      <c r="K552" t="s">
        <v>74</v>
      </c>
      <c r="L552" t="s">
        <v>74</v>
      </c>
      <c r="M552" t="s">
        <v>77</v>
      </c>
      <c r="N552" t="s">
        <v>102</v>
      </c>
      <c r="O552" t="s">
        <v>74</v>
      </c>
      <c r="P552" t="s">
        <v>74</v>
      </c>
      <c r="Q552" t="s">
        <v>74</v>
      </c>
      <c r="R552" t="s">
        <v>74</v>
      </c>
      <c r="S552" t="s">
        <v>74</v>
      </c>
      <c r="T552" t="s">
        <v>6588</v>
      </c>
      <c r="U552" t="s">
        <v>6589</v>
      </c>
      <c r="V552" t="s">
        <v>6590</v>
      </c>
      <c r="W552" t="s">
        <v>6591</v>
      </c>
      <c r="X552" t="s">
        <v>6592</v>
      </c>
      <c r="Y552" t="s">
        <v>6593</v>
      </c>
      <c r="Z552" t="s">
        <v>74</v>
      </c>
      <c r="AA552" t="s">
        <v>6594</v>
      </c>
      <c r="AB552" t="s">
        <v>6595</v>
      </c>
      <c r="AC552" t="s">
        <v>74</v>
      </c>
      <c r="AD552" t="s">
        <v>74</v>
      </c>
      <c r="AE552" t="s">
        <v>74</v>
      </c>
      <c r="AF552" t="s">
        <v>74</v>
      </c>
      <c r="AG552">
        <v>213</v>
      </c>
      <c r="AH552">
        <v>251</v>
      </c>
      <c r="AI552">
        <v>311</v>
      </c>
      <c r="AJ552">
        <v>8</v>
      </c>
      <c r="AK552">
        <v>146</v>
      </c>
      <c r="AL552" t="s">
        <v>1897</v>
      </c>
      <c r="AM552" t="s">
        <v>1168</v>
      </c>
      <c r="AN552" t="s">
        <v>1898</v>
      </c>
      <c r="AO552" t="s">
        <v>1899</v>
      </c>
      <c r="AP552" t="s">
        <v>74</v>
      </c>
      <c r="AQ552" t="s">
        <v>74</v>
      </c>
      <c r="AR552" t="s">
        <v>1900</v>
      </c>
      <c r="AS552" t="s">
        <v>1901</v>
      </c>
      <c r="AT552" t="s">
        <v>6358</v>
      </c>
      <c r="AU552">
        <v>1995</v>
      </c>
      <c r="AV552">
        <v>31</v>
      </c>
      <c r="AW552">
        <v>1</v>
      </c>
      <c r="AX552" t="s">
        <v>74</v>
      </c>
      <c r="AY552" t="s">
        <v>74</v>
      </c>
      <c r="AZ552" t="s">
        <v>74</v>
      </c>
      <c r="BA552" t="s">
        <v>74</v>
      </c>
      <c r="BB552">
        <v>2</v>
      </c>
      <c r="BC552">
        <v>18</v>
      </c>
      <c r="BD552" t="s">
        <v>74</v>
      </c>
      <c r="BE552" t="s">
        <v>6596</v>
      </c>
      <c r="BF552" t="str">
        <f>HYPERLINK("http://dx.doi.org/10.1111/j.0022-3646.1995.00002.x","http://dx.doi.org/10.1111/j.0022-3646.1995.00002.x")</f>
        <v>http://dx.doi.org/10.1111/j.0022-3646.1995.00002.x</v>
      </c>
      <c r="BG552" t="s">
        <v>74</v>
      </c>
      <c r="BH552" t="s">
        <v>74</v>
      </c>
      <c r="BI552">
        <v>17</v>
      </c>
      <c r="BJ552" t="s">
        <v>1173</v>
      </c>
      <c r="BK552" t="s">
        <v>94</v>
      </c>
      <c r="BL552" t="s">
        <v>1173</v>
      </c>
      <c r="BM552" t="s">
        <v>6597</v>
      </c>
      <c r="BN552" t="s">
        <v>74</v>
      </c>
      <c r="BO552" t="s">
        <v>74</v>
      </c>
      <c r="BP552" t="s">
        <v>74</v>
      </c>
      <c r="BQ552" t="s">
        <v>74</v>
      </c>
      <c r="BR552" t="s">
        <v>97</v>
      </c>
      <c r="BS552" t="s">
        <v>6598</v>
      </c>
      <c r="BT552" t="str">
        <f>HYPERLINK("https%3A%2F%2Fwww.webofscience.com%2Fwos%2Fwoscc%2Ffull-record%2FWOS:A1995QN48200001","View Full Record in Web of Science")</f>
        <v>View Full Record in Web of Science</v>
      </c>
    </row>
    <row r="553" spans="1:72" x14ac:dyDescent="0.15">
      <c r="A553" t="s">
        <v>72</v>
      </c>
      <c r="B553" t="s">
        <v>6599</v>
      </c>
      <c r="C553" t="s">
        <v>74</v>
      </c>
      <c r="D553" t="s">
        <v>74</v>
      </c>
      <c r="E553" t="s">
        <v>74</v>
      </c>
      <c r="F553" t="s">
        <v>6599</v>
      </c>
      <c r="G553" t="s">
        <v>74</v>
      </c>
      <c r="H553" t="s">
        <v>74</v>
      </c>
      <c r="I553" t="s">
        <v>6600</v>
      </c>
      <c r="J553" t="s">
        <v>6601</v>
      </c>
      <c r="K553" t="s">
        <v>74</v>
      </c>
      <c r="L553" t="s">
        <v>74</v>
      </c>
      <c r="M553" t="s">
        <v>77</v>
      </c>
      <c r="N553" t="s">
        <v>52</v>
      </c>
      <c r="O553" t="s">
        <v>74</v>
      </c>
      <c r="P553" t="s">
        <v>74</v>
      </c>
      <c r="Q553" t="s">
        <v>74</v>
      </c>
      <c r="R553" t="s">
        <v>74</v>
      </c>
      <c r="S553" t="s">
        <v>74</v>
      </c>
      <c r="T553" t="s">
        <v>74</v>
      </c>
      <c r="U553" t="s">
        <v>74</v>
      </c>
      <c r="V553" t="s">
        <v>74</v>
      </c>
      <c r="W553" t="s">
        <v>6602</v>
      </c>
      <c r="X553" t="s">
        <v>6603</v>
      </c>
      <c r="Y553" t="s">
        <v>74</v>
      </c>
      <c r="Z553" t="s">
        <v>74</v>
      </c>
      <c r="AA553" t="s">
        <v>1183</v>
      </c>
      <c r="AB553" t="s">
        <v>74</v>
      </c>
      <c r="AC553" t="s">
        <v>74</v>
      </c>
      <c r="AD553" t="s">
        <v>74</v>
      </c>
      <c r="AE553" t="s">
        <v>74</v>
      </c>
      <c r="AF553" t="s">
        <v>74</v>
      </c>
      <c r="AG553">
        <v>4</v>
      </c>
      <c r="AH553">
        <v>0</v>
      </c>
      <c r="AI553">
        <v>0</v>
      </c>
      <c r="AJ553">
        <v>0</v>
      </c>
      <c r="AK553">
        <v>0</v>
      </c>
      <c r="AL553" t="s">
        <v>1967</v>
      </c>
      <c r="AM553" t="s">
        <v>345</v>
      </c>
      <c r="AN553" t="s">
        <v>1968</v>
      </c>
      <c r="AO553" t="s">
        <v>6604</v>
      </c>
      <c r="AP553" t="s">
        <v>74</v>
      </c>
      <c r="AQ553" t="s">
        <v>74</v>
      </c>
      <c r="AR553" t="s">
        <v>6605</v>
      </c>
      <c r="AS553" t="s">
        <v>6606</v>
      </c>
      <c r="AT553" t="s">
        <v>6358</v>
      </c>
      <c r="AU553">
        <v>1995</v>
      </c>
      <c r="AV553" t="s">
        <v>6607</v>
      </c>
      <c r="AW553" t="s">
        <v>74</v>
      </c>
      <c r="AX553" t="s">
        <v>74</v>
      </c>
      <c r="AY553" t="s">
        <v>74</v>
      </c>
      <c r="AZ553" t="s">
        <v>74</v>
      </c>
      <c r="BA553" t="s">
        <v>74</v>
      </c>
      <c r="BB553" t="s">
        <v>6608</v>
      </c>
      <c r="BC553" t="s">
        <v>6609</v>
      </c>
      <c r="BD553" t="s">
        <v>74</v>
      </c>
      <c r="BE553" t="s">
        <v>74</v>
      </c>
      <c r="BF553" t="s">
        <v>74</v>
      </c>
      <c r="BG553" t="s">
        <v>74</v>
      </c>
      <c r="BH553" t="s">
        <v>74</v>
      </c>
      <c r="BI553">
        <v>2</v>
      </c>
      <c r="BJ553" t="s">
        <v>6610</v>
      </c>
      <c r="BK553" t="s">
        <v>94</v>
      </c>
      <c r="BL553" t="s">
        <v>6611</v>
      </c>
      <c r="BM553" t="s">
        <v>6612</v>
      </c>
      <c r="BN553" t="s">
        <v>74</v>
      </c>
      <c r="BO553" t="s">
        <v>74</v>
      </c>
      <c r="BP553" t="s">
        <v>74</v>
      </c>
      <c r="BQ553" t="s">
        <v>74</v>
      </c>
      <c r="BR553" t="s">
        <v>97</v>
      </c>
      <c r="BS553" t="s">
        <v>6613</v>
      </c>
      <c r="BT553" t="str">
        <f>HYPERLINK("https%3A%2F%2Fwww.webofscience.com%2Fwos%2Fwoscc%2Ffull-record%2FWOS:A1995QM95800289","View Full Record in Web of Science")</f>
        <v>View Full Record in Web of Science</v>
      </c>
    </row>
    <row r="554" spans="1:72" x14ac:dyDescent="0.15">
      <c r="A554" t="s">
        <v>72</v>
      </c>
      <c r="B554" t="s">
        <v>6614</v>
      </c>
      <c r="C554" t="s">
        <v>74</v>
      </c>
      <c r="D554" t="s">
        <v>74</v>
      </c>
      <c r="E554" t="s">
        <v>74</v>
      </c>
      <c r="F554" t="s">
        <v>6614</v>
      </c>
      <c r="G554" t="s">
        <v>74</v>
      </c>
      <c r="H554" t="s">
        <v>74</v>
      </c>
      <c r="I554" t="s">
        <v>6615</v>
      </c>
      <c r="J554" t="s">
        <v>1960</v>
      </c>
      <c r="K554" t="s">
        <v>74</v>
      </c>
      <c r="L554" t="s">
        <v>74</v>
      </c>
      <c r="M554" t="s">
        <v>77</v>
      </c>
      <c r="N554" t="s">
        <v>1282</v>
      </c>
      <c r="O554" t="s">
        <v>6616</v>
      </c>
      <c r="P554" t="s">
        <v>6617</v>
      </c>
      <c r="Q554" t="s">
        <v>3323</v>
      </c>
      <c r="R554" t="s">
        <v>74</v>
      </c>
      <c r="S554" t="s">
        <v>74</v>
      </c>
      <c r="T554" t="s">
        <v>74</v>
      </c>
      <c r="U554" t="s">
        <v>74</v>
      </c>
      <c r="V554" t="s">
        <v>6618</v>
      </c>
      <c r="W554" t="s">
        <v>6619</v>
      </c>
      <c r="X554" t="s">
        <v>6620</v>
      </c>
      <c r="Y554" t="s">
        <v>6621</v>
      </c>
      <c r="Z554" t="s">
        <v>74</v>
      </c>
      <c r="AA554" t="s">
        <v>74</v>
      </c>
      <c r="AB554" t="s">
        <v>74</v>
      </c>
      <c r="AC554" t="s">
        <v>74</v>
      </c>
      <c r="AD554" t="s">
        <v>74</v>
      </c>
      <c r="AE554" t="s">
        <v>74</v>
      </c>
      <c r="AF554" t="s">
        <v>74</v>
      </c>
      <c r="AG554">
        <v>22</v>
      </c>
      <c r="AH554">
        <v>23</v>
      </c>
      <c r="AI554">
        <v>27</v>
      </c>
      <c r="AJ554">
        <v>0</v>
      </c>
      <c r="AK554">
        <v>4</v>
      </c>
      <c r="AL554" t="s">
        <v>1967</v>
      </c>
      <c r="AM554" t="s">
        <v>345</v>
      </c>
      <c r="AN554" t="s">
        <v>1968</v>
      </c>
      <c r="AO554" t="s">
        <v>1969</v>
      </c>
      <c r="AP554" t="s">
        <v>74</v>
      </c>
      <c r="AQ554" t="s">
        <v>74</v>
      </c>
      <c r="AR554" t="s">
        <v>1970</v>
      </c>
      <c r="AS554" t="s">
        <v>1971</v>
      </c>
      <c r="AT554" t="s">
        <v>6358</v>
      </c>
      <c r="AU554">
        <v>1995</v>
      </c>
      <c r="AV554">
        <v>75</v>
      </c>
      <c r="AW554">
        <v>1</v>
      </c>
      <c r="AX554" t="s">
        <v>74</v>
      </c>
      <c r="AY554" t="s">
        <v>74</v>
      </c>
      <c r="AZ554" t="s">
        <v>74</v>
      </c>
      <c r="BA554" t="s">
        <v>74</v>
      </c>
      <c r="BB554">
        <v>43</v>
      </c>
      <c r="BC554">
        <v>54</v>
      </c>
      <c r="BD554" t="s">
        <v>74</v>
      </c>
      <c r="BE554" t="s">
        <v>6622</v>
      </c>
      <c r="BF554" t="str">
        <f>HYPERLINK("http://dx.doi.org/10.1017/S0025315400015186","http://dx.doi.org/10.1017/S0025315400015186")</f>
        <v>http://dx.doi.org/10.1017/S0025315400015186</v>
      </c>
      <c r="BG554" t="s">
        <v>74</v>
      </c>
      <c r="BH554" t="s">
        <v>74</v>
      </c>
      <c r="BI554">
        <v>12</v>
      </c>
      <c r="BJ554" t="s">
        <v>1004</v>
      </c>
      <c r="BK554" t="s">
        <v>1296</v>
      </c>
      <c r="BL554" t="s">
        <v>1004</v>
      </c>
      <c r="BM554" t="s">
        <v>6623</v>
      </c>
      <c r="BN554" t="s">
        <v>74</v>
      </c>
      <c r="BO554" t="s">
        <v>74</v>
      </c>
      <c r="BP554" t="s">
        <v>74</v>
      </c>
      <c r="BQ554" t="s">
        <v>74</v>
      </c>
      <c r="BR554" t="s">
        <v>97</v>
      </c>
      <c r="BS554" t="s">
        <v>6624</v>
      </c>
      <c r="BT554" t="str">
        <f>HYPERLINK("https%3A%2F%2Fwww.webofscience.com%2Fwos%2Fwoscc%2Ffull-record%2FWOS:A1995QL63300005","View Full Record in Web of Science")</f>
        <v>View Full Record in Web of Science</v>
      </c>
    </row>
    <row r="555" spans="1:72" x14ac:dyDescent="0.15">
      <c r="A555" t="s">
        <v>72</v>
      </c>
      <c r="B555" t="s">
        <v>6625</v>
      </c>
      <c r="C555" t="s">
        <v>74</v>
      </c>
      <c r="D555" t="s">
        <v>74</v>
      </c>
      <c r="E555" t="s">
        <v>74</v>
      </c>
      <c r="F555" t="s">
        <v>6625</v>
      </c>
      <c r="G555" t="s">
        <v>74</v>
      </c>
      <c r="H555" t="s">
        <v>74</v>
      </c>
      <c r="I555" t="s">
        <v>6626</v>
      </c>
      <c r="J555" t="s">
        <v>6627</v>
      </c>
      <c r="K555" t="s">
        <v>74</v>
      </c>
      <c r="L555" t="s">
        <v>74</v>
      </c>
      <c r="M555" t="s">
        <v>77</v>
      </c>
      <c r="N555" t="s">
        <v>1282</v>
      </c>
      <c r="O555" t="s">
        <v>6628</v>
      </c>
      <c r="P555" t="s">
        <v>6629</v>
      </c>
      <c r="Q555" t="s">
        <v>6630</v>
      </c>
      <c r="R555" t="s">
        <v>74</v>
      </c>
      <c r="S555" t="s">
        <v>6631</v>
      </c>
      <c r="T555" t="s">
        <v>6632</v>
      </c>
      <c r="U555" t="s">
        <v>6633</v>
      </c>
      <c r="V555" t="s">
        <v>6634</v>
      </c>
      <c r="W555" t="s">
        <v>74</v>
      </c>
      <c r="X555" t="s">
        <v>74</v>
      </c>
      <c r="Y555" t="s">
        <v>6635</v>
      </c>
      <c r="Z555" t="s">
        <v>74</v>
      </c>
      <c r="AA555" t="s">
        <v>74</v>
      </c>
      <c r="AB555" t="s">
        <v>74</v>
      </c>
      <c r="AC555" t="s">
        <v>74</v>
      </c>
      <c r="AD555" t="s">
        <v>74</v>
      </c>
      <c r="AE555" t="s">
        <v>74</v>
      </c>
      <c r="AF555" t="s">
        <v>74</v>
      </c>
      <c r="AG555">
        <v>26</v>
      </c>
      <c r="AH555">
        <v>10</v>
      </c>
      <c r="AI555">
        <v>14</v>
      </c>
      <c r="AJ555">
        <v>1</v>
      </c>
      <c r="AK555">
        <v>15</v>
      </c>
      <c r="AL555" t="s">
        <v>622</v>
      </c>
      <c r="AM555" t="s">
        <v>372</v>
      </c>
      <c r="AN555" t="s">
        <v>623</v>
      </c>
      <c r="AO555" t="s">
        <v>6636</v>
      </c>
      <c r="AP555" t="s">
        <v>74</v>
      </c>
      <c r="AQ555" t="s">
        <v>74</v>
      </c>
      <c r="AR555" t="s">
        <v>6637</v>
      </c>
      <c r="AS555" t="s">
        <v>6638</v>
      </c>
      <c r="AT555" t="s">
        <v>6639</v>
      </c>
      <c r="AU555">
        <v>1995</v>
      </c>
      <c r="AV555">
        <v>20</v>
      </c>
      <c r="AW555" t="s">
        <v>268</v>
      </c>
      <c r="AX555" t="s">
        <v>74</v>
      </c>
      <c r="AY555" t="s">
        <v>74</v>
      </c>
      <c r="AZ555" t="s">
        <v>74</v>
      </c>
      <c r="BA555" t="s">
        <v>74</v>
      </c>
      <c r="BB555">
        <v>75</v>
      </c>
      <c r="BC555">
        <v>78</v>
      </c>
      <c r="BD555" t="s">
        <v>74</v>
      </c>
      <c r="BE555" t="s">
        <v>6640</v>
      </c>
      <c r="BF555" t="str">
        <f>HYPERLINK("http://dx.doi.org/10.1016/0306-4565(94)00029-I","http://dx.doi.org/10.1016/0306-4565(94)00029-I")</f>
        <v>http://dx.doi.org/10.1016/0306-4565(94)00029-I</v>
      </c>
      <c r="BG555" t="s">
        <v>74</v>
      </c>
      <c r="BH555" t="s">
        <v>74</v>
      </c>
      <c r="BI555">
        <v>4</v>
      </c>
      <c r="BJ555" t="s">
        <v>6641</v>
      </c>
      <c r="BK555" t="s">
        <v>1296</v>
      </c>
      <c r="BL555" t="s">
        <v>6642</v>
      </c>
      <c r="BM555" t="s">
        <v>6643</v>
      </c>
      <c r="BN555" t="s">
        <v>74</v>
      </c>
      <c r="BO555" t="s">
        <v>74</v>
      </c>
      <c r="BP555" t="s">
        <v>74</v>
      </c>
      <c r="BQ555" t="s">
        <v>74</v>
      </c>
      <c r="BR555" t="s">
        <v>97</v>
      </c>
      <c r="BS555" t="s">
        <v>6644</v>
      </c>
      <c r="BT555" t="str">
        <f>HYPERLINK("https%3A%2F%2Fwww.webofscience.com%2Fwos%2Fwoscc%2Ffull-record%2FWOS:A1995QL61000009","View Full Record in Web of Science")</f>
        <v>View Full Record in Web of Science</v>
      </c>
    </row>
    <row r="556" spans="1:72" x14ac:dyDescent="0.15">
      <c r="A556" t="s">
        <v>72</v>
      </c>
      <c r="B556" t="s">
        <v>6645</v>
      </c>
      <c r="C556" t="s">
        <v>74</v>
      </c>
      <c r="D556" t="s">
        <v>74</v>
      </c>
      <c r="E556" t="s">
        <v>74</v>
      </c>
      <c r="F556" t="s">
        <v>6645</v>
      </c>
      <c r="G556" t="s">
        <v>74</v>
      </c>
      <c r="H556" t="s">
        <v>74</v>
      </c>
      <c r="I556" t="s">
        <v>6646</v>
      </c>
      <c r="J556" t="s">
        <v>6627</v>
      </c>
      <c r="K556" t="s">
        <v>74</v>
      </c>
      <c r="L556" t="s">
        <v>74</v>
      </c>
      <c r="M556" t="s">
        <v>77</v>
      </c>
      <c r="N556" t="s">
        <v>1282</v>
      </c>
      <c r="O556" t="s">
        <v>6628</v>
      </c>
      <c r="P556" t="s">
        <v>6629</v>
      </c>
      <c r="Q556" t="s">
        <v>6630</v>
      </c>
      <c r="R556" t="s">
        <v>74</v>
      </c>
      <c r="S556" t="s">
        <v>6631</v>
      </c>
      <c r="T556" t="s">
        <v>6647</v>
      </c>
      <c r="U556" t="s">
        <v>6648</v>
      </c>
      <c r="V556" t="s">
        <v>6649</v>
      </c>
      <c r="W556" t="s">
        <v>74</v>
      </c>
      <c r="X556" t="s">
        <v>74</v>
      </c>
      <c r="Y556" t="s">
        <v>6650</v>
      </c>
      <c r="Z556" t="s">
        <v>74</v>
      </c>
      <c r="AA556" t="s">
        <v>74</v>
      </c>
      <c r="AB556" t="s">
        <v>74</v>
      </c>
      <c r="AC556" t="s">
        <v>74</v>
      </c>
      <c r="AD556" t="s">
        <v>74</v>
      </c>
      <c r="AE556" t="s">
        <v>74</v>
      </c>
      <c r="AF556" t="s">
        <v>74</v>
      </c>
      <c r="AG556">
        <v>35</v>
      </c>
      <c r="AH556">
        <v>61</v>
      </c>
      <c r="AI556">
        <v>69</v>
      </c>
      <c r="AJ556">
        <v>2</v>
      </c>
      <c r="AK556">
        <v>19</v>
      </c>
      <c r="AL556" t="s">
        <v>622</v>
      </c>
      <c r="AM556" t="s">
        <v>372</v>
      </c>
      <c r="AN556" t="s">
        <v>623</v>
      </c>
      <c r="AO556" t="s">
        <v>6636</v>
      </c>
      <c r="AP556" t="s">
        <v>74</v>
      </c>
      <c r="AQ556" t="s">
        <v>74</v>
      </c>
      <c r="AR556" t="s">
        <v>6637</v>
      </c>
      <c r="AS556" t="s">
        <v>6638</v>
      </c>
      <c r="AT556" t="s">
        <v>6639</v>
      </c>
      <c r="AU556">
        <v>1995</v>
      </c>
      <c r="AV556">
        <v>20</v>
      </c>
      <c r="AW556" t="s">
        <v>268</v>
      </c>
      <c r="AX556" t="s">
        <v>74</v>
      </c>
      <c r="AY556" t="s">
        <v>74</v>
      </c>
      <c r="AZ556" t="s">
        <v>74</v>
      </c>
      <c r="BA556" t="s">
        <v>74</v>
      </c>
      <c r="BB556">
        <v>167</v>
      </c>
      <c r="BC556">
        <v>174</v>
      </c>
      <c r="BD556" t="s">
        <v>74</v>
      </c>
      <c r="BE556" t="s">
        <v>6651</v>
      </c>
      <c r="BF556" t="str">
        <f>HYPERLINK("http://dx.doi.org/10.1016/0306-4565(94)00045-K","http://dx.doi.org/10.1016/0306-4565(94)00045-K")</f>
        <v>http://dx.doi.org/10.1016/0306-4565(94)00045-K</v>
      </c>
      <c r="BG556" t="s">
        <v>74</v>
      </c>
      <c r="BH556" t="s">
        <v>74</v>
      </c>
      <c r="BI556">
        <v>8</v>
      </c>
      <c r="BJ556" t="s">
        <v>6641</v>
      </c>
      <c r="BK556" t="s">
        <v>1296</v>
      </c>
      <c r="BL556" t="s">
        <v>6642</v>
      </c>
      <c r="BM556" t="s">
        <v>6643</v>
      </c>
      <c r="BN556" t="s">
        <v>74</v>
      </c>
      <c r="BO556" t="s">
        <v>74</v>
      </c>
      <c r="BP556" t="s">
        <v>74</v>
      </c>
      <c r="BQ556" t="s">
        <v>74</v>
      </c>
      <c r="BR556" t="s">
        <v>97</v>
      </c>
      <c r="BS556" t="s">
        <v>6652</v>
      </c>
      <c r="BT556" t="str">
        <f>HYPERLINK("https%3A%2F%2Fwww.webofscience.com%2Fwos%2Fwoscc%2Ffull-record%2FWOS:A1995QL61000017","View Full Record in Web of Science")</f>
        <v>View Full Record in Web of Science</v>
      </c>
    </row>
    <row r="557" spans="1:72" x14ac:dyDescent="0.15">
      <c r="A557" t="s">
        <v>72</v>
      </c>
      <c r="B557" t="s">
        <v>6653</v>
      </c>
      <c r="C557" t="s">
        <v>74</v>
      </c>
      <c r="D557" t="s">
        <v>74</v>
      </c>
      <c r="E557" t="s">
        <v>74</v>
      </c>
      <c r="F557" t="s">
        <v>6653</v>
      </c>
      <c r="G557" t="s">
        <v>74</v>
      </c>
      <c r="H557" t="s">
        <v>74</v>
      </c>
      <c r="I557" t="s">
        <v>6654</v>
      </c>
      <c r="J557" t="s">
        <v>2632</v>
      </c>
      <c r="K557" t="s">
        <v>74</v>
      </c>
      <c r="L557" t="s">
        <v>74</v>
      </c>
      <c r="M557" t="s">
        <v>77</v>
      </c>
      <c r="N557" t="s">
        <v>78</v>
      </c>
      <c r="O557" t="s">
        <v>74</v>
      </c>
      <c r="P557" t="s">
        <v>74</v>
      </c>
      <c r="Q557" t="s">
        <v>74</v>
      </c>
      <c r="R557" t="s">
        <v>74</v>
      </c>
      <c r="S557" t="s">
        <v>74</v>
      </c>
      <c r="T557" t="s">
        <v>6655</v>
      </c>
      <c r="U557" t="s">
        <v>6656</v>
      </c>
      <c r="V557" t="s">
        <v>6657</v>
      </c>
      <c r="W557" t="s">
        <v>6658</v>
      </c>
      <c r="X557" t="s">
        <v>4621</v>
      </c>
      <c r="Y557" t="s">
        <v>74</v>
      </c>
      <c r="Z557" t="s">
        <v>74</v>
      </c>
      <c r="AA557" t="s">
        <v>74</v>
      </c>
      <c r="AB557" t="s">
        <v>74</v>
      </c>
      <c r="AC557" t="s">
        <v>74</v>
      </c>
      <c r="AD557" t="s">
        <v>74</v>
      </c>
      <c r="AE557" t="s">
        <v>74</v>
      </c>
      <c r="AF557" t="s">
        <v>74</v>
      </c>
      <c r="AG557">
        <v>36</v>
      </c>
      <c r="AH557">
        <v>43</v>
      </c>
      <c r="AI557">
        <v>48</v>
      </c>
      <c r="AJ557">
        <v>0</v>
      </c>
      <c r="AK557">
        <v>6</v>
      </c>
      <c r="AL557" t="s">
        <v>2639</v>
      </c>
      <c r="AM557" t="s">
        <v>2640</v>
      </c>
      <c r="AN557" t="s">
        <v>2641</v>
      </c>
      <c r="AO557" t="s">
        <v>2642</v>
      </c>
      <c r="AP557" t="s">
        <v>74</v>
      </c>
      <c r="AQ557" t="s">
        <v>74</v>
      </c>
      <c r="AR557" t="s">
        <v>2643</v>
      </c>
      <c r="AS557" t="s">
        <v>2644</v>
      </c>
      <c r="AT557" t="s">
        <v>6358</v>
      </c>
      <c r="AU557">
        <v>1995</v>
      </c>
      <c r="AV557">
        <v>117</v>
      </c>
      <c r="AW557" t="s">
        <v>2645</v>
      </c>
      <c r="AX557" t="s">
        <v>74</v>
      </c>
      <c r="AY557" t="s">
        <v>74</v>
      </c>
      <c r="AZ557" t="s">
        <v>74</v>
      </c>
      <c r="BA557" t="s">
        <v>74</v>
      </c>
      <c r="BB557">
        <v>49</v>
      </c>
      <c r="BC557">
        <v>57</v>
      </c>
      <c r="BD557" t="s">
        <v>74</v>
      </c>
      <c r="BE557" t="s">
        <v>6659</v>
      </c>
      <c r="BF557" t="str">
        <f>HYPERLINK("http://dx.doi.org/10.3354/meps117049","http://dx.doi.org/10.3354/meps117049")</f>
        <v>http://dx.doi.org/10.3354/meps117049</v>
      </c>
      <c r="BG557" t="s">
        <v>74</v>
      </c>
      <c r="BH557" t="s">
        <v>74</v>
      </c>
      <c r="BI557">
        <v>9</v>
      </c>
      <c r="BJ557" t="s">
        <v>2647</v>
      </c>
      <c r="BK557" t="s">
        <v>94</v>
      </c>
      <c r="BL557" t="s">
        <v>2648</v>
      </c>
      <c r="BM557" t="s">
        <v>6660</v>
      </c>
      <c r="BN557" t="s">
        <v>74</v>
      </c>
      <c r="BO557" t="s">
        <v>229</v>
      </c>
      <c r="BP557" t="s">
        <v>74</v>
      </c>
      <c r="BQ557" t="s">
        <v>74</v>
      </c>
      <c r="BR557" t="s">
        <v>97</v>
      </c>
      <c r="BS557" t="s">
        <v>6661</v>
      </c>
      <c r="BT557" t="str">
        <f>HYPERLINK("https%3A%2F%2Fwww.webofscience.com%2Fwos%2Fwoscc%2Ffull-record%2FWOS:A1995QJ84800005","View Full Record in Web of Science")</f>
        <v>View Full Record in Web of Science</v>
      </c>
    </row>
    <row r="558" spans="1:72" x14ac:dyDescent="0.15">
      <c r="A558" t="s">
        <v>72</v>
      </c>
      <c r="B558" t="s">
        <v>6662</v>
      </c>
      <c r="C558" t="s">
        <v>74</v>
      </c>
      <c r="D558" t="s">
        <v>74</v>
      </c>
      <c r="E558" t="s">
        <v>74</v>
      </c>
      <c r="F558" t="s">
        <v>6662</v>
      </c>
      <c r="G558" t="s">
        <v>74</v>
      </c>
      <c r="H558" t="s">
        <v>74</v>
      </c>
      <c r="I558" t="s">
        <v>6663</v>
      </c>
      <c r="J558" t="s">
        <v>2632</v>
      </c>
      <c r="K558" t="s">
        <v>74</v>
      </c>
      <c r="L558" t="s">
        <v>74</v>
      </c>
      <c r="M558" t="s">
        <v>77</v>
      </c>
      <c r="N558" t="s">
        <v>78</v>
      </c>
      <c r="O558" t="s">
        <v>74</v>
      </c>
      <c r="P558" t="s">
        <v>74</v>
      </c>
      <c r="Q558" t="s">
        <v>74</v>
      </c>
      <c r="R558" t="s">
        <v>74</v>
      </c>
      <c r="S558" t="s">
        <v>74</v>
      </c>
      <c r="T558" t="s">
        <v>6664</v>
      </c>
      <c r="U558" t="s">
        <v>6665</v>
      </c>
      <c r="V558" t="s">
        <v>6666</v>
      </c>
      <c r="W558" t="s">
        <v>74</v>
      </c>
      <c r="X558" t="s">
        <v>74</v>
      </c>
      <c r="Y558" t="s">
        <v>6667</v>
      </c>
      <c r="Z558" t="s">
        <v>74</v>
      </c>
      <c r="AA558" t="s">
        <v>74</v>
      </c>
      <c r="AB558" t="s">
        <v>74</v>
      </c>
      <c r="AC558" t="s">
        <v>74</v>
      </c>
      <c r="AD558" t="s">
        <v>74</v>
      </c>
      <c r="AE558" t="s">
        <v>74</v>
      </c>
      <c r="AF558" t="s">
        <v>74</v>
      </c>
      <c r="AG558">
        <v>65</v>
      </c>
      <c r="AH558">
        <v>116</v>
      </c>
      <c r="AI558">
        <v>132</v>
      </c>
      <c r="AJ558">
        <v>0</v>
      </c>
      <c r="AK558">
        <v>15</v>
      </c>
      <c r="AL558" t="s">
        <v>2639</v>
      </c>
      <c r="AM558" t="s">
        <v>2640</v>
      </c>
      <c r="AN558" t="s">
        <v>2641</v>
      </c>
      <c r="AO558" t="s">
        <v>2642</v>
      </c>
      <c r="AP558" t="s">
        <v>5158</v>
      </c>
      <c r="AQ558" t="s">
        <v>74</v>
      </c>
      <c r="AR558" t="s">
        <v>2643</v>
      </c>
      <c r="AS558" t="s">
        <v>2644</v>
      </c>
      <c r="AT558" t="s">
        <v>6358</v>
      </c>
      <c r="AU558">
        <v>1995</v>
      </c>
      <c r="AV558">
        <v>117</v>
      </c>
      <c r="AW558" t="s">
        <v>2645</v>
      </c>
      <c r="AX558" t="s">
        <v>74</v>
      </c>
      <c r="AY558" t="s">
        <v>74</v>
      </c>
      <c r="AZ558" t="s">
        <v>74</v>
      </c>
      <c r="BA558" t="s">
        <v>74</v>
      </c>
      <c r="BB558">
        <v>269</v>
      </c>
      <c r="BC558">
        <v>287</v>
      </c>
      <c r="BD558" t="s">
        <v>74</v>
      </c>
      <c r="BE558" t="s">
        <v>6668</v>
      </c>
      <c r="BF558" t="str">
        <f>HYPERLINK("http://dx.doi.org/10.3354/meps117269","http://dx.doi.org/10.3354/meps117269")</f>
        <v>http://dx.doi.org/10.3354/meps117269</v>
      </c>
      <c r="BG558" t="s">
        <v>74</v>
      </c>
      <c r="BH558" t="s">
        <v>74</v>
      </c>
      <c r="BI558">
        <v>19</v>
      </c>
      <c r="BJ558" t="s">
        <v>2647</v>
      </c>
      <c r="BK558" t="s">
        <v>94</v>
      </c>
      <c r="BL558" t="s">
        <v>2648</v>
      </c>
      <c r="BM558" t="s">
        <v>6660</v>
      </c>
      <c r="BN558" t="s">
        <v>74</v>
      </c>
      <c r="BO558" t="s">
        <v>229</v>
      </c>
      <c r="BP558" t="s">
        <v>74</v>
      </c>
      <c r="BQ558" t="s">
        <v>74</v>
      </c>
      <c r="BR558" t="s">
        <v>97</v>
      </c>
      <c r="BS558" t="s">
        <v>6669</v>
      </c>
      <c r="BT558" t="str">
        <f>HYPERLINK("https%3A%2F%2Fwww.webofscience.com%2Fwos%2Fwoscc%2Ffull-record%2FWOS:A1995QJ84800026","View Full Record in Web of Science")</f>
        <v>View Full Record in Web of Science</v>
      </c>
    </row>
    <row r="559" spans="1:72" x14ac:dyDescent="0.15">
      <c r="A559" t="s">
        <v>72</v>
      </c>
      <c r="B559" t="s">
        <v>6670</v>
      </c>
      <c r="C559" t="s">
        <v>74</v>
      </c>
      <c r="D559" t="s">
        <v>74</v>
      </c>
      <c r="E559" t="s">
        <v>74</v>
      </c>
      <c r="F559" t="s">
        <v>6670</v>
      </c>
      <c r="G559" t="s">
        <v>74</v>
      </c>
      <c r="H559" t="s">
        <v>74</v>
      </c>
      <c r="I559" t="s">
        <v>6671</v>
      </c>
      <c r="J559" t="s">
        <v>6672</v>
      </c>
      <c r="K559" t="s">
        <v>74</v>
      </c>
      <c r="L559" t="s">
        <v>74</v>
      </c>
      <c r="M559" t="s">
        <v>77</v>
      </c>
      <c r="N559" t="s">
        <v>1282</v>
      </c>
      <c r="O559" t="s">
        <v>6673</v>
      </c>
      <c r="P559" t="s">
        <v>6674</v>
      </c>
      <c r="Q559" t="s">
        <v>6675</v>
      </c>
      <c r="R559" t="s">
        <v>74</v>
      </c>
      <c r="S559" t="s">
        <v>74</v>
      </c>
      <c r="T559" t="s">
        <v>74</v>
      </c>
      <c r="U559" t="s">
        <v>6676</v>
      </c>
      <c r="V559" t="s">
        <v>6677</v>
      </c>
      <c r="W559" t="s">
        <v>74</v>
      </c>
      <c r="X559" t="s">
        <v>74</v>
      </c>
      <c r="Y559" t="s">
        <v>6678</v>
      </c>
      <c r="Z559" t="s">
        <v>74</v>
      </c>
      <c r="AA559" t="s">
        <v>6679</v>
      </c>
      <c r="AB559" t="s">
        <v>6680</v>
      </c>
      <c r="AC559" t="s">
        <v>74</v>
      </c>
      <c r="AD559" t="s">
        <v>74</v>
      </c>
      <c r="AE559" t="s">
        <v>74</v>
      </c>
      <c r="AF559" t="s">
        <v>74</v>
      </c>
      <c r="AG559">
        <v>26</v>
      </c>
      <c r="AH559">
        <v>29</v>
      </c>
      <c r="AI559">
        <v>32</v>
      </c>
      <c r="AJ559">
        <v>0</v>
      </c>
      <c r="AK559">
        <v>8</v>
      </c>
      <c r="AL559" t="s">
        <v>6681</v>
      </c>
      <c r="AM559" t="s">
        <v>6682</v>
      </c>
      <c r="AN559" t="s">
        <v>6683</v>
      </c>
      <c r="AO559" t="s">
        <v>6684</v>
      </c>
      <c r="AP559" t="s">
        <v>74</v>
      </c>
      <c r="AQ559" t="s">
        <v>74</v>
      </c>
      <c r="AR559" t="s">
        <v>6685</v>
      </c>
      <c r="AS559" t="s">
        <v>6686</v>
      </c>
      <c r="AT559" t="s">
        <v>6687</v>
      </c>
      <c r="AU559">
        <v>1995</v>
      </c>
      <c r="AV559">
        <v>51</v>
      </c>
      <c r="AW559" t="s">
        <v>268</v>
      </c>
      <c r="AX559" t="s">
        <v>74</v>
      </c>
      <c r="AY559" t="s">
        <v>74</v>
      </c>
      <c r="AZ559" t="s">
        <v>74</v>
      </c>
      <c r="BA559" t="s">
        <v>74</v>
      </c>
      <c r="BB559">
        <v>214</v>
      </c>
      <c r="BC559">
        <v>230</v>
      </c>
      <c r="BD559" t="s">
        <v>74</v>
      </c>
      <c r="BE559" t="s">
        <v>6688</v>
      </c>
      <c r="BF559" t="str">
        <f>HYPERLINK("http://dx.doi.org/10.1006/mchj.1995.1028","http://dx.doi.org/10.1006/mchj.1995.1028")</f>
        <v>http://dx.doi.org/10.1006/mchj.1995.1028</v>
      </c>
      <c r="BG559" t="s">
        <v>74</v>
      </c>
      <c r="BH559" t="s">
        <v>74</v>
      </c>
      <c r="BI559">
        <v>17</v>
      </c>
      <c r="BJ559" t="s">
        <v>1703</v>
      </c>
      <c r="BK559" t="s">
        <v>1296</v>
      </c>
      <c r="BL559" t="s">
        <v>1323</v>
      </c>
      <c r="BM559" t="s">
        <v>6689</v>
      </c>
      <c r="BN559" t="s">
        <v>74</v>
      </c>
      <c r="BO559" t="s">
        <v>74</v>
      </c>
      <c r="BP559" t="s">
        <v>74</v>
      </c>
      <c r="BQ559" t="s">
        <v>74</v>
      </c>
      <c r="BR559" t="s">
        <v>97</v>
      </c>
      <c r="BS559" t="s">
        <v>6690</v>
      </c>
      <c r="BT559" t="str">
        <f>HYPERLINK("https%3A%2F%2Fwww.webofscience.com%2Fwos%2Fwoscc%2Ffull-record%2FWOS:A1995QK53700027","View Full Record in Web of Science")</f>
        <v>View Full Record in Web of Science</v>
      </c>
    </row>
    <row r="560" spans="1:72" x14ac:dyDescent="0.15">
      <c r="A560" t="s">
        <v>72</v>
      </c>
      <c r="B560" t="s">
        <v>6691</v>
      </c>
      <c r="C560" t="s">
        <v>74</v>
      </c>
      <c r="D560" t="s">
        <v>74</v>
      </c>
      <c r="E560" t="s">
        <v>74</v>
      </c>
      <c r="F560" t="s">
        <v>6691</v>
      </c>
      <c r="G560" t="s">
        <v>74</v>
      </c>
      <c r="H560" t="s">
        <v>74</v>
      </c>
      <c r="I560" t="s">
        <v>6692</v>
      </c>
      <c r="J560" t="s">
        <v>6693</v>
      </c>
      <c r="K560" t="s">
        <v>74</v>
      </c>
      <c r="L560" t="s">
        <v>74</v>
      </c>
      <c r="M560" t="s">
        <v>77</v>
      </c>
      <c r="N560" t="s">
        <v>78</v>
      </c>
      <c r="O560" t="s">
        <v>74</v>
      </c>
      <c r="P560" t="s">
        <v>74</v>
      </c>
      <c r="Q560" t="s">
        <v>74</v>
      </c>
      <c r="R560" t="s">
        <v>74</v>
      </c>
      <c r="S560" t="s">
        <v>74</v>
      </c>
      <c r="T560" t="s">
        <v>74</v>
      </c>
      <c r="U560" t="s">
        <v>6694</v>
      </c>
      <c r="V560" t="s">
        <v>6695</v>
      </c>
      <c r="W560" t="s">
        <v>74</v>
      </c>
      <c r="X560" t="s">
        <v>74</v>
      </c>
      <c r="Y560" t="s">
        <v>6696</v>
      </c>
      <c r="Z560" t="s">
        <v>74</v>
      </c>
      <c r="AA560" t="s">
        <v>74</v>
      </c>
      <c r="AB560" t="s">
        <v>74</v>
      </c>
      <c r="AC560" t="s">
        <v>74</v>
      </c>
      <c r="AD560" t="s">
        <v>74</v>
      </c>
      <c r="AE560" t="s">
        <v>74</v>
      </c>
      <c r="AF560" t="s">
        <v>74</v>
      </c>
      <c r="AG560">
        <v>63</v>
      </c>
      <c r="AH560">
        <v>59</v>
      </c>
      <c r="AI560">
        <v>68</v>
      </c>
      <c r="AJ560">
        <v>0</v>
      </c>
      <c r="AK560">
        <v>6</v>
      </c>
      <c r="AL560" t="s">
        <v>85</v>
      </c>
      <c r="AM560" t="s">
        <v>86</v>
      </c>
      <c r="AN560" t="s">
        <v>87</v>
      </c>
      <c r="AO560" t="s">
        <v>6697</v>
      </c>
      <c r="AP560" t="s">
        <v>74</v>
      </c>
      <c r="AQ560" t="s">
        <v>74</v>
      </c>
      <c r="AR560" t="s">
        <v>6698</v>
      </c>
      <c r="AS560" t="s">
        <v>6699</v>
      </c>
      <c r="AT560" t="s">
        <v>6358</v>
      </c>
      <c r="AU560">
        <v>1995</v>
      </c>
      <c r="AV560">
        <v>113</v>
      </c>
      <c r="AW560" t="s">
        <v>6700</v>
      </c>
      <c r="AX560" t="s">
        <v>74</v>
      </c>
      <c r="AY560" t="s">
        <v>74</v>
      </c>
      <c r="AZ560" t="s">
        <v>74</v>
      </c>
      <c r="BA560" t="s">
        <v>74</v>
      </c>
      <c r="BB560">
        <v>311</v>
      </c>
      <c r="BC560">
        <v>334</v>
      </c>
      <c r="BD560" t="s">
        <v>74</v>
      </c>
      <c r="BE560" t="s">
        <v>6701</v>
      </c>
      <c r="BF560" t="str">
        <f>HYPERLINK("http://dx.doi.org/10.1016/0031-0182(95)00067-V","http://dx.doi.org/10.1016/0031-0182(95)00067-V")</f>
        <v>http://dx.doi.org/10.1016/0031-0182(95)00067-V</v>
      </c>
      <c r="BG560" t="s">
        <v>74</v>
      </c>
      <c r="BH560" t="s">
        <v>74</v>
      </c>
      <c r="BI560">
        <v>24</v>
      </c>
      <c r="BJ560" t="s">
        <v>6702</v>
      </c>
      <c r="BK560" t="s">
        <v>94</v>
      </c>
      <c r="BL560" t="s">
        <v>6703</v>
      </c>
      <c r="BM560" t="s">
        <v>6704</v>
      </c>
      <c r="BN560" t="s">
        <v>74</v>
      </c>
      <c r="BO560" t="s">
        <v>74</v>
      </c>
      <c r="BP560" t="s">
        <v>74</v>
      </c>
      <c r="BQ560" t="s">
        <v>74</v>
      </c>
      <c r="BR560" t="s">
        <v>97</v>
      </c>
      <c r="BS560" t="s">
        <v>6705</v>
      </c>
      <c r="BT560" t="str">
        <f>HYPERLINK("https%3A%2F%2Fwww.webofscience.com%2Fwos%2Fwoscc%2Ffull-record%2FWOS:A1995QN17700012","View Full Record in Web of Science")</f>
        <v>View Full Record in Web of Science</v>
      </c>
    </row>
    <row r="561" spans="1:72" x14ac:dyDescent="0.15">
      <c r="A561" t="s">
        <v>72</v>
      </c>
      <c r="B561" t="s">
        <v>6706</v>
      </c>
      <c r="C561" t="s">
        <v>74</v>
      </c>
      <c r="D561" t="s">
        <v>74</v>
      </c>
      <c r="E561" t="s">
        <v>74</v>
      </c>
      <c r="F561" t="s">
        <v>6706</v>
      </c>
      <c r="G561" t="s">
        <v>74</v>
      </c>
      <c r="H561" t="s">
        <v>74</v>
      </c>
      <c r="I561" t="s">
        <v>6707</v>
      </c>
      <c r="J561" t="s">
        <v>1196</v>
      </c>
      <c r="K561" t="s">
        <v>74</v>
      </c>
      <c r="L561" t="s">
        <v>74</v>
      </c>
      <c r="M561" t="s">
        <v>77</v>
      </c>
      <c r="N561" t="s">
        <v>78</v>
      </c>
      <c r="O561" t="s">
        <v>74</v>
      </c>
      <c r="P561" t="s">
        <v>74</v>
      </c>
      <c r="Q561" t="s">
        <v>74</v>
      </c>
      <c r="R561" t="s">
        <v>74</v>
      </c>
      <c r="S561" t="s">
        <v>74</v>
      </c>
      <c r="T561" t="s">
        <v>74</v>
      </c>
      <c r="U561" t="s">
        <v>6708</v>
      </c>
      <c r="V561" t="s">
        <v>6709</v>
      </c>
      <c r="W561" t="s">
        <v>5059</v>
      </c>
      <c r="X561" t="s">
        <v>620</v>
      </c>
      <c r="Y561" t="s">
        <v>74</v>
      </c>
      <c r="Z561" t="s">
        <v>74</v>
      </c>
      <c r="AA561" t="s">
        <v>74</v>
      </c>
      <c r="AB561" t="s">
        <v>74</v>
      </c>
      <c r="AC561" t="s">
        <v>74</v>
      </c>
      <c r="AD561" t="s">
        <v>74</v>
      </c>
      <c r="AE561" t="s">
        <v>74</v>
      </c>
      <c r="AF561" t="s">
        <v>74</v>
      </c>
      <c r="AG561">
        <v>85</v>
      </c>
      <c r="AH561">
        <v>73</v>
      </c>
      <c r="AI561">
        <v>82</v>
      </c>
      <c r="AJ561">
        <v>0</v>
      </c>
      <c r="AK561">
        <v>14</v>
      </c>
      <c r="AL561" t="s">
        <v>344</v>
      </c>
      <c r="AM561" t="s">
        <v>345</v>
      </c>
      <c r="AN561" t="s">
        <v>346</v>
      </c>
      <c r="AO561" t="s">
        <v>1200</v>
      </c>
      <c r="AP561" t="s">
        <v>74</v>
      </c>
      <c r="AQ561" t="s">
        <v>74</v>
      </c>
      <c r="AR561" t="s">
        <v>1201</v>
      </c>
      <c r="AS561" t="s">
        <v>1202</v>
      </c>
      <c r="AT561" t="s">
        <v>6358</v>
      </c>
      <c r="AU561">
        <v>1995</v>
      </c>
      <c r="AV561">
        <v>15</v>
      </c>
      <c r="AW561">
        <v>3</v>
      </c>
      <c r="AX561" t="s">
        <v>74</v>
      </c>
      <c r="AY561" t="s">
        <v>74</v>
      </c>
      <c r="AZ561" t="s">
        <v>74</v>
      </c>
      <c r="BA561" t="s">
        <v>74</v>
      </c>
      <c r="BB561">
        <v>161</v>
      </c>
      <c r="BC561">
        <v>174</v>
      </c>
      <c r="BD561" t="s">
        <v>74</v>
      </c>
      <c r="BE561" t="s">
        <v>74</v>
      </c>
      <c r="BF561" t="s">
        <v>74</v>
      </c>
      <c r="BG561" t="s">
        <v>74</v>
      </c>
      <c r="BH561" t="s">
        <v>74</v>
      </c>
      <c r="BI561">
        <v>14</v>
      </c>
      <c r="BJ561" t="s">
        <v>1204</v>
      </c>
      <c r="BK561" t="s">
        <v>94</v>
      </c>
      <c r="BL561" t="s">
        <v>1205</v>
      </c>
      <c r="BM561" t="s">
        <v>6710</v>
      </c>
      <c r="BN561" t="s">
        <v>74</v>
      </c>
      <c r="BO561" t="s">
        <v>74</v>
      </c>
      <c r="BP561" t="s">
        <v>74</v>
      </c>
      <c r="BQ561" t="s">
        <v>74</v>
      </c>
      <c r="BR561" t="s">
        <v>97</v>
      </c>
      <c r="BS561" t="s">
        <v>6711</v>
      </c>
      <c r="BT561" t="str">
        <f>HYPERLINK("https%3A%2F%2Fwww.webofscience.com%2Fwos%2Fwoscc%2Ffull-record%2FWOS:A1995QJ51000002","View Full Record in Web of Science")</f>
        <v>View Full Record in Web of Science</v>
      </c>
    </row>
    <row r="562" spans="1:72" x14ac:dyDescent="0.15">
      <c r="A562" t="s">
        <v>72</v>
      </c>
      <c r="B562" t="s">
        <v>6712</v>
      </c>
      <c r="C562" t="s">
        <v>74</v>
      </c>
      <c r="D562" t="s">
        <v>74</v>
      </c>
      <c r="E562" t="s">
        <v>74</v>
      </c>
      <c r="F562" t="s">
        <v>6712</v>
      </c>
      <c r="G562" t="s">
        <v>74</v>
      </c>
      <c r="H562" t="s">
        <v>74</v>
      </c>
      <c r="I562" t="s">
        <v>6713</v>
      </c>
      <c r="J562" t="s">
        <v>1196</v>
      </c>
      <c r="K562" t="s">
        <v>74</v>
      </c>
      <c r="L562" t="s">
        <v>74</v>
      </c>
      <c r="M562" t="s">
        <v>77</v>
      </c>
      <c r="N562" t="s">
        <v>78</v>
      </c>
      <c r="O562" t="s">
        <v>74</v>
      </c>
      <c r="P562" t="s">
        <v>74</v>
      </c>
      <c r="Q562" t="s">
        <v>74</v>
      </c>
      <c r="R562" t="s">
        <v>74</v>
      </c>
      <c r="S562" t="s">
        <v>74</v>
      </c>
      <c r="T562" t="s">
        <v>74</v>
      </c>
      <c r="U562" t="s">
        <v>6714</v>
      </c>
      <c r="V562" t="s">
        <v>6715</v>
      </c>
      <c r="W562" t="s">
        <v>6716</v>
      </c>
      <c r="X562" t="s">
        <v>6717</v>
      </c>
      <c r="Y562" t="s">
        <v>6718</v>
      </c>
      <c r="Z562" t="s">
        <v>74</v>
      </c>
      <c r="AA562" t="s">
        <v>74</v>
      </c>
      <c r="AB562" t="s">
        <v>74</v>
      </c>
      <c r="AC562" t="s">
        <v>74</v>
      </c>
      <c r="AD562" t="s">
        <v>74</v>
      </c>
      <c r="AE562" t="s">
        <v>74</v>
      </c>
      <c r="AF562" t="s">
        <v>74</v>
      </c>
      <c r="AG562">
        <v>33</v>
      </c>
      <c r="AH562">
        <v>78</v>
      </c>
      <c r="AI562">
        <v>81</v>
      </c>
      <c r="AJ562">
        <v>0</v>
      </c>
      <c r="AK562">
        <v>11</v>
      </c>
      <c r="AL562" t="s">
        <v>344</v>
      </c>
      <c r="AM562" t="s">
        <v>345</v>
      </c>
      <c r="AN562" t="s">
        <v>346</v>
      </c>
      <c r="AO562" t="s">
        <v>1200</v>
      </c>
      <c r="AP562" t="s">
        <v>74</v>
      </c>
      <c r="AQ562" t="s">
        <v>74</v>
      </c>
      <c r="AR562" t="s">
        <v>1201</v>
      </c>
      <c r="AS562" t="s">
        <v>1202</v>
      </c>
      <c r="AT562" t="s">
        <v>6358</v>
      </c>
      <c r="AU562">
        <v>1995</v>
      </c>
      <c r="AV562">
        <v>15</v>
      </c>
      <c r="AW562">
        <v>3</v>
      </c>
      <c r="AX562" t="s">
        <v>74</v>
      </c>
      <c r="AY562" t="s">
        <v>74</v>
      </c>
      <c r="AZ562" t="s">
        <v>74</v>
      </c>
      <c r="BA562" t="s">
        <v>74</v>
      </c>
      <c r="BB562">
        <v>195</v>
      </c>
      <c r="BC562">
        <v>208</v>
      </c>
      <c r="BD562" t="s">
        <v>74</v>
      </c>
      <c r="BE562" t="s">
        <v>74</v>
      </c>
      <c r="BF562" t="s">
        <v>74</v>
      </c>
      <c r="BG562" t="s">
        <v>74</v>
      </c>
      <c r="BH562" t="s">
        <v>74</v>
      </c>
      <c r="BI562">
        <v>14</v>
      </c>
      <c r="BJ562" t="s">
        <v>1204</v>
      </c>
      <c r="BK562" t="s">
        <v>94</v>
      </c>
      <c r="BL562" t="s">
        <v>1205</v>
      </c>
      <c r="BM562" t="s">
        <v>6710</v>
      </c>
      <c r="BN562" t="s">
        <v>74</v>
      </c>
      <c r="BO562" t="s">
        <v>74</v>
      </c>
      <c r="BP562" t="s">
        <v>74</v>
      </c>
      <c r="BQ562" t="s">
        <v>74</v>
      </c>
      <c r="BR562" t="s">
        <v>97</v>
      </c>
      <c r="BS562" t="s">
        <v>6719</v>
      </c>
      <c r="BT562" t="str">
        <f>HYPERLINK("https%3A%2F%2Fwww.webofscience.com%2Fwos%2Fwoscc%2Ffull-record%2FWOS:A1995QJ51000005","View Full Record in Web of Science")</f>
        <v>View Full Record in Web of Science</v>
      </c>
    </row>
    <row r="563" spans="1:72" x14ac:dyDescent="0.15">
      <c r="A563" t="s">
        <v>72</v>
      </c>
      <c r="B563" t="s">
        <v>6720</v>
      </c>
      <c r="C563" t="s">
        <v>74</v>
      </c>
      <c r="D563" t="s">
        <v>74</v>
      </c>
      <c r="E563" t="s">
        <v>74</v>
      </c>
      <c r="F563" t="s">
        <v>6720</v>
      </c>
      <c r="G563" t="s">
        <v>74</v>
      </c>
      <c r="H563" t="s">
        <v>74</v>
      </c>
      <c r="I563" t="s">
        <v>6721</v>
      </c>
      <c r="J563" t="s">
        <v>1196</v>
      </c>
      <c r="K563" t="s">
        <v>74</v>
      </c>
      <c r="L563" t="s">
        <v>74</v>
      </c>
      <c r="M563" t="s">
        <v>77</v>
      </c>
      <c r="N563" t="s">
        <v>78</v>
      </c>
      <c r="O563" t="s">
        <v>74</v>
      </c>
      <c r="P563" t="s">
        <v>74</v>
      </c>
      <c r="Q563" t="s">
        <v>74</v>
      </c>
      <c r="R563" t="s">
        <v>74</v>
      </c>
      <c r="S563" t="s">
        <v>74</v>
      </c>
      <c r="T563" t="s">
        <v>74</v>
      </c>
      <c r="U563" t="s">
        <v>74</v>
      </c>
      <c r="V563" t="s">
        <v>6722</v>
      </c>
      <c r="W563" t="s">
        <v>74</v>
      </c>
      <c r="X563" t="s">
        <v>74</v>
      </c>
      <c r="Y563" t="s">
        <v>6723</v>
      </c>
      <c r="Z563" t="s">
        <v>74</v>
      </c>
      <c r="AA563" t="s">
        <v>74</v>
      </c>
      <c r="AB563" t="s">
        <v>74</v>
      </c>
      <c r="AC563" t="s">
        <v>74</v>
      </c>
      <c r="AD563" t="s">
        <v>74</v>
      </c>
      <c r="AE563" t="s">
        <v>74</v>
      </c>
      <c r="AF563" t="s">
        <v>74</v>
      </c>
      <c r="AG563">
        <v>19</v>
      </c>
      <c r="AH563">
        <v>57</v>
      </c>
      <c r="AI563">
        <v>61</v>
      </c>
      <c r="AJ563">
        <v>1</v>
      </c>
      <c r="AK563">
        <v>27</v>
      </c>
      <c r="AL563" t="s">
        <v>344</v>
      </c>
      <c r="AM563" t="s">
        <v>345</v>
      </c>
      <c r="AN563" t="s">
        <v>346</v>
      </c>
      <c r="AO563" t="s">
        <v>1200</v>
      </c>
      <c r="AP563" t="s">
        <v>74</v>
      </c>
      <c r="AQ563" t="s">
        <v>74</v>
      </c>
      <c r="AR563" t="s">
        <v>1201</v>
      </c>
      <c r="AS563" t="s">
        <v>1202</v>
      </c>
      <c r="AT563" t="s">
        <v>6358</v>
      </c>
      <c r="AU563">
        <v>1995</v>
      </c>
      <c r="AV563">
        <v>15</v>
      </c>
      <c r="AW563">
        <v>3</v>
      </c>
      <c r="AX563" t="s">
        <v>74</v>
      </c>
      <c r="AY563" t="s">
        <v>74</v>
      </c>
      <c r="AZ563" t="s">
        <v>74</v>
      </c>
      <c r="BA563" t="s">
        <v>74</v>
      </c>
      <c r="BB563">
        <v>221</v>
      </c>
      <c r="BC563">
        <v>224</v>
      </c>
      <c r="BD563" t="s">
        <v>74</v>
      </c>
      <c r="BE563" t="s">
        <v>74</v>
      </c>
      <c r="BF563" t="s">
        <v>74</v>
      </c>
      <c r="BG563" t="s">
        <v>74</v>
      </c>
      <c r="BH563" t="s">
        <v>74</v>
      </c>
      <c r="BI563">
        <v>4</v>
      </c>
      <c r="BJ563" t="s">
        <v>1204</v>
      </c>
      <c r="BK563" t="s">
        <v>94</v>
      </c>
      <c r="BL563" t="s">
        <v>1205</v>
      </c>
      <c r="BM563" t="s">
        <v>6710</v>
      </c>
      <c r="BN563" t="s">
        <v>74</v>
      </c>
      <c r="BO563" t="s">
        <v>74</v>
      </c>
      <c r="BP563" t="s">
        <v>74</v>
      </c>
      <c r="BQ563" t="s">
        <v>74</v>
      </c>
      <c r="BR563" t="s">
        <v>97</v>
      </c>
      <c r="BS563" t="s">
        <v>6724</v>
      </c>
      <c r="BT563" t="str">
        <f>HYPERLINK("https%3A%2F%2Fwww.webofscience.com%2Fwos%2Fwoscc%2Ffull-record%2FWOS:A1995QJ51000008","View Full Record in Web of Science")</f>
        <v>View Full Record in Web of Science</v>
      </c>
    </row>
    <row r="564" spans="1:72" x14ac:dyDescent="0.15">
      <c r="A564" t="s">
        <v>72</v>
      </c>
      <c r="B564" t="s">
        <v>6725</v>
      </c>
      <c r="C564" t="s">
        <v>74</v>
      </c>
      <c r="D564" t="s">
        <v>74</v>
      </c>
      <c r="E564" t="s">
        <v>74</v>
      </c>
      <c r="F564" t="s">
        <v>6725</v>
      </c>
      <c r="G564" t="s">
        <v>74</v>
      </c>
      <c r="H564" t="s">
        <v>74</v>
      </c>
      <c r="I564" t="s">
        <v>6726</v>
      </c>
      <c r="J564" t="s">
        <v>1196</v>
      </c>
      <c r="K564" t="s">
        <v>74</v>
      </c>
      <c r="L564" t="s">
        <v>74</v>
      </c>
      <c r="M564" t="s">
        <v>77</v>
      </c>
      <c r="N564" t="s">
        <v>78</v>
      </c>
      <c r="O564" t="s">
        <v>74</v>
      </c>
      <c r="P564" t="s">
        <v>74</v>
      </c>
      <c r="Q564" t="s">
        <v>74</v>
      </c>
      <c r="R564" t="s">
        <v>74</v>
      </c>
      <c r="S564" t="s">
        <v>74</v>
      </c>
      <c r="T564" t="s">
        <v>74</v>
      </c>
      <c r="U564" t="s">
        <v>6727</v>
      </c>
      <c r="V564" t="s">
        <v>6728</v>
      </c>
      <c r="W564" t="s">
        <v>6729</v>
      </c>
      <c r="X564" t="s">
        <v>302</v>
      </c>
      <c r="Y564" t="s">
        <v>74</v>
      </c>
      <c r="Z564" t="s">
        <v>74</v>
      </c>
      <c r="AA564" t="s">
        <v>74</v>
      </c>
      <c r="AB564" t="s">
        <v>74</v>
      </c>
      <c r="AC564" t="s">
        <v>74</v>
      </c>
      <c r="AD564" t="s">
        <v>74</v>
      </c>
      <c r="AE564" t="s">
        <v>74</v>
      </c>
      <c r="AF564" t="s">
        <v>74</v>
      </c>
      <c r="AG564">
        <v>63</v>
      </c>
      <c r="AH564">
        <v>48</v>
      </c>
      <c r="AI564">
        <v>52</v>
      </c>
      <c r="AJ564">
        <v>0</v>
      </c>
      <c r="AK564">
        <v>12</v>
      </c>
      <c r="AL564" t="s">
        <v>344</v>
      </c>
      <c r="AM564" t="s">
        <v>345</v>
      </c>
      <c r="AN564" t="s">
        <v>346</v>
      </c>
      <c r="AO564" t="s">
        <v>1200</v>
      </c>
      <c r="AP564" t="s">
        <v>74</v>
      </c>
      <c r="AQ564" t="s">
        <v>74</v>
      </c>
      <c r="AR564" t="s">
        <v>1201</v>
      </c>
      <c r="AS564" t="s">
        <v>1202</v>
      </c>
      <c r="AT564" t="s">
        <v>6358</v>
      </c>
      <c r="AU564">
        <v>1995</v>
      </c>
      <c r="AV564">
        <v>15</v>
      </c>
      <c r="AW564">
        <v>3</v>
      </c>
      <c r="AX564" t="s">
        <v>74</v>
      </c>
      <c r="AY564" t="s">
        <v>74</v>
      </c>
      <c r="AZ564" t="s">
        <v>74</v>
      </c>
      <c r="BA564" t="s">
        <v>74</v>
      </c>
      <c r="BB564">
        <v>225</v>
      </c>
      <c r="BC564">
        <v>232</v>
      </c>
      <c r="BD564" t="s">
        <v>74</v>
      </c>
      <c r="BE564" t="s">
        <v>74</v>
      </c>
      <c r="BF564" t="s">
        <v>74</v>
      </c>
      <c r="BG564" t="s">
        <v>74</v>
      </c>
      <c r="BH564" t="s">
        <v>74</v>
      </c>
      <c r="BI564">
        <v>8</v>
      </c>
      <c r="BJ564" t="s">
        <v>1204</v>
      </c>
      <c r="BK564" t="s">
        <v>94</v>
      </c>
      <c r="BL564" t="s">
        <v>1205</v>
      </c>
      <c r="BM564" t="s">
        <v>6710</v>
      </c>
      <c r="BN564" t="s">
        <v>74</v>
      </c>
      <c r="BO564" t="s">
        <v>74</v>
      </c>
      <c r="BP564" t="s">
        <v>74</v>
      </c>
      <c r="BQ564" t="s">
        <v>74</v>
      </c>
      <c r="BR564" t="s">
        <v>97</v>
      </c>
      <c r="BS564" t="s">
        <v>6730</v>
      </c>
      <c r="BT564" t="str">
        <f>HYPERLINK("https%3A%2F%2Fwww.webofscience.com%2Fwos%2Fwoscc%2Ffull-record%2FWOS:A1995QJ51000009","View Full Record in Web of Science")</f>
        <v>View Full Record in Web of Science</v>
      </c>
    </row>
    <row r="565" spans="1:72" x14ac:dyDescent="0.15">
      <c r="A565" t="s">
        <v>72</v>
      </c>
      <c r="B565" t="s">
        <v>6731</v>
      </c>
      <c r="C565" t="s">
        <v>74</v>
      </c>
      <c r="D565" t="s">
        <v>74</v>
      </c>
      <c r="E565" t="s">
        <v>74</v>
      </c>
      <c r="F565" t="s">
        <v>6731</v>
      </c>
      <c r="G565" t="s">
        <v>74</v>
      </c>
      <c r="H565" t="s">
        <v>74</v>
      </c>
      <c r="I565" t="s">
        <v>6732</v>
      </c>
      <c r="J565" t="s">
        <v>6733</v>
      </c>
      <c r="K565" t="s">
        <v>74</v>
      </c>
      <c r="L565" t="s">
        <v>74</v>
      </c>
      <c r="M565" t="s">
        <v>77</v>
      </c>
      <c r="N565" t="s">
        <v>102</v>
      </c>
      <c r="O565" t="s">
        <v>74</v>
      </c>
      <c r="P565" t="s">
        <v>74</v>
      </c>
      <c r="Q565" t="s">
        <v>74</v>
      </c>
      <c r="R565" t="s">
        <v>74</v>
      </c>
      <c r="S565" t="s">
        <v>74</v>
      </c>
      <c r="T565" t="s">
        <v>74</v>
      </c>
      <c r="U565" t="s">
        <v>6734</v>
      </c>
      <c r="V565" t="s">
        <v>6735</v>
      </c>
      <c r="W565" t="s">
        <v>74</v>
      </c>
      <c r="X565" t="s">
        <v>74</v>
      </c>
      <c r="Y565" t="s">
        <v>6736</v>
      </c>
      <c r="Z565" t="s">
        <v>74</v>
      </c>
      <c r="AA565" t="s">
        <v>74</v>
      </c>
      <c r="AB565" t="s">
        <v>74</v>
      </c>
      <c r="AC565" t="s">
        <v>74</v>
      </c>
      <c r="AD565" t="s">
        <v>74</v>
      </c>
      <c r="AE565" t="s">
        <v>74</v>
      </c>
      <c r="AF565" t="s">
        <v>74</v>
      </c>
      <c r="AG565">
        <v>113</v>
      </c>
      <c r="AH565">
        <v>14</v>
      </c>
      <c r="AI565">
        <v>14</v>
      </c>
      <c r="AJ565">
        <v>0</v>
      </c>
      <c r="AK565">
        <v>2</v>
      </c>
      <c r="AL565" t="s">
        <v>1504</v>
      </c>
      <c r="AM565" t="s">
        <v>1505</v>
      </c>
      <c r="AN565" t="s">
        <v>1506</v>
      </c>
      <c r="AO565" t="s">
        <v>6737</v>
      </c>
      <c r="AP565" t="s">
        <v>74</v>
      </c>
      <c r="AQ565" t="s">
        <v>74</v>
      </c>
      <c r="AR565" t="s">
        <v>6738</v>
      </c>
      <c r="AS565" t="s">
        <v>6739</v>
      </c>
      <c r="AT565" t="s">
        <v>6358</v>
      </c>
      <c r="AU565">
        <v>1995</v>
      </c>
      <c r="AV565">
        <v>71</v>
      </c>
      <c r="AW565" t="s">
        <v>1020</v>
      </c>
      <c r="AX565" t="s">
        <v>74</v>
      </c>
      <c r="AY565" t="s">
        <v>74</v>
      </c>
      <c r="AZ565" t="s">
        <v>74</v>
      </c>
      <c r="BA565" t="s">
        <v>74</v>
      </c>
      <c r="BB565">
        <v>705</v>
      </c>
      <c r="BC565">
        <v>742</v>
      </c>
      <c r="BD565" t="s">
        <v>74</v>
      </c>
      <c r="BE565" t="s">
        <v>6740</v>
      </c>
      <c r="BF565" t="str">
        <f>HYPERLINK("http://dx.doi.org/10.1007/BF00751348","http://dx.doi.org/10.1007/BF00751348")</f>
        <v>http://dx.doi.org/10.1007/BF00751348</v>
      </c>
      <c r="BG565" t="s">
        <v>74</v>
      </c>
      <c r="BH565" t="s">
        <v>74</v>
      </c>
      <c r="BI565">
        <v>38</v>
      </c>
      <c r="BJ565" t="s">
        <v>1613</v>
      </c>
      <c r="BK565" t="s">
        <v>94</v>
      </c>
      <c r="BL565" t="s">
        <v>1613</v>
      </c>
      <c r="BM565" t="s">
        <v>6741</v>
      </c>
      <c r="BN565" t="s">
        <v>74</v>
      </c>
      <c r="BO565" t="s">
        <v>74</v>
      </c>
      <c r="BP565" t="s">
        <v>74</v>
      </c>
      <c r="BQ565" t="s">
        <v>74</v>
      </c>
      <c r="BR565" t="s">
        <v>97</v>
      </c>
      <c r="BS565" t="s">
        <v>6742</v>
      </c>
      <c r="BT565" t="str">
        <f>HYPERLINK("https%3A%2F%2Fwww.webofscience.com%2Fwos%2Fwoscc%2Ffull-record%2FWOS:A1995QU89100027","View Full Record in Web of Science")</f>
        <v>View Full Record in Web of Science</v>
      </c>
    </row>
    <row r="566" spans="1:72" x14ac:dyDescent="0.15">
      <c r="A566" t="s">
        <v>72</v>
      </c>
      <c r="B566" t="s">
        <v>6743</v>
      </c>
      <c r="C566" t="s">
        <v>74</v>
      </c>
      <c r="D566" t="s">
        <v>74</v>
      </c>
      <c r="E566" t="s">
        <v>74</v>
      </c>
      <c r="F566" t="s">
        <v>6743</v>
      </c>
      <c r="G566" t="s">
        <v>74</v>
      </c>
      <c r="H566" t="s">
        <v>74</v>
      </c>
      <c r="I566" t="s">
        <v>6744</v>
      </c>
      <c r="J566" t="s">
        <v>6733</v>
      </c>
      <c r="K566" t="s">
        <v>74</v>
      </c>
      <c r="L566" t="s">
        <v>74</v>
      </c>
      <c r="M566" t="s">
        <v>77</v>
      </c>
      <c r="N566" t="s">
        <v>102</v>
      </c>
      <c r="O566" t="s">
        <v>74</v>
      </c>
      <c r="P566" t="s">
        <v>74</v>
      </c>
      <c r="Q566" t="s">
        <v>74</v>
      </c>
      <c r="R566" t="s">
        <v>74</v>
      </c>
      <c r="S566" t="s">
        <v>74</v>
      </c>
      <c r="T566" t="s">
        <v>74</v>
      </c>
      <c r="U566" t="s">
        <v>6745</v>
      </c>
      <c r="V566" t="s">
        <v>6746</v>
      </c>
      <c r="W566" t="s">
        <v>6747</v>
      </c>
      <c r="X566" t="s">
        <v>6748</v>
      </c>
      <c r="Y566" t="s">
        <v>6749</v>
      </c>
      <c r="Z566" t="s">
        <v>74</v>
      </c>
      <c r="AA566" t="s">
        <v>6750</v>
      </c>
      <c r="AB566" t="s">
        <v>6751</v>
      </c>
      <c r="AC566" t="s">
        <v>74</v>
      </c>
      <c r="AD566" t="s">
        <v>74</v>
      </c>
      <c r="AE566" t="s">
        <v>74</v>
      </c>
      <c r="AF566" t="s">
        <v>74</v>
      </c>
      <c r="AG566">
        <v>51</v>
      </c>
      <c r="AH566">
        <v>943</v>
      </c>
      <c r="AI566">
        <v>999</v>
      </c>
      <c r="AJ566">
        <v>1</v>
      </c>
      <c r="AK566">
        <v>54</v>
      </c>
      <c r="AL566" t="s">
        <v>1504</v>
      </c>
      <c r="AM566" t="s">
        <v>1505</v>
      </c>
      <c r="AN566" t="s">
        <v>1506</v>
      </c>
      <c r="AO566" t="s">
        <v>6737</v>
      </c>
      <c r="AP566" t="s">
        <v>74</v>
      </c>
      <c r="AQ566" t="s">
        <v>74</v>
      </c>
      <c r="AR566" t="s">
        <v>6738</v>
      </c>
      <c r="AS566" t="s">
        <v>6739</v>
      </c>
      <c r="AT566" t="s">
        <v>6358</v>
      </c>
      <c r="AU566">
        <v>1995</v>
      </c>
      <c r="AV566">
        <v>71</v>
      </c>
      <c r="AW566" t="s">
        <v>1020</v>
      </c>
      <c r="AX566" t="s">
        <v>74</v>
      </c>
      <c r="AY566" t="s">
        <v>74</v>
      </c>
      <c r="AZ566" t="s">
        <v>74</v>
      </c>
      <c r="BA566" t="s">
        <v>74</v>
      </c>
      <c r="BB566">
        <v>761</v>
      </c>
      <c r="BC566">
        <v>796</v>
      </c>
      <c r="BD566" t="s">
        <v>74</v>
      </c>
      <c r="BE566" t="s">
        <v>6752</v>
      </c>
      <c r="BF566" t="str">
        <f>HYPERLINK("http://dx.doi.org/10.1007/BF00751350","http://dx.doi.org/10.1007/BF00751350")</f>
        <v>http://dx.doi.org/10.1007/BF00751350</v>
      </c>
      <c r="BG566" t="s">
        <v>74</v>
      </c>
      <c r="BH566" t="s">
        <v>74</v>
      </c>
      <c r="BI566">
        <v>36</v>
      </c>
      <c r="BJ566" t="s">
        <v>1613</v>
      </c>
      <c r="BK566" t="s">
        <v>94</v>
      </c>
      <c r="BL566" t="s">
        <v>1613</v>
      </c>
      <c r="BM566" t="s">
        <v>6741</v>
      </c>
      <c r="BN566" t="s">
        <v>74</v>
      </c>
      <c r="BO566" t="s">
        <v>74</v>
      </c>
      <c r="BP566" t="s">
        <v>74</v>
      </c>
      <c r="BQ566" t="s">
        <v>74</v>
      </c>
      <c r="BR566" t="s">
        <v>97</v>
      </c>
      <c r="BS566" t="s">
        <v>6753</v>
      </c>
      <c r="BT566" t="str">
        <f>HYPERLINK("https%3A%2F%2Fwww.webofscience.com%2Fwos%2Fwoscc%2Ffull-record%2FWOS:A1995QU89100029","View Full Record in Web of Science")</f>
        <v>View Full Record in Web of Science</v>
      </c>
    </row>
    <row r="567" spans="1:72" x14ac:dyDescent="0.15">
      <c r="A567" t="s">
        <v>72</v>
      </c>
      <c r="B567" t="s">
        <v>6754</v>
      </c>
      <c r="C567" t="s">
        <v>74</v>
      </c>
      <c r="D567" t="s">
        <v>74</v>
      </c>
      <c r="E567" t="s">
        <v>74</v>
      </c>
      <c r="F567" t="s">
        <v>6754</v>
      </c>
      <c r="G567" t="s">
        <v>74</v>
      </c>
      <c r="H567" t="s">
        <v>74</v>
      </c>
      <c r="I567" t="s">
        <v>6755</v>
      </c>
      <c r="J567" t="s">
        <v>1281</v>
      </c>
      <c r="K567" t="s">
        <v>74</v>
      </c>
      <c r="L567" t="s">
        <v>74</v>
      </c>
      <c r="M567" t="s">
        <v>77</v>
      </c>
      <c r="N567" t="s">
        <v>1282</v>
      </c>
      <c r="O567" t="s">
        <v>6756</v>
      </c>
      <c r="P567" t="s">
        <v>6757</v>
      </c>
      <c r="Q567" t="s">
        <v>1285</v>
      </c>
      <c r="R567" t="s">
        <v>74</v>
      </c>
      <c r="S567" t="s">
        <v>74</v>
      </c>
      <c r="T567" t="s">
        <v>74</v>
      </c>
      <c r="U567" t="s">
        <v>6758</v>
      </c>
      <c r="V567" t="s">
        <v>6759</v>
      </c>
      <c r="W567" t="s">
        <v>74</v>
      </c>
      <c r="X567" t="s">
        <v>74</v>
      </c>
      <c r="Y567" t="s">
        <v>6760</v>
      </c>
      <c r="Z567" t="s">
        <v>74</v>
      </c>
      <c r="AA567" t="s">
        <v>74</v>
      </c>
      <c r="AB567" t="s">
        <v>6761</v>
      </c>
      <c r="AC567" t="s">
        <v>74</v>
      </c>
      <c r="AD567" t="s">
        <v>74</v>
      </c>
      <c r="AE567" t="s">
        <v>74</v>
      </c>
      <c r="AF567" t="s">
        <v>74</v>
      </c>
      <c r="AG567">
        <v>24</v>
      </c>
      <c r="AH567">
        <v>69</v>
      </c>
      <c r="AI567">
        <v>74</v>
      </c>
      <c r="AJ567">
        <v>0</v>
      </c>
      <c r="AK567">
        <v>3</v>
      </c>
      <c r="AL567" t="s">
        <v>1121</v>
      </c>
      <c r="AM567" t="s">
        <v>1122</v>
      </c>
      <c r="AN567" t="s">
        <v>1123</v>
      </c>
      <c r="AO567" t="s">
        <v>1292</v>
      </c>
      <c r="AP567" t="s">
        <v>74</v>
      </c>
      <c r="AQ567" t="s">
        <v>74</v>
      </c>
      <c r="AR567" t="s">
        <v>1293</v>
      </c>
      <c r="AS567" t="s">
        <v>1294</v>
      </c>
      <c r="AT567" t="s">
        <v>6687</v>
      </c>
      <c r="AU567">
        <v>1995</v>
      </c>
      <c r="AV567">
        <v>47</v>
      </c>
      <c r="AW567" t="s">
        <v>268</v>
      </c>
      <c r="AX567" t="s">
        <v>74</v>
      </c>
      <c r="AY567" t="s">
        <v>74</v>
      </c>
      <c r="AZ567" t="s">
        <v>74</v>
      </c>
      <c r="BA567" t="s">
        <v>74</v>
      </c>
      <c r="BB567">
        <v>56</v>
      </c>
      <c r="BC567">
        <v>69</v>
      </c>
      <c r="BD567" t="s">
        <v>74</v>
      </c>
      <c r="BE567" t="s">
        <v>6762</v>
      </c>
      <c r="BF567" t="str">
        <f>HYPERLINK("http://dx.doi.org/10.1034/j.1600-0889.47.issue1.7.x","http://dx.doi.org/10.1034/j.1600-0889.47.issue1.7.x")</f>
        <v>http://dx.doi.org/10.1034/j.1600-0889.47.issue1.7.x</v>
      </c>
      <c r="BG567" t="s">
        <v>74</v>
      </c>
      <c r="BH567" t="s">
        <v>74</v>
      </c>
      <c r="BI567">
        <v>14</v>
      </c>
      <c r="BJ567" t="s">
        <v>169</v>
      </c>
      <c r="BK567" t="s">
        <v>1296</v>
      </c>
      <c r="BL567" t="s">
        <v>169</v>
      </c>
      <c r="BM567" t="s">
        <v>6763</v>
      </c>
      <c r="BN567" t="s">
        <v>74</v>
      </c>
      <c r="BO567" t="s">
        <v>74</v>
      </c>
      <c r="BP567" t="s">
        <v>74</v>
      </c>
      <c r="BQ567" t="s">
        <v>74</v>
      </c>
      <c r="BR567" t="s">
        <v>97</v>
      </c>
      <c r="BS567" t="s">
        <v>6764</v>
      </c>
      <c r="BT567" t="str">
        <f>HYPERLINK("https%3A%2F%2Fwww.webofscience.com%2Fwos%2Fwoscc%2Ffull-record%2FWOS:A1995RD07900007","View Full Record in Web of Science")</f>
        <v>View Full Record in Web of Science</v>
      </c>
    </row>
    <row r="568" spans="1:72" x14ac:dyDescent="0.15">
      <c r="A568" t="s">
        <v>72</v>
      </c>
      <c r="B568" t="s">
        <v>6765</v>
      </c>
      <c r="C568" t="s">
        <v>74</v>
      </c>
      <c r="D568" t="s">
        <v>74</v>
      </c>
      <c r="E568" t="s">
        <v>74</v>
      </c>
      <c r="F568" t="s">
        <v>6765</v>
      </c>
      <c r="G568" t="s">
        <v>74</v>
      </c>
      <c r="H568" t="s">
        <v>74</v>
      </c>
      <c r="I568" t="s">
        <v>6766</v>
      </c>
      <c r="J568" t="s">
        <v>1281</v>
      </c>
      <c r="K568" t="s">
        <v>74</v>
      </c>
      <c r="L568" t="s">
        <v>74</v>
      </c>
      <c r="M568" t="s">
        <v>77</v>
      </c>
      <c r="N568" t="s">
        <v>1282</v>
      </c>
      <c r="O568" t="s">
        <v>6756</v>
      </c>
      <c r="P568" t="s">
        <v>6757</v>
      </c>
      <c r="Q568" t="s">
        <v>1285</v>
      </c>
      <c r="R568" t="s">
        <v>74</v>
      </c>
      <c r="S568" t="s">
        <v>74</v>
      </c>
      <c r="T568" t="s">
        <v>74</v>
      </c>
      <c r="U568" t="s">
        <v>6767</v>
      </c>
      <c r="V568" t="s">
        <v>6768</v>
      </c>
      <c r="W568" t="s">
        <v>6769</v>
      </c>
      <c r="X568" t="s">
        <v>74</v>
      </c>
      <c r="Y568" t="s">
        <v>6770</v>
      </c>
      <c r="Z568" t="s">
        <v>74</v>
      </c>
      <c r="AA568" t="s">
        <v>74</v>
      </c>
      <c r="AB568" t="s">
        <v>74</v>
      </c>
      <c r="AC568" t="s">
        <v>74</v>
      </c>
      <c r="AD568" t="s">
        <v>74</v>
      </c>
      <c r="AE568" t="s">
        <v>74</v>
      </c>
      <c r="AF568" t="s">
        <v>74</v>
      </c>
      <c r="AG568">
        <v>24</v>
      </c>
      <c r="AH568">
        <v>21</v>
      </c>
      <c r="AI568">
        <v>24</v>
      </c>
      <c r="AJ568">
        <v>0</v>
      </c>
      <c r="AK568">
        <v>2</v>
      </c>
      <c r="AL568" t="s">
        <v>1121</v>
      </c>
      <c r="AM568" t="s">
        <v>1122</v>
      </c>
      <c r="AN568" t="s">
        <v>1123</v>
      </c>
      <c r="AO568" t="s">
        <v>1292</v>
      </c>
      <c r="AP568" t="s">
        <v>74</v>
      </c>
      <c r="AQ568" t="s">
        <v>74</v>
      </c>
      <c r="AR568" t="s">
        <v>1293</v>
      </c>
      <c r="AS568" t="s">
        <v>1294</v>
      </c>
      <c r="AT568" t="s">
        <v>6687</v>
      </c>
      <c r="AU568">
        <v>1995</v>
      </c>
      <c r="AV568">
        <v>47</v>
      </c>
      <c r="AW568" t="s">
        <v>268</v>
      </c>
      <c r="AX568" t="s">
        <v>74</v>
      </c>
      <c r="AY568" t="s">
        <v>74</v>
      </c>
      <c r="AZ568" t="s">
        <v>74</v>
      </c>
      <c r="BA568" t="s">
        <v>74</v>
      </c>
      <c r="BB568">
        <v>93</v>
      </c>
      <c r="BC568">
        <v>102</v>
      </c>
      <c r="BD568" t="s">
        <v>74</v>
      </c>
      <c r="BE568" t="s">
        <v>6771</v>
      </c>
      <c r="BF568" t="str">
        <f>HYPERLINK("http://dx.doi.org/10.1034/j.1600-0889.47.issue1.10.x","http://dx.doi.org/10.1034/j.1600-0889.47.issue1.10.x")</f>
        <v>http://dx.doi.org/10.1034/j.1600-0889.47.issue1.10.x</v>
      </c>
      <c r="BG568" t="s">
        <v>74</v>
      </c>
      <c r="BH568" t="s">
        <v>74</v>
      </c>
      <c r="BI568">
        <v>10</v>
      </c>
      <c r="BJ568" t="s">
        <v>169</v>
      </c>
      <c r="BK568" t="s">
        <v>1296</v>
      </c>
      <c r="BL568" t="s">
        <v>169</v>
      </c>
      <c r="BM568" t="s">
        <v>6763</v>
      </c>
      <c r="BN568" t="s">
        <v>74</v>
      </c>
      <c r="BO568" t="s">
        <v>74</v>
      </c>
      <c r="BP568" t="s">
        <v>74</v>
      </c>
      <c r="BQ568" t="s">
        <v>74</v>
      </c>
      <c r="BR568" t="s">
        <v>97</v>
      </c>
      <c r="BS568" t="s">
        <v>6772</v>
      </c>
      <c r="BT568" t="str">
        <f>HYPERLINK("https%3A%2F%2Fwww.webofscience.com%2Fwos%2Fwoscc%2Ffull-record%2FWOS:A1995RD07900010","View Full Record in Web of Science")</f>
        <v>View Full Record in Web of Science</v>
      </c>
    </row>
    <row r="569" spans="1:72" x14ac:dyDescent="0.15">
      <c r="A569" t="s">
        <v>72</v>
      </c>
      <c r="B569" t="s">
        <v>6773</v>
      </c>
      <c r="C569" t="s">
        <v>74</v>
      </c>
      <c r="D569" t="s">
        <v>74</v>
      </c>
      <c r="E569" t="s">
        <v>74</v>
      </c>
      <c r="F569" t="s">
        <v>6773</v>
      </c>
      <c r="G569" t="s">
        <v>74</v>
      </c>
      <c r="H569" t="s">
        <v>74</v>
      </c>
      <c r="I569" t="s">
        <v>6774</v>
      </c>
      <c r="J569" t="s">
        <v>1281</v>
      </c>
      <c r="K569" t="s">
        <v>74</v>
      </c>
      <c r="L569" t="s">
        <v>74</v>
      </c>
      <c r="M569" t="s">
        <v>77</v>
      </c>
      <c r="N569" t="s">
        <v>1282</v>
      </c>
      <c r="O569" t="s">
        <v>6756</v>
      </c>
      <c r="P569" t="s">
        <v>6757</v>
      </c>
      <c r="Q569" t="s">
        <v>1285</v>
      </c>
      <c r="R569" t="s">
        <v>74</v>
      </c>
      <c r="S569" t="s">
        <v>74</v>
      </c>
      <c r="T569" t="s">
        <v>74</v>
      </c>
      <c r="U569" t="s">
        <v>6775</v>
      </c>
      <c r="V569" t="s">
        <v>6776</v>
      </c>
      <c r="W569" t="s">
        <v>6777</v>
      </c>
      <c r="X569" t="s">
        <v>6778</v>
      </c>
      <c r="Y569" t="s">
        <v>6779</v>
      </c>
      <c r="Z569" t="s">
        <v>74</v>
      </c>
      <c r="AA569" t="s">
        <v>1305</v>
      </c>
      <c r="AB569" t="s">
        <v>74</v>
      </c>
      <c r="AC569" t="s">
        <v>74</v>
      </c>
      <c r="AD569" t="s">
        <v>74</v>
      </c>
      <c r="AE569" t="s">
        <v>74</v>
      </c>
      <c r="AF569" t="s">
        <v>74</v>
      </c>
      <c r="AG569">
        <v>26</v>
      </c>
      <c r="AH569">
        <v>116</v>
      </c>
      <c r="AI569">
        <v>131</v>
      </c>
      <c r="AJ569">
        <v>0</v>
      </c>
      <c r="AK569">
        <v>22</v>
      </c>
      <c r="AL569" t="s">
        <v>6780</v>
      </c>
      <c r="AM569" t="s">
        <v>6781</v>
      </c>
      <c r="AN569" t="s">
        <v>6782</v>
      </c>
      <c r="AO569" t="s">
        <v>1292</v>
      </c>
      <c r="AP569" t="s">
        <v>6783</v>
      </c>
      <c r="AQ569" t="s">
        <v>74</v>
      </c>
      <c r="AR569" t="s">
        <v>1293</v>
      </c>
      <c r="AS569" t="s">
        <v>1294</v>
      </c>
      <c r="AT569" t="s">
        <v>6687</v>
      </c>
      <c r="AU569">
        <v>1995</v>
      </c>
      <c r="AV569">
        <v>47</v>
      </c>
      <c r="AW569" t="s">
        <v>268</v>
      </c>
      <c r="AX569" t="s">
        <v>74</v>
      </c>
      <c r="AY569" t="s">
        <v>74</v>
      </c>
      <c r="AZ569" t="s">
        <v>74</v>
      </c>
      <c r="BA569" t="s">
        <v>74</v>
      </c>
      <c r="BB569">
        <v>264</v>
      </c>
      <c r="BC569">
        <v>272</v>
      </c>
      <c r="BD569" t="s">
        <v>74</v>
      </c>
      <c r="BE569" t="s">
        <v>6784</v>
      </c>
      <c r="BF569" t="str">
        <f>HYPERLINK("http://dx.doi.org/10.1034/j.1600-0889.47.issue1.22.x","http://dx.doi.org/10.1034/j.1600-0889.47.issue1.22.x")</f>
        <v>http://dx.doi.org/10.1034/j.1600-0889.47.issue1.22.x</v>
      </c>
      <c r="BG569" t="s">
        <v>74</v>
      </c>
      <c r="BH569" t="s">
        <v>74</v>
      </c>
      <c r="BI569">
        <v>9</v>
      </c>
      <c r="BJ569" t="s">
        <v>169</v>
      </c>
      <c r="BK569" t="s">
        <v>3245</v>
      </c>
      <c r="BL569" t="s">
        <v>169</v>
      </c>
      <c r="BM569" t="s">
        <v>6763</v>
      </c>
      <c r="BN569" t="s">
        <v>74</v>
      </c>
      <c r="BO569" t="s">
        <v>74</v>
      </c>
      <c r="BP569" t="s">
        <v>74</v>
      </c>
      <c r="BQ569" t="s">
        <v>74</v>
      </c>
      <c r="BR569" t="s">
        <v>97</v>
      </c>
      <c r="BS569" t="s">
        <v>6785</v>
      </c>
      <c r="BT569" t="str">
        <f>HYPERLINK("https%3A%2F%2Fwww.webofscience.com%2Fwos%2Fwoscc%2Ffull-record%2FWOS:A1995RD07900022","View Full Record in Web of Science")</f>
        <v>View Full Record in Web of Science</v>
      </c>
    </row>
    <row r="570" spans="1:72" x14ac:dyDescent="0.15">
      <c r="A570" t="s">
        <v>72</v>
      </c>
      <c r="B570" t="s">
        <v>6786</v>
      </c>
      <c r="C570" t="s">
        <v>74</v>
      </c>
      <c r="D570" t="s">
        <v>74</v>
      </c>
      <c r="E570" t="s">
        <v>74</v>
      </c>
      <c r="F570" t="s">
        <v>6786</v>
      </c>
      <c r="G570" t="s">
        <v>74</v>
      </c>
      <c r="H570" t="s">
        <v>74</v>
      </c>
      <c r="I570" t="s">
        <v>6787</v>
      </c>
      <c r="J570" t="s">
        <v>6788</v>
      </c>
      <c r="K570" t="s">
        <v>74</v>
      </c>
      <c r="L570" t="s">
        <v>74</v>
      </c>
      <c r="M570" t="s">
        <v>77</v>
      </c>
      <c r="N570" t="s">
        <v>120</v>
      </c>
      <c r="O570" t="s">
        <v>74</v>
      </c>
      <c r="P570" t="s">
        <v>74</v>
      </c>
      <c r="Q570" t="s">
        <v>74</v>
      </c>
      <c r="R570" t="s">
        <v>74</v>
      </c>
      <c r="S570" t="s">
        <v>74</v>
      </c>
      <c r="T570" t="s">
        <v>74</v>
      </c>
      <c r="U570" t="s">
        <v>74</v>
      </c>
      <c r="V570" t="s">
        <v>74</v>
      </c>
      <c r="W570" t="s">
        <v>1107</v>
      </c>
      <c r="X570" t="s">
        <v>302</v>
      </c>
      <c r="Y570" t="s">
        <v>6789</v>
      </c>
      <c r="Z570" t="s">
        <v>74</v>
      </c>
      <c r="AA570" t="s">
        <v>74</v>
      </c>
      <c r="AB570" t="s">
        <v>74</v>
      </c>
      <c r="AC570" t="s">
        <v>74</v>
      </c>
      <c r="AD570" t="s">
        <v>74</v>
      </c>
      <c r="AE570" t="s">
        <v>74</v>
      </c>
      <c r="AF570" t="s">
        <v>74</v>
      </c>
      <c r="AG570">
        <v>1</v>
      </c>
      <c r="AH570">
        <v>12</v>
      </c>
      <c r="AI570">
        <v>13</v>
      </c>
      <c r="AJ570">
        <v>0</v>
      </c>
      <c r="AK570">
        <v>0</v>
      </c>
      <c r="AL570" t="s">
        <v>1775</v>
      </c>
      <c r="AM570" t="s">
        <v>372</v>
      </c>
      <c r="AN570" t="s">
        <v>6790</v>
      </c>
      <c r="AO570" t="s">
        <v>6791</v>
      </c>
      <c r="AP570" t="s">
        <v>74</v>
      </c>
      <c r="AQ570" t="s">
        <v>74</v>
      </c>
      <c r="AR570" t="s">
        <v>6792</v>
      </c>
      <c r="AS570" t="s">
        <v>6793</v>
      </c>
      <c r="AT570" t="s">
        <v>6358</v>
      </c>
      <c r="AU570">
        <v>1995</v>
      </c>
      <c r="AV570">
        <v>10</v>
      </c>
      <c r="AW570">
        <v>2</v>
      </c>
      <c r="AX570" t="s">
        <v>74</v>
      </c>
      <c r="AY570" t="s">
        <v>74</v>
      </c>
      <c r="AZ570" t="s">
        <v>74</v>
      </c>
      <c r="BA570" t="s">
        <v>74</v>
      </c>
      <c r="BB570">
        <v>55</v>
      </c>
      <c r="BC570">
        <v>56</v>
      </c>
      <c r="BD570" t="s">
        <v>74</v>
      </c>
      <c r="BE570" t="s">
        <v>74</v>
      </c>
      <c r="BF570" t="s">
        <v>74</v>
      </c>
      <c r="BG570" t="s">
        <v>74</v>
      </c>
      <c r="BH570" t="s">
        <v>74</v>
      </c>
      <c r="BI570">
        <v>2</v>
      </c>
      <c r="BJ570" t="s">
        <v>6794</v>
      </c>
      <c r="BK570" t="s">
        <v>94</v>
      </c>
      <c r="BL570" t="s">
        <v>6795</v>
      </c>
      <c r="BM570" t="s">
        <v>6796</v>
      </c>
      <c r="BN570" t="s">
        <v>74</v>
      </c>
      <c r="BO570" t="s">
        <v>74</v>
      </c>
      <c r="BP570" t="s">
        <v>74</v>
      </c>
      <c r="BQ570" t="s">
        <v>74</v>
      </c>
      <c r="BR570" t="s">
        <v>97</v>
      </c>
      <c r="BS570" t="s">
        <v>6797</v>
      </c>
      <c r="BT570" t="str">
        <f>HYPERLINK("https%3A%2F%2Fwww.webofscience.com%2Fwos%2Fwoscc%2Ffull-record%2FWOS:A1995QG11400004","View Full Record in Web of Science")</f>
        <v>View Full Record in Web of Science</v>
      </c>
    </row>
    <row r="571" spans="1:72" x14ac:dyDescent="0.15">
      <c r="A571" t="s">
        <v>72</v>
      </c>
      <c r="B571" t="s">
        <v>6798</v>
      </c>
      <c r="C571" t="s">
        <v>74</v>
      </c>
      <c r="D571" t="s">
        <v>74</v>
      </c>
      <c r="E571" t="s">
        <v>74</v>
      </c>
      <c r="F571" t="s">
        <v>6798</v>
      </c>
      <c r="G571" t="s">
        <v>74</v>
      </c>
      <c r="H571" t="s">
        <v>74</v>
      </c>
      <c r="I571" t="s">
        <v>6799</v>
      </c>
      <c r="J571" t="s">
        <v>3729</v>
      </c>
      <c r="K571" t="s">
        <v>74</v>
      </c>
      <c r="L571" t="s">
        <v>74</v>
      </c>
      <c r="M571" t="s">
        <v>77</v>
      </c>
      <c r="N571" t="s">
        <v>78</v>
      </c>
      <c r="O571" t="s">
        <v>74</v>
      </c>
      <c r="P571" t="s">
        <v>74</v>
      </c>
      <c r="Q571" t="s">
        <v>74</v>
      </c>
      <c r="R571" t="s">
        <v>74</v>
      </c>
      <c r="S571" t="s">
        <v>74</v>
      </c>
      <c r="T571" t="s">
        <v>74</v>
      </c>
      <c r="U571" t="s">
        <v>74</v>
      </c>
      <c r="V571" t="s">
        <v>6800</v>
      </c>
      <c r="W571" t="s">
        <v>6801</v>
      </c>
      <c r="X571" t="s">
        <v>6802</v>
      </c>
      <c r="Y571" t="s">
        <v>6803</v>
      </c>
      <c r="Z571" t="s">
        <v>74</v>
      </c>
      <c r="AA571" t="s">
        <v>74</v>
      </c>
      <c r="AB571" t="s">
        <v>74</v>
      </c>
      <c r="AC571" t="s">
        <v>74</v>
      </c>
      <c r="AD571" t="s">
        <v>74</v>
      </c>
      <c r="AE571" t="s">
        <v>74</v>
      </c>
      <c r="AF571" t="s">
        <v>74</v>
      </c>
      <c r="AG571">
        <v>17</v>
      </c>
      <c r="AH571">
        <v>18</v>
      </c>
      <c r="AI571">
        <v>19</v>
      </c>
      <c r="AJ571">
        <v>0</v>
      </c>
      <c r="AK571">
        <v>2</v>
      </c>
      <c r="AL571" t="s">
        <v>1487</v>
      </c>
      <c r="AM571" t="s">
        <v>107</v>
      </c>
      <c r="AN571" t="s">
        <v>1488</v>
      </c>
      <c r="AO571" t="s">
        <v>3735</v>
      </c>
      <c r="AP571" t="s">
        <v>3736</v>
      </c>
      <c r="AQ571" t="s">
        <v>74</v>
      </c>
      <c r="AR571" t="s">
        <v>3737</v>
      </c>
      <c r="AS571" t="s">
        <v>3738</v>
      </c>
      <c r="AT571" t="s">
        <v>6804</v>
      </c>
      <c r="AU571">
        <v>1995</v>
      </c>
      <c r="AV571">
        <v>347</v>
      </c>
      <c r="AW571">
        <v>1320</v>
      </c>
      <c r="AX571" t="s">
        <v>74</v>
      </c>
      <c r="AY571" t="s">
        <v>74</v>
      </c>
      <c r="AZ571" t="s">
        <v>74</v>
      </c>
      <c r="BA571" t="s">
        <v>74</v>
      </c>
      <c r="BB571">
        <v>181</v>
      </c>
      <c r="BC571">
        <v>185</v>
      </c>
      <c r="BD571" t="s">
        <v>74</v>
      </c>
      <c r="BE571" t="s">
        <v>6805</v>
      </c>
      <c r="BF571" t="str">
        <f>HYPERLINK("http://dx.doi.org/10.1098/rstb.1995.0020","http://dx.doi.org/10.1098/rstb.1995.0020")</f>
        <v>http://dx.doi.org/10.1098/rstb.1995.0020</v>
      </c>
      <c r="BG571" t="s">
        <v>74</v>
      </c>
      <c r="BH571" t="s">
        <v>74</v>
      </c>
      <c r="BI571">
        <v>5</v>
      </c>
      <c r="BJ571" t="s">
        <v>207</v>
      </c>
      <c r="BK571" t="s">
        <v>94</v>
      </c>
      <c r="BL571" t="s">
        <v>208</v>
      </c>
      <c r="BM571" t="s">
        <v>6806</v>
      </c>
      <c r="BN571" t="s">
        <v>74</v>
      </c>
      <c r="BO571" t="s">
        <v>74</v>
      </c>
      <c r="BP571" t="s">
        <v>74</v>
      </c>
      <c r="BQ571" t="s">
        <v>74</v>
      </c>
      <c r="BR571" t="s">
        <v>97</v>
      </c>
      <c r="BS571" t="s">
        <v>6807</v>
      </c>
      <c r="BT571" t="str">
        <f>HYPERLINK("https%3A%2F%2Fwww.webofscience.com%2Fwos%2Fwoscc%2Ffull-record%2FWOS:A1995QF34300005","View Full Record in Web of Science")</f>
        <v>View Full Record in Web of Science</v>
      </c>
    </row>
    <row r="572" spans="1:72" x14ac:dyDescent="0.15">
      <c r="A572" t="s">
        <v>72</v>
      </c>
      <c r="B572" t="s">
        <v>6808</v>
      </c>
      <c r="C572" t="s">
        <v>74</v>
      </c>
      <c r="D572" t="s">
        <v>74</v>
      </c>
      <c r="E572" t="s">
        <v>74</v>
      </c>
      <c r="F572" t="s">
        <v>6808</v>
      </c>
      <c r="G572" t="s">
        <v>74</v>
      </c>
      <c r="H572" t="s">
        <v>74</v>
      </c>
      <c r="I572" t="s">
        <v>6809</v>
      </c>
      <c r="J572" t="s">
        <v>6810</v>
      </c>
      <c r="K572" t="s">
        <v>74</v>
      </c>
      <c r="L572" t="s">
        <v>74</v>
      </c>
      <c r="M572" t="s">
        <v>77</v>
      </c>
      <c r="N572" t="s">
        <v>2007</v>
      </c>
      <c r="O572" t="s">
        <v>74</v>
      </c>
      <c r="P572" t="s">
        <v>74</v>
      </c>
      <c r="Q572" t="s">
        <v>74</v>
      </c>
      <c r="R572" t="s">
        <v>74</v>
      </c>
      <c r="S572" t="s">
        <v>74</v>
      </c>
      <c r="T572" t="s">
        <v>74</v>
      </c>
      <c r="U572" t="s">
        <v>74</v>
      </c>
      <c r="V572" t="s">
        <v>74</v>
      </c>
      <c r="W572" t="s">
        <v>74</v>
      </c>
      <c r="X572" t="s">
        <v>74</v>
      </c>
      <c r="Y572" t="s">
        <v>74</v>
      </c>
      <c r="Z572" t="s">
        <v>74</v>
      </c>
      <c r="AA572" t="s">
        <v>74</v>
      </c>
      <c r="AB572" t="s">
        <v>74</v>
      </c>
      <c r="AC572" t="s">
        <v>74</v>
      </c>
      <c r="AD572" t="s">
        <v>74</v>
      </c>
      <c r="AE572" t="s">
        <v>74</v>
      </c>
      <c r="AF572" t="s">
        <v>74</v>
      </c>
      <c r="AG572">
        <v>1</v>
      </c>
      <c r="AH572">
        <v>1</v>
      </c>
      <c r="AI572">
        <v>1</v>
      </c>
      <c r="AJ572">
        <v>0</v>
      </c>
      <c r="AK572">
        <v>0</v>
      </c>
      <c r="AL572" t="s">
        <v>6811</v>
      </c>
      <c r="AM572" t="s">
        <v>345</v>
      </c>
      <c r="AN572" t="s">
        <v>6812</v>
      </c>
      <c r="AO572" t="s">
        <v>6813</v>
      </c>
      <c r="AP572" t="s">
        <v>74</v>
      </c>
      <c r="AQ572" t="s">
        <v>74</v>
      </c>
      <c r="AR572" t="s">
        <v>6814</v>
      </c>
      <c r="AS572" t="s">
        <v>6815</v>
      </c>
      <c r="AT572" t="s">
        <v>6816</v>
      </c>
      <c r="AU572">
        <v>1995</v>
      </c>
      <c r="AV572" t="s">
        <v>74</v>
      </c>
      <c r="AW572" t="s">
        <v>74</v>
      </c>
      <c r="AX572" t="s">
        <v>74</v>
      </c>
      <c r="AY572" t="s">
        <v>74</v>
      </c>
      <c r="AZ572" t="s">
        <v>74</v>
      </c>
      <c r="BA572" t="s">
        <v>74</v>
      </c>
      <c r="BB572">
        <v>11</v>
      </c>
      <c r="BC572">
        <v>11</v>
      </c>
      <c r="BD572" t="s">
        <v>74</v>
      </c>
      <c r="BE572" t="s">
        <v>74</v>
      </c>
      <c r="BF572" t="s">
        <v>74</v>
      </c>
      <c r="BG572" t="s">
        <v>74</v>
      </c>
      <c r="BH572" t="s">
        <v>74</v>
      </c>
      <c r="BI572">
        <v>1</v>
      </c>
      <c r="BJ572" t="s">
        <v>6817</v>
      </c>
      <c r="BK572" t="s">
        <v>4431</v>
      </c>
      <c r="BL572" t="s">
        <v>6818</v>
      </c>
      <c r="BM572" t="s">
        <v>6819</v>
      </c>
      <c r="BN572" t="s">
        <v>74</v>
      </c>
      <c r="BO572" t="s">
        <v>74</v>
      </c>
      <c r="BP572" t="s">
        <v>74</v>
      </c>
      <c r="BQ572" t="s">
        <v>74</v>
      </c>
      <c r="BR572" t="s">
        <v>97</v>
      </c>
      <c r="BS572" t="s">
        <v>6820</v>
      </c>
      <c r="BT572" t="str">
        <f>HYPERLINK("https%3A%2F%2Fwww.webofscience.com%2Fwos%2Fwoscc%2Ffull-record%2FWOS:A1995QB54800012","View Full Record in Web of Science")</f>
        <v>View Full Record in Web of Science</v>
      </c>
    </row>
    <row r="573" spans="1:72" x14ac:dyDescent="0.15">
      <c r="A573" t="s">
        <v>72</v>
      </c>
      <c r="B573" t="s">
        <v>6821</v>
      </c>
      <c r="C573" t="s">
        <v>74</v>
      </c>
      <c r="D573" t="s">
        <v>74</v>
      </c>
      <c r="E573" t="s">
        <v>74</v>
      </c>
      <c r="F573" t="s">
        <v>6821</v>
      </c>
      <c r="G573" t="s">
        <v>74</v>
      </c>
      <c r="H573" t="s">
        <v>74</v>
      </c>
      <c r="I573" t="s">
        <v>6822</v>
      </c>
      <c r="J573" t="s">
        <v>2185</v>
      </c>
      <c r="K573" t="s">
        <v>74</v>
      </c>
      <c r="L573" t="s">
        <v>74</v>
      </c>
      <c r="M573" t="s">
        <v>77</v>
      </c>
      <c r="N573" t="s">
        <v>519</v>
      </c>
      <c r="O573" t="s">
        <v>74</v>
      </c>
      <c r="P573" t="s">
        <v>74</v>
      </c>
      <c r="Q573" t="s">
        <v>74</v>
      </c>
      <c r="R573" t="s">
        <v>74</v>
      </c>
      <c r="S573" t="s">
        <v>74</v>
      </c>
      <c r="T573" t="s">
        <v>74</v>
      </c>
      <c r="U573" t="s">
        <v>6823</v>
      </c>
      <c r="V573" t="s">
        <v>6824</v>
      </c>
      <c r="W573" t="s">
        <v>6825</v>
      </c>
      <c r="X573" t="s">
        <v>6826</v>
      </c>
      <c r="Y573" t="s">
        <v>74</v>
      </c>
      <c r="Z573" t="s">
        <v>74</v>
      </c>
      <c r="AA573" t="s">
        <v>6827</v>
      </c>
      <c r="AB573" t="s">
        <v>74</v>
      </c>
      <c r="AC573" t="s">
        <v>74</v>
      </c>
      <c r="AD573" t="s">
        <v>74</v>
      </c>
      <c r="AE573" t="s">
        <v>74</v>
      </c>
      <c r="AF573" t="s">
        <v>74</v>
      </c>
      <c r="AG573">
        <v>16</v>
      </c>
      <c r="AH573">
        <v>4</v>
      </c>
      <c r="AI573">
        <v>4</v>
      </c>
      <c r="AJ573">
        <v>0</v>
      </c>
      <c r="AK573">
        <v>2</v>
      </c>
      <c r="AL573" t="s">
        <v>2188</v>
      </c>
      <c r="AM573" t="s">
        <v>2189</v>
      </c>
      <c r="AN573" t="s">
        <v>2190</v>
      </c>
      <c r="AO573" t="s">
        <v>2191</v>
      </c>
      <c r="AP573" t="s">
        <v>2192</v>
      </c>
      <c r="AQ573" t="s">
        <v>74</v>
      </c>
      <c r="AR573" t="s">
        <v>2193</v>
      </c>
      <c r="AS573" t="s">
        <v>2194</v>
      </c>
      <c r="AT573" t="s">
        <v>6828</v>
      </c>
      <c r="AU573">
        <v>1995</v>
      </c>
      <c r="AV573">
        <v>16</v>
      </c>
      <c r="AW573">
        <v>2</v>
      </c>
      <c r="AX573" t="s">
        <v>74</v>
      </c>
      <c r="AY573" t="s">
        <v>74</v>
      </c>
      <c r="AZ573" t="s">
        <v>74</v>
      </c>
      <c r="BA573" t="s">
        <v>74</v>
      </c>
      <c r="BB573">
        <v>399</v>
      </c>
      <c r="BC573">
        <v>405</v>
      </c>
      <c r="BD573" t="s">
        <v>74</v>
      </c>
      <c r="BE573" t="s">
        <v>6829</v>
      </c>
      <c r="BF573" t="str">
        <f>HYPERLINK("http://dx.doi.org/10.1080/01431169508954407","http://dx.doi.org/10.1080/01431169508954407")</f>
        <v>http://dx.doi.org/10.1080/01431169508954407</v>
      </c>
      <c r="BG573" t="s">
        <v>74</v>
      </c>
      <c r="BH573" t="s">
        <v>74</v>
      </c>
      <c r="BI573">
        <v>7</v>
      </c>
      <c r="BJ573" t="s">
        <v>2197</v>
      </c>
      <c r="BK573" t="s">
        <v>94</v>
      </c>
      <c r="BL573" t="s">
        <v>2197</v>
      </c>
      <c r="BM573" t="s">
        <v>6830</v>
      </c>
      <c r="BN573" t="s">
        <v>74</v>
      </c>
      <c r="BO573" t="s">
        <v>74</v>
      </c>
      <c r="BP573" t="s">
        <v>74</v>
      </c>
      <c r="BQ573" t="s">
        <v>74</v>
      </c>
      <c r="BR573" t="s">
        <v>97</v>
      </c>
      <c r="BS573" t="s">
        <v>6831</v>
      </c>
      <c r="BT573" t="str">
        <f>HYPERLINK("https%3A%2F%2Fwww.webofscience.com%2Fwos%2Fwoscc%2Ffull-record%2FWOS:A1995QM92900019","View Full Record in Web of Science")</f>
        <v>View Full Record in Web of Science</v>
      </c>
    </row>
    <row r="574" spans="1:72" x14ac:dyDescent="0.15">
      <c r="A574" t="s">
        <v>72</v>
      </c>
      <c r="B574" t="s">
        <v>6832</v>
      </c>
      <c r="C574" t="s">
        <v>74</v>
      </c>
      <c r="D574" t="s">
        <v>74</v>
      </c>
      <c r="E574" t="s">
        <v>74</v>
      </c>
      <c r="F574" t="s">
        <v>6832</v>
      </c>
      <c r="G574" t="s">
        <v>74</v>
      </c>
      <c r="H574" t="s">
        <v>74</v>
      </c>
      <c r="I574" t="s">
        <v>6833</v>
      </c>
      <c r="J574" t="s">
        <v>152</v>
      </c>
      <c r="K574" t="s">
        <v>74</v>
      </c>
      <c r="L574" t="s">
        <v>74</v>
      </c>
      <c r="M574" t="s">
        <v>77</v>
      </c>
      <c r="N574" t="s">
        <v>78</v>
      </c>
      <c r="O574" t="s">
        <v>74</v>
      </c>
      <c r="P574" t="s">
        <v>74</v>
      </c>
      <c r="Q574" t="s">
        <v>74</v>
      </c>
      <c r="R574" t="s">
        <v>74</v>
      </c>
      <c r="S574" t="s">
        <v>74</v>
      </c>
      <c r="T574" t="s">
        <v>74</v>
      </c>
      <c r="U574" t="s">
        <v>6834</v>
      </c>
      <c r="V574" t="s">
        <v>6835</v>
      </c>
      <c r="W574" t="s">
        <v>6836</v>
      </c>
      <c r="X574" t="s">
        <v>2557</v>
      </c>
      <c r="Y574" t="s">
        <v>6837</v>
      </c>
      <c r="Z574" t="s">
        <v>74</v>
      </c>
      <c r="AA574" t="s">
        <v>6838</v>
      </c>
      <c r="AB574" t="s">
        <v>6839</v>
      </c>
      <c r="AC574" t="s">
        <v>74</v>
      </c>
      <c r="AD574" t="s">
        <v>74</v>
      </c>
      <c r="AE574" t="s">
        <v>74</v>
      </c>
      <c r="AF574" t="s">
        <v>74</v>
      </c>
      <c r="AG574">
        <v>42</v>
      </c>
      <c r="AH574">
        <v>58</v>
      </c>
      <c r="AI574">
        <v>62</v>
      </c>
      <c r="AJ574">
        <v>0</v>
      </c>
      <c r="AK574">
        <v>13</v>
      </c>
      <c r="AL574" t="s">
        <v>160</v>
      </c>
      <c r="AM574" t="s">
        <v>161</v>
      </c>
      <c r="AN574" t="s">
        <v>162</v>
      </c>
      <c r="AO574" t="s">
        <v>163</v>
      </c>
      <c r="AP574" t="s">
        <v>74</v>
      </c>
      <c r="AQ574" t="s">
        <v>74</v>
      </c>
      <c r="AR574" t="s">
        <v>164</v>
      </c>
      <c r="AS574" t="s">
        <v>165</v>
      </c>
      <c r="AT574" t="s">
        <v>6828</v>
      </c>
      <c r="AU574">
        <v>1995</v>
      </c>
      <c r="AV574">
        <v>100</v>
      </c>
      <c r="AW574" t="s">
        <v>6840</v>
      </c>
      <c r="AX574" t="s">
        <v>74</v>
      </c>
      <c r="AY574" t="s">
        <v>74</v>
      </c>
      <c r="AZ574" t="s">
        <v>74</v>
      </c>
      <c r="BA574" t="s">
        <v>74</v>
      </c>
      <c r="BB574">
        <v>1389</v>
      </c>
      <c r="BC574">
        <v>1396</v>
      </c>
      <c r="BD574" t="s">
        <v>74</v>
      </c>
      <c r="BE574" t="s">
        <v>6841</v>
      </c>
      <c r="BF574" t="str">
        <f>HYPERLINK("http://dx.doi.org/10.1029/94JD02745","http://dx.doi.org/10.1029/94JD02745")</f>
        <v>http://dx.doi.org/10.1029/94JD02745</v>
      </c>
      <c r="BG574" t="s">
        <v>74</v>
      </c>
      <c r="BH574" t="s">
        <v>74</v>
      </c>
      <c r="BI574">
        <v>8</v>
      </c>
      <c r="BJ574" t="s">
        <v>169</v>
      </c>
      <c r="BK574" t="s">
        <v>94</v>
      </c>
      <c r="BL574" t="s">
        <v>169</v>
      </c>
      <c r="BM574" t="s">
        <v>6842</v>
      </c>
      <c r="BN574" t="s">
        <v>74</v>
      </c>
      <c r="BO574" t="s">
        <v>74</v>
      </c>
      <c r="BP574" t="s">
        <v>74</v>
      </c>
      <c r="BQ574" t="s">
        <v>74</v>
      </c>
      <c r="BR574" t="s">
        <v>97</v>
      </c>
      <c r="BS574" t="s">
        <v>6843</v>
      </c>
      <c r="BT574" t="str">
        <f>HYPERLINK("https%3A%2F%2Fwww.webofscience.com%2Fwos%2Fwoscc%2Ffull-record%2FWOS:A1995QF62700026","View Full Record in Web of Science")</f>
        <v>View Full Record in Web of Science</v>
      </c>
    </row>
    <row r="575" spans="1:72" x14ac:dyDescent="0.15">
      <c r="A575" t="s">
        <v>72</v>
      </c>
      <c r="B575" t="s">
        <v>6844</v>
      </c>
      <c r="C575" t="s">
        <v>74</v>
      </c>
      <c r="D575" t="s">
        <v>74</v>
      </c>
      <c r="E575" t="s">
        <v>74</v>
      </c>
      <c r="F575" t="s">
        <v>6844</v>
      </c>
      <c r="G575" t="s">
        <v>74</v>
      </c>
      <c r="H575" t="s">
        <v>74</v>
      </c>
      <c r="I575" t="s">
        <v>6845</v>
      </c>
      <c r="J575" t="s">
        <v>152</v>
      </c>
      <c r="K575" t="s">
        <v>74</v>
      </c>
      <c r="L575" t="s">
        <v>74</v>
      </c>
      <c r="M575" t="s">
        <v>77</v>
      </c>
      <c r="N575" t="s">
        <v>78</v>
      </c>
      <c r="O575" t="s">
        <v>74</v>
      </c>
      <c r="P575" t="s">
        <v>74</v>
      </c>
      <c r="Q575" t="s">
        <v>74</v>
      </c>
      <c r="R575" t="s">
        <v>74</v>
      </c>
      <c r="S575" t="s">
        <v>74</v>
      </c>
      <c r="T575" t="s">
        <v>74</v>
      </c>
      <c r="U575" t="s">
        <v>6846</v>
      </c>
      <c r="V575" t="s">
        <v>6847</v>
      </c>
      <c r="W575" t="s">
        <v>74</v>
      </c>
      <c r="X575" t="s">
        <v>74</v>
      </c>
      <c r="Y575" t="s">
        <v>6848</v>
      </c>
      <c r="Z575" t="s">
        <v>74</v>
      </c>
      <c r="AA575" t="s">
        <v>6849</v>
      </c>
      <c r="AB575" t="s">
        <v>74</v>
      </c>
      <c r="AC575" t="s">
        <v>74</v>
      </c>
      <c r="AD575" t="s">
        <v>74</v>
      </c>
      <c r="AE575" t="s">
        <v>74</v>
      </c>
      <c r="AF575" t="s">
        <v>74</v>
      </c>
      <c r="AG575">
        <v>57</v>
      </c>
      <c r="AH575">
        <v>93</v>
      </c>
      <c r="AI575">
        <v>109</v>
      </c>
      <c r="AJ575">
        <v>0</v>
      </c>
      <c r="AK575">
        <v>24</v>
      </c>
      <c r="AL575" t="s">
        <v>160</v>
      </c>
      <c r="AM575" t="s">
        <v>161</v>
      </c>
      <c r="AN575" t="s">
        <v>162</v>
      </c>
      <c r="AO575" t="s">
        <v>163</v>
      </c>
      <c r="AP575" t="s">
        <v>4660</v>
      </c>
      <c r="AQ575" t="s">
        <v>74</v>
      </c>
      <c r="AR575" t="s">
        <v>164</v>
      </c>
      <c r="AS575" t="s">
        <v>165</v>
      </c>
      <c r="AT575" t="s">
        <v>6828</v>
      </c>
      <c r="AU575">
        <v>1995</v>
      </c>
      <c r="AV575">
        <v>100</v>
      </c>
      <c r="AW575" t="s">
        <v>6840</v>
      </c>
      <c r="AX575" t="s">
        <v>74</v>
      </c>
      <c r="AY575" t="s">
        <v>74</v>
      </c>
      <c r="AZ575" t="s">
        <v>74</v>
      </c>
      <c r="BA575" t="s">
        <v>74</v>
      </c>
      <c r="BB575">
        <v>1445</v>
      </c>
      <c r="BC575">
        <v>1462</v>
      </c>
      <c r="BD575" t="s">
        <v>74</v>
      </c>
      <c r="BE575" t="s">
        <v>6850</v>
      </c>
      <c r="BF575" t="str">
        <f>HYPERLINK("http://dx.doi.org/10.1029/94JD02614","http://dx.doi.org/10.1029/94JD02614")</f>
        <v>http://dx.doi.org/10.1029/94JD02614</v>
      </c>
      <c r="BG575" t="s">
        <v>74</v>
      </c>
      <c r="BH575" t="s">
        <v>74</v>
      </c>
      <c r="BI575">
        <v>18</v>
      </c>
      <c r="BJ575" t="s">
        <v>169</v>
      </c>
      <c r="BK575" t="s">
        <v>94</v>
      </c>
      <c r="BL575" t="s">
        <v>169</v>
      </c>
      <c r="BM575" t="s">
        <v>6842</v>
      </c>
      <c r="BN575" t="s">
        <v>74</v>
      </c>
      <c r="BO575" t="s">
        <v>74</v>
      </c>
      <c r="BP575" t="s">
        <v>74</v>
      </c>
      <c r="BQ575" t="s">
        <v>74</v>
      </c>
      <c r="BR575" t="s">
        <v>97</v>
      </c>
      <c r="BS575" t="s">
        <v>6851</v>
      </c>
      <c r="BT575" t="str">
        <f>HYPERLINK("https%3A%2F%2Fwww.webofscience.com%2Fwos%2Fwoscc%2Ffull-record%2FWOS:A1995QF62700032","View Full Record in Web of Science")</f>
        <v>View Full Record in Web of Science</v>
      </c>
    </row>
    <row r="576" spans="1:72" x14ac:dyDescent="0.15">
      <c r="A576" t="s">
        <v>72</v>
      </c>
      <c r="B576" t="s">
        <v>6852</v>
      </c>
      <c r="C576" t="s">
        <v>74</v>
      </c>
      <c r="D576" t="s">
        <v>74</v>
      </c>
      <c r="E576" t="s">
        <v>74</v>
      </c>
      <c r="F576" t="s">
        <v>6852</v>
      </c>
      <c r="G576" t="s">
        <v>74</v>
      </c>
      <c r="H576" t="s">
        <v>74</v>
      </c>
      <c r="I576" t="s">
        <v>6853</v>
      </c>
      <c r="J576" t="s">
        <v>2994</v>
      </c>
      <c r="K576" t="s">
        <v>74</v>
      </c>
      <c r="L576" t="s">
        <v>74</v>
      </c>
      <c r="M576" t="s">
        <v>77</v>
      </c>
      <c r="N576" t="s">
        <v>78</v>
      </c>
      <c r="O576" t="s">
        <v>74</v>
      </c>
      <c r="P576" t="s">
        <v>74</v>
      </c>
      <c r="Q576" t="s">
        <v>74</v>
      </c>
      <c r="R576" t="s">
        <v>74</v>
      </c>
      <c r="S576" t="s">
        <v>74</v>
      </c>
      <c r="T576" t="s">
        <v>74</v>
      </c>
      <c r="U576" t="s">
        <v>6854</v>
      </c>
      <c r="V576" t="s">
        <v>6855</v>
      </c>
      <c r="W576" t="s">
        <v>6856</v>
      </c>
      <c r="X576" t="s">
        <v>6857</v>
      </c>
      <c r="Y576" t="s">
        <v>6858</v>
      </c>
      <c r="Z576" t="s">
        <v>74</v>
      </c>
      <c r="AA576" t="s">
        <v>6859</v>
      </c>
      <c r="AB576" t="s">
        <v>74</v>
      </c>
      <c r="AC576" t="s">
        <v>74</v>
      </c>
      <c r="AD576" t="s">
        <v>74</v>
      </c>
      <c r="AE576" t="s">
        <v>74</v>
      </c>
      <c r="AF576" t="s">
        <v>74</v>
      </c>
      <c r="AG576">
        <v>45</v>
      </c>
      <c r="AH576">
        <v>60</v>
      </c>
      <c r="AI576">
        <v>60</v>
      </c>
      <c r="AJ576">
        <v>0</v>
      </c>
      <c r="AK576">
        <v>9</v>
      </c>
      <c r="AL576" t="s">
        <v>3001</v>
      </c>
      <c r="AM576" t="s">
        <v>161</v>
      </c>
      <c r="AN576" t="s">
        <v>3002</v>
      </c>
      <c r="AO576" t="s">
        <v>3003</v>
      </c>
      <c r="AP576" t="s">
        <v>3004</v>
      </c>
      <c r="AQ576" t="s">
        <v>74</v>
      </c>
      <c r="AR576" t="s">
        <v>2994</v>
      </c>
      <c r="AS576" t="s">
        <v>3005</v>
      </c>
      <c r="AT576" t="s">
        <v>6828</v>
      </c>
      <c r="AU576">
        <v>1995</v>
      </c>
      <c r="AV576">
        <v>267</v>
      </c>
      <c r="AW576">
        <v>5196</v>
      </c>
      <c r="AX576" t="s">
        <v>74</v>
      </c>
      <c r="AY576" t="s">
        <v>74</v>
      </c>
      <c r="AZ576" t="s">
        <v>74</v>
      </c>
      <c r="BA576" t="s">
        <v>74</v>
      </c>
      <c r="BB576">
        <v>351</v>
      </c>
      <c r="BC576">
        <v>355</v>
      </c>
      <c r="BD576" t="s">
        <v>74</v>
      </c>
      <c r="BE576" t="s">
        <v>6860</v>
      </c>
      <c r="BF576" t="str">
        <f>HYPERLINK("http://dx.doi.org/10.1126/science.267.5196.351","http://dx.doi.org/10.1126/science.267.5196.351")</f>
        <v>http://dx.doi.org/10.1126/science.267.5196.351</v>
      </c>
      <c r="BG576" t="s">
        <v>74</v>
      </c>
      <c r="BH576" t="s">
        <v>74</v>
      </c>
      <c r="BI576">
        <v>5</v>
      </c>
      <c r="BJ576" t="s">
        <v>113</v>
      </c>
      <c r="BK576" t="s">
        <v>94</v>
      </c>
      <c r="BL576" t="s">
        <v>114</v>
      </c>
      <c r="BM576" t="s">
        <v>6861</v>
      </c>
      <c r="BN576">
        <v>17837481</v>
      </c>
      <c r="BO576" t="s">
        <v>74</v>
      </c>
      <c r="BP576" t="s">
        <v>74</v>
      </c>
      <c r="BQ576" t="s">
        <v>74</v>
      </c>
      <c r="BR576" t="s">
        <v>97</v>
      </c>
      <c r="BS576" t="s">
        <v>6862</v>
      </c>
      <c r="BT576" t="str">
        <f>HYPERLINK("https%3A%2F%2Fwww.webofscience.com%2Fwos%2Fwoscc%2Ffull-record%2FWOS:A1995QC27300027","View Full Record in Web of Science")</f>
        <v>View Full Record in Web of Science</v>
      </c>
    </row>
    <row r="577" spans="1:72" x14ac:dyDescent="0.15">
      <c r="A577" t="s">
        <v>72</v>
      </c>
      <c r="B577" t="s">
        <v>6863</v>
      </c>
      <c r="C577" t="s">
        <v>74</v>
      </c>
      <c r="D577" t="s">
        <v>74</v>
      </c>
      <c r="E577" t="s">
        <v>74</v>
      </c>
      <c r="F577" t="s">
        <v>6863</v>
      </c>
      <c r="G577" t="s">
        <v>74</v>
      </c>
      <c r="H577" t="s">
        <v>74</v>
      </c>
      <c r="I577" t="s">
        <v>6864</v>
      </c>
      <c r="J577" t="s">
        <v>101</v>
      </c>
      <c r="K577" t="s">
        <v>74</v>
      </c>
      <c r="L577" t="s">
        <v>74</v>
      </c>
      <c r="M577" t="s">
        <v>77</v>
      </c>
      <c r="N577" t="s">
        <v>872</v>
      </c>
      <c r="O577" t="s">
        <v>74</v>
      </c>
      <c r="P577" t="s">
        <v>74</v>
      </c>
      <c r="Q577" t="s">
        <v>74</v>
      </c>
      <c r="R577" t="s">
        <v>74</v>
      </c>
      <c r="S577" t="s">
        <v>74</v>
      </c>
      <c r="T577" t="s">
        <v>74</v>
      </c>
      <c r="U577" t="s">
        <v>74</v>
      </c>
      <c r="V577" t="s">
        <v>74</v>
      </c>
      <c r="W577" t="s">
        <v>74</v>
      </c>
      <c r="X577" t="s">
        <v>74</v>
      </c>
      <c r="Y577" t="s">
        <v>6865</v>
      </c>
      <c r="Z577" t="s">
        <v>74</v>
      </c>
      <c r="AA577" t="s">
        <v>2385</v>
      </c>
      <c r="AB577" t="s">
        <v>74</v>
      </c>
      <c r="AC577" t="s">
        <v>74</v>
      </c>
      <c r="AD577" t="s">
        <v>74</v>
      </c>
      <c r="AE577" t="s">
        <v>74</v>
      </c>
      <c r="AF577" t="s">
        <v>74</v>
      </c>
      <c r="AG577">
        <v>13</v>
      </c>
      <c r="AH577">
        <v>47</v>
      </c>
      <c r="AI577">
        <v>49</v>
      </c>
      <c r="AJ577">
        <v>0</v>
      </c>
      <c r="AK577">
        <v>8</v>
      </c>
      <c r="AL577" t="s">
        <v>106</v>
      </c>
      <c r="AM577" t="s">
        <v>107</v>
      </c>
      <c r="AN577" t="s">
        <v>108</v>
      </c>
      <c r="AO577" t="s">
        <v>109</v>
      </c>
      <c r="AP577" t="s">
        <v>74</v>
      </c>
      <c r="AQ577" t="s">
        <v>74</v>
      </c>
      <c r="AR577" t="s">
        <v>101</v>
      </c>
      <c r="AS577" t="s">
        <v>110</v>
      </c>
      <c r="AT577" t="s">
        <v>6866</v>
      </c>
      <c r="AU577">
        <v>1995</v>
      </c>
      <c r="AV577">
        <v>373</v>
      </c>
      <c r="AW577">
        <v>6511</v>
      </c>
      <c r="AX577" t="s">
        <v>74</v>
      </c>
      <c r="AY577" t="s">
        <v>74</v>
      </c>
      <c r="AZ577" t="s">
        <v>74</v>
      </c>
      <c r="BA577" t="s">
        <v>74</v>
      </c>
      <c r="BB577">
        <v>201</v>
      </c>
      <c r="BC577">
        <v>202</v>
      </c>
      <c r="BD577" t="s">
        <v>74</v>
      </c>
      <c r="BE577" t="s">
        <v>6867</v>
      </c>
      <c r="BF577" t="str">
        <f>HYPERLINK("http://dx.doi.org/10.1038/373201b0","http://dx.doi.org/10.1038/373201b0")</f>
        <v>http://dx.doi.org/10.1038/373201b0</v>
      </c>
      <c r="BG577" t="s">
        <v>74</v>
      </c>
      <c r="BH577" t="s">
        <v>74</v>
      </c>
      <c r="BI577">
        <v>2</v>
      </c>
      <c r="BJ577" t="s">
        <v>113</v>
      </c>
      <c r="BK577" t="s">
        <v>94</v>
      </c>
      <c r="BL577" t="s">
        <v>114</v>
      </c>
      <c r="BM577" t="s">
        <v>6868</v>
      </c>
      <c r="BN577" t="s">
        <v>74</v>
      </c>
      <c r="BO577" t="s">
        <v>74</v>
      </c>
      <c r="BP577" t="s">
        <v>74</v>
      </c>
      <c r="BQ577" t="s">
        <v>74</v>
      </c>
      <c r="BR577" t="s">
        <v>97</v>
      </c>
      <c r="BS577" t="s">
        <v>6869</v>
      </c>
      <c r="BT577" t="str">
        <f>HYPERLINK("https%3A%2F%2Fwww.webofscience.com%2Fwos%2Fwoscc%2Ffull-record%2FWOS:A1995QC27800042","View Full Record in Web of Science")</f>
        <v>View Full Record in Web of Science</v>
      </c>
    </row>
    <row r="578" spans="1:72" x14ac:dyDescent="0.15">
      <c r="A578" t="s">
        <v>72</v>
      </c>
      <c r="B578" t="s">
        <v>6870</v>
      </c>
      <c r="C578" t="s">
        <v>74</v>
      </c>
      <c r="D578" t="s">
        <v>74</v>
      </c>
      <c r="E578" t="s">
        <v>74</v>
      </c>
      <c r="F578" t="s">
        <v>6870</v>
      </c>
      <c r="G578" t="s">
        <v>74</v>
      </c>
      <c r="H578" t="s">
        <v>74</v>
      </c>
      <c r="I578" t="s">
        <v>6871</v>
      </c>
      <c r="J578" t="s">
        <v>6872</v>
      </c>
      <c r="K578" t="s">
        <v>74</v>
      </c>
      <c r="L578" t="s">
        <v>74</v>
      </c>
      <c r="M578" t="s">
        <v>77</v>
      </c>
      <c r="N578" t="s">
        <v>78</v>
      </c>
      <c r="O578" t="s">
        <v>74</v>
      </c>
      <c r="P578" t="s">
        <v>74</v>
      </c>
      <c r="Q578" t="s">
        <v>74</v>
      </c>
      <c r="R578" t="s">
        <v>74</v>
      </c>
      <c r="S578" t="s">
        <v>74</v>
      </c>
      <c r="T578" t="s">
        <v>6873</v>
      </c>
      <c r="U578" t="s">
        <v>6874</v>
      </c>
      <c r="V578" t="s">
        <v>6875</v>
      </c>
      <c r="W578" t="s">
        <v>6876</v>
      </c>
      <c r="X578" t="s">
        <v>6877</v>
      </c>
      <c r="Y578" t="s">
        <v>6878</v>
      </c>
      <c r="Z578" t="s">
        <v>74</v>
      </c>
      <c r="AA578" t="s">
        <v>1667</v>
      </c>
      <c r="AB578" t="s">
        <v>6879</v>
      </c>
      <c r="AC578" t="s">
        <v>74</v>
      </c>
      <c r="AD578" t="s">
        <v>74</v>
      </c>
      <c r="AE578" t="s">
        <v>74</v>
      </c>
      <c r="AF578" t="s">
        <v>74</v>
      </c>
      <c r="AG578">
        <v>21</v>
      </c>
      <c r="AH578">
        <v>24</v>
      </c>
      <c r="AI578">
        <v>30</v>
      </c>
      <c r="AJ578">
        <v>0</v>
      </c>
      <c r="AK578">
        <v>8</v>
      </c>
      <c r="AL578" t="s">
        <v>85</v>
      </c>
      <c r="AM578" t="s">
        <v>86</v>
      </c>
      <c r="AN578" t="s">
        <v>87</v>
      </c>
      <c r="AO578" t="s">
        <v>6880</v>
      </c>
      <c r="AP578" t="s">
        <v>74</v>
      </c>
      <c r="AQ578" t="s">
        <v>74</v>
      </c>
      <c r="AR578" t="s">
        <v>6881</v>
      </c>
      <c r="AS578" t="s">
        <v>6882</v>
      </c>
      <c r="AT578" t="s">
        <v>6883</v>
      </c>
      <c r="AU578">
        <v>1995</v>
      </c>
      <c r="AV578">
        <v>125</v>
      </c>
      <c r="AW578" t="s">
        <v>1154</v>
      </c>
      <c r="AX578" t="s">
        <v>74</v>
      </c>
      <c r="AY578" t="s">
        <v>74</v>
      </c>
      <c r="AZ578" t="s">
        <v>74</v>
      </c>
      <c r="BA578" t="s">
        <v>74</v>
      </c>
      <c r="BB578">
        <v>281</v>
      </c>
      <c r="BC578">
        <v>285</v>
      </c>
      <c r="BD578" t="s">
        <v>74</v>
      </c>
      <c r="BE578" t="s">
        <v>74</v>
      </c>
      <c r="BF578" t="s">
        <v>74</v>
      </c>
      <c r="BG578" t="s">
        <v>74</v>
      </c>
      <c r="BH578" t="s">
        <v>74</v>
      </c>
      <c r="BI578">
        <v>5</v>
      </c>
      <c r="BJ578" t="s">
        <v>3759</v>
      </c>
      <c r="BK578" t="s">
        <v>94</v>
      </c>
      <c r="BL578" t="s">
        <v>3759</v>
      </c>
      <c r="BM578" t="s">
        <v>6884</v>
      </c>
      <c r="BN578" t="s">
        <v>74</v>
      </c>
      <c r="BO578" t="s">
        <v>74</v>
      </c>
      <c r="BP578" t="s">
        <v>74</v>
      </c>
      <c r="BQ578" t="s">
        <v>74</v>
      </c>
      <c r="BR578" t="s">
        <v>97</v>
      </c>
      <c r="BS578" t="s">
        <v>6885</v>
      </c>
      <c r="BT578" t="str">
        <f>HYPERLINK("https%3A%2F%2Fwww.webofscience.com%2Fwos%2Fwoscc%2Ffull-record%2FWOS:A1995QC24500023","View Full Record in Web of Science")</f>
        <v>View Full Record in Web of Science</v>
      </c>
    </row>
    <row r="579" spans="1:72" x14ac:dyDescent="0.15">
      <c r="A579" t="s">
        <v>72</v>
      </c>
      <c r="B579" t="s">
        <v>6886</v>
      </c>
      <c r="C579" t="s">
        <v>74</v>
      </c>
      <c r="D579" t="s">
        <v>74</v>
      </c>
      <c r="E579" t="s">
        <v>74</v>
      </c>
      <c r="F579" t="s">
        <v>6886</v>
      </c>
      <c r="G579" t="s">
        <v>74</v>
      </c>
      <c r="H579" t="s">
        <v>74</v>
      </c>
      <c r="I579" t="s">
        <v>6887</v>
      </c>
      <c r="J579" t="s">
        <v>233</v>
      </c>
      <c r="K579" t="s">
        <v>74</v>
      </c>
      <c r="L579" t="s">
        <v>74</v>
      </c>
      <c r="M579" t="s">
        <v>77</v>
      </c>
      <c r="N579" t="s">
        <v>78</v>
      </c>
      <c r="O579" t="s">
        <v>74</v>
      </c>
      <c r="P579" t="s">
        <v>74</v>
      </c>
      <c r="Q579" t="s">
        <v>74</v>
      </c>
      <c r="R579" t="s">
        <v>74</v>
      </c>
      <c r="S579" t="s">
        <v>74</v>
      </c>
      <c r="T579" t="s">
        <v>74</v>
      </c>
      <c r="U579" t="s">
        <v>6888</v>
      </c>
      <c r="V579" t="s">
        <v>6889</v>
      </c>
      <c r="W579" t="s">
        <v>6890</v>
      </c>
      <c r="X579" t="s">
        <v>6891</v>
      </c>
      <c r="Y579" t="s">
        <v>6892</v>
      </c>
      <c r="Z579" t="s">
        <v>74</v>
      </c>
      <c r="AA579" t="s">
        <v>6893</v>
      </c>
      <c r="AB579" t="s">
        <v>6894</v>
      </c>
      <c r="AC579" t="s">
        <v>74</v>
      </c>
      <c r="AD579" t="s">
        <v>74</v>
      </c>
      <c r="AE579" t="s">
        <v>74</v>
      </c>
      <c r="AF579" t="s">
        <v>74</v>
      </c>
      <c r="AG579">
        <v>45</v>
      </c>
      <c r="AH579">
        <v>21</v>
      </c>
      <c r="AI579">
        <v>25</v>
      </c>
      <c r="AJ579">
        <v>0</v>
      </c>
      <c r="AK579">
        <v>2</v>
      </c>
      <c r="AL579" t="s">
        <v>160</v>
      </c>
      <c r="AM579" t="s">
        <v>161</v>
      </c>
      <c r="AN579" t="s">
        <v>162</v>
      </c>
      <c r="AO579" t="s">
        <v>240</v>
      </c>
      <c r="AP579" t="s">
        <v>241</v>
      </c>
      <c r="AQ579" t="s">
        <v>74</v>
      </c>
      <c r="AR579" t="s">
        <v>242</v>
      </c>
      <c r="AS579" t="s">
        <v>243</v>
      </c>
      <c r="AT579" t="s">
        <v>6883</v>
      </c>
      <c r="AU579">
        <v>1995</v>
      </c>
      <c r="AV579">
        <v>100</v>
      </c>
      <c r="AW579" t="s">
        <v>6895</v>
      </c>
      <c r="AX579" t="s">
        <v>74</v>
      </c>
      <c r="AY579" t="s">
        <v>74</v>
      </c>
      <c r="AZ579" t="s">
        <v>74</v>
      </c>
      <c r="BA579" t="s">
        <v>74</v>
      </c>
      <c r="BB579">
        <v>839</v>
      </c>
      <c r="BC579">
        <v>855</v>
      </c>
      <c r="BD579" t="s">
        <v>74</v>
      </c>
      <c r="BE579" t="s">
        <v>6896</v>
      </c>
      <c r="BF579" t="str">
        <f>HYPERLINK("http://dx.doi.org/10.1029/94JC02255","http://dx.doi.org/10.1029/94JC02255")</f>
        <v>http://dx.doi.org/10.1029/94JC02255</v>
      </c>
      <c r="BG579" t="s">
        <v>74</v>
      </c>
      <c r="BH579" t="s">
        <v>74</v>
      </c>
      <c r="BI579">
        <v>17</v>
      </c>
      <c r="BJ579" t="s">
        <v>246</v>
      </c>
      <c r="BK579" t="s">
        <v>94</v>
      </c>
      <c r="BL579" t="s">
        <v>246</v>
      </c>
      <c r="BM579" t="s">
        <v>6897</v>
      </c>
      <c r="BN579" t="s">
        <v>74</v>
      </c>
      <c r="BO579" t="s">
        <v>74</v>
      </c>
      <c r="BP579" t="s">
        <v>74</v>
      </c>
      <c r="BQ579" t="s">
        <v>74</v>
      </c>
      <c r="BR579" t="s">
        <v>97</v>
      </c>
      <c r="BS579" t="s">
        <v>6898</v>
      </c>
      <c r="BT579" t="str">
        <f>HYPERLINK("https%3A%2F%2Fwww.webofscience.com%2Fwos%2Fwoscc%2Ffull-record%2FWOS:A1995QF30200007","View Full Record in Web of Science")</f>
        <v>View Full Record in Web of Science</v>
      </c>
    </row>
    <row r="580" spans="1:72" x14ac:dyDescent="0.15">
      <c r="A580" t="s">
        <v>72</v>
      </c>
      <c r="B580" t="s">
        <v>6899</v>
      </c>
      <c r="C580" t="s">
        <v>74</v>
      </c>
      <c r="D580" t="s">
        <v>74</v>
      </c>
      <c r="E580" t="s">
        <v>74</v>
      </c>
      <c r="F580" t="s">
        <v>6899</v>
      </c>
      <c r="G580" t="s">
        <v>74</v>
      </c>
      <c r="H580" t="s">
        <v>74</v>
      </c>
      <c r="I580" t="s">
        <v>6900</v>
      </c>
      <c r="J580" t="s">
        <v>233</v>
      </c>
      <c r="K580" t="s">
        <v>74</v>
      </c>
      <c r="L580" t="s">
        <v>74</v>
      </c>
      <c r="M580" t="s">
        <v>77</v>
      </c>
      <c r="N580" t="s">
        <v>78</v>
      </c>
      <c r="O580" t="s">
        <v>74</v>
      </c>
      <c r="P580" t="s">
        <v>74</v>
      </c>
      <c r="Q580" t="s">
        <v>74</v>
      </c>
      <c r="R580" t="s">
        <v>74</v>
      </c>
      <c r="S580" t="s">
        <v>74</v>
      </c>
      <c r="T580" t="s">
        <v>74</v>
      </c>
      <c r="U580" t="s">
        <v>6901</v>
      </c>
      <c r="V580" t="s">
        <v>6902</v>
      </c>
      <c r="W580" t="s">
        <v>74</v>
      </c>
      <c r="X580" t="s">
        <v>74</v>
      </c>
      <c r="Y580" t="s">
        <v>6903</v>
      </c>
      <c r="Z580" t="s">
        <v>74</v>
      </c>
      <c r="AA580" t="s">
        <v>74</v>
      </c>
      <c r="AB580" t="s">
        <v>74</v>
      </c>
      <c r="AC580" t="s">
        <v>74</v>
      </c>
      <c r="AD580" t="s">
        <v>74</v>
      </c>
      <c r="AE580" t="s">
        <v>74</v>
      </c>
      <c r="AF580" t="s">
        <v>74</v>
      </c>
      <c r="AG580">
        <v>31</v>
      </c>
      <c r="AH580">
        <v>15</v>
      </c>
      <c r="AI580">
        <v>16</v>
      </c>
      <c r="AJ580">
        <v>0</v>
      </c>
      <c r="AK580">
        <v>2</v>
      </c>
      <c r="AL580" t="s">
        <v>160</v>
      </c>
      <c r="AM580" t="s">
        <v>161</v>
      </c>
      <c r="AN580" t="s">
        <v>162</v>
      </c>
      <c r="AO580" t="s">
        <v>240</v>
      </c>
      <c r="AP580" t="s">
        <v>241</v>
      </c>
      <c r="AQ580" t="s">
        <v>74</v>
      </c>
      <c r="AR580" t="s">
        <v>242</v>
      </c>
      <c r="AS580" t="s">
        <v>243</v>
      </c>
      <c r="AT580" t="s">
        <v>6883</v>
      </c>
      <c r="AU580">
        <v>1995</v>
      </c>
      <c r="AV580">
        <v>100</v>
      </c>
      <c r="AW580" t="s">
        <v>6895</v>
      </c>
      <c r="AX580" t="s">
        <v>74</v>
      </c>
      <c r="AY580" t="s">
        <v>74</v>
      </c>
      <c r="AZ580" t="s">
        <v>74</v>
      </c>
      <c r="BA580" t="s">
        <v>74</v>
      </c>
      <c r="BB580">
        <v>865</v>
      </c>
      <c r="BC580">
        <v>879</v>
      </c>
      <c r="BD580" t="s">
        <v>74</v>
      </c>
      <c r="BE580" t="s">
        <v>6904</v>
      </c>
      <c r="BF580" t="str">
        <f>HYPERLINK("http://dx.doi.org/10.1029/94JC01910","http://dx.doi.org/10.1029/94JC01910")</f>
        <v>http://dx.doi.org/10.1029/94JC01910</v>
      </c>
      <c r="BG580" t="s">
        <v>74</v>
      </c>
      <c r="BH580" t="s">
        <v>74</v>
      </c>
      <c r="BI580">
        <v>15</v>
      </c>
      <c r="BJ580" t="s">
        <v>246</v>
      </c>
      <c r="BK580" t="s">
        <v>94</v>
      </c>
      <c r="BL580" t="s">
        <v>246</v>
      </c>
      <c r="BM580" t="s">
        <v>6897</v>
      </c>
      <c r="BN580" t="s">
        <v>74</v>
      </c>
      <c r="BO580" t="s">
        <v>74</v>
      </c>
      <c r="BP580" t="s">
        <v>74</v>
      </c>
      <c r="BQ580" t="s">
        <v>74</v>
      </c>
      <c r="BR580" t="s">
        <v>97</v>
      </c>
      <c r="BS580" t="s">
        <v>6905</v>
      </c>
      <c r="BT580" t="str">
        <f>HYPERLINK("https%3A%2F%2Fwww.webofscience.com%2Fwos%2Fwoscc%2Ffull-record%2FWOS:A1995QF30200009","View Full Record in Web of Science")</f>
        <v>View Full Record in Web of Science</v>
      </c>
    </row>
    <row r="581" spans="1:72" x14ac:dyDescent="0.15">
      <c r="A581" t="s">
        <v>72</v>
      </c>
      <c r="B581" t="s">
        <v>6906</v>
      </c>
      <c r="C581" t="s">
        <v>74</v>
      </c>
      <c r="D581" t="s">
        <v>74</v>
      </c>
      <c r="E581" t="s">
        <v>74</v>
      </c>
      <c r="F581" t="s">
        <v>6906</v>
      </c>
      <c r="G581" t="s">
        <v>74</v>
      </c>
      <c r="H581" t="s">
        <v>74</v>
      </c>
      <c r="I581" t="s">
        <v>6907</v>
      </c>
      <c r="J581" t="s">
        <v>76</v>
      </c>
      <c r="K581" t="s">
        <v>74</v>
      </c>
      <c r="L581" t="s">
        <v>74</v>
      </c>
      <c r="M581" t="s">
        <v>77</v>
      </c>
      <c r="N581" t="s">
        <v>1282</v>
      </c>
      <c r="O581" t="s">
        <v>6908</v>
      </c>
      <c r="P581" t="s">
        <v>6909</v>
      </c>
      <c r="Q581" t="s">
        <v>6910</v>
      </c>
      <c r="R581" t="s">
        <v>74</v>
      </c>
      <c r="S581" t="s">
        <v>74</v>
      </c>
      <c r="T581" t="s">
        <v>6911</v>
      </c>
      <c r="U581" t="s">
        <v>6912</v>
      </c>
      <c r="V581" t="s">
        <v>6913</v>
      </c>
      <c r="W581" t="s">
        <v>6914</v>
      </c>
      <c r="X581" t="s">
        <v>6915</v>
      </c>
      <c r="Y581" t="s">
        <v>6916</v>
      </c>
      <c r="Z581" t="s">
        <v>74</v>
      </c>
      <c r="AA581" t="s">
        <v>74</v>
      </c>
      <c r="AB581" t="s">
        <v>74</v>
      </c>
      <c r="AC581" t="s">
        <v>74</v>
      </c>
      <c r="AD581" t="s">
        <v>74</v>
      </c>
      <c r="AE581" t="s">
        <v>74</v>
      </c>
      <c r="AF581" t="s">
        <v>74</v>
      </c>
      <c r="AG581">
        <v>23</v>
      </c>
      <c r="AH581">
        <v>2</v>
      </c>
      <c r="AI581">
        <v>2</v>
      </c>
      <c r="AJ581">
        <v>0</v>
      </c>
      <c r="AK581">
        <v>1</v>
      </c>
      <c r="AL581" t="s">
        <v>85</v>
      </c>
      <c r="AM581" t="s">
        <v>86</v>
      </c>
      <c r="AN581" t="s">
        <v>87</v>
      </c>
      <c r="AO581" t="s">
        <v>88</v>
      </c>
      <c r="AP581" t="s">
        <v>74</v>
      </c>
      <c r="AQ581" t="s">
        <v>74</v>
      </c>
      <c r="AR581" t="s">
        <v>89</v>
      </c>
      <c r="AS581" t="s">
        <v>90</v>
      </c>
      <c r="AT581" t="s">
        <v>6883</v>
      </c>
      <c r="AU581">
        <v>1995</v>
      </c>
      <c r="AV581" t="s">
        <v>6917</v>
      </c>
      <c r="AW581" t="s">
        <v>74</v>
      </c>
      <c r="AX581" t="s">
        <v>74</v>
      </c>
      <c r="AY581" t="s">
        <v>74</v>
      </c>
      <c r="AZ581" t="s">
        <v>74</v>
      </c>
      <c r="BA581" t="s">
        <v>74</v>
      </c>
      <c r="BB581">
        <v>87</v>
      </c>
      <c r="BC581">
        <v>99</v>
      </c>
      <c r="BD581" t="s">
        <v>74</v>
      </c>
      <c r="BE581" t="s">
        <v>6918</v>
      </c>
      <c r="BF581" t="str">
        <f>HYPERLINK("http://dx.doi.org/10.1016/0048-9697(95)04347-4","http://dx.doi.org/10.1016/0048-9697(95)04347-4")</f>
        <v>http://dx.doi.org/10.1016/0048-9697(95)04347-4</v>
      </c>
      <c r="BG581" t="s">
        <v>74</v>
      </c>
      <c r="BH581" t="s">
        <v>74</v>
      </c>
      <c r="BI581">
        <v>13</v>
      </c>
      <c r="BJ581" t="s">
        <v>93</v>
      </c>
      <c r="BK581" t="s">
        <v>3245</v>
      </c>
      <c r="BL581" t="s">
        <v>95</v>
      </c>
      <c r="BM581" t="s">
        <v>6919</v>
      </c>
      <c r="BN581" t="s">
        <v>74</v>
      </c>
      <c r="BO581" t="s">
        <v>74</v>
      </c>
      <c r="BP581" t="s">
        <v>74</v>
      </c>
      <c r="BQ581" t="s">
        <v>74</v>
      </c>
      <c r="BR581" t="s">
        <v>97</v>
      </c>
      <c r="BS581" t="s">
        <v>6920</v>
      </c>
      <c r="BT581" t="str">
        <f>HYPERLINK("https%3A%2F%2Fwww.webofscience.com%2Fwos%2Fwoscc%2Ffull-record%2FWOS:A1995QD14300010","View Full Record in Web of Science")</f>
        <v>View Full Record in Web of Science</v>
      </c>
    </row>
    <row r="582" spans="1:72" x14ac:dyDescent="0.15">
      <c r="A582" t="s">
        <v>72</v>
      </c>
      <c r="B582" t="s">
        <v>6921</v>
      </c>
      <c r="C582" t="s">
        <v>74</v>
      </c>
      <c r="D582" t="s">
        <v>74</v>
      </c>
      <c r="E582" t="s">
        <v>74</v>
      </c>
      <c r="F582" t="s">
        <v>6921</v>
      </c>
      <c r="G582" t="s">
        <v>74</v>
      </c>
      <c r="H582" t="s">
        <v>74</v>
      </c>
      <c r="I582" t="s">
        <v>6922</v>
      </c>
      <c r="J582" t="s">
        <v>76</v>
      </c>
      <c r="K582" t="s">
        <v>74</v>
      </c>
      <c r="L582" t="s">
        <v>74</v>
      </c>
      <c r="M582" t="s">
        <v>77</v>
      </c>
      <c r="N582" t="s">
        <v>1282</v>
      </c>
      <c r="O582" t="s">
        <v>6908</v>
      </c>
      <c r="P582" t="s">
        <v>6909</v>
      </c>
      <c r="Q582" t="s">
        <v>6910</v>
      </c>
      <c r="R582" t="s">
        <v>74</v>
      </c>
      <c r="S582" t="s">
        <v>74</v>
      </c>
      <c r="T582" t="s">
        <v>6923</v>
      </c>
      <c r="U582" t="s">
        <v>6924</v>
      </c>
      <c r="V582" t="s">
        <v>6925</v>
      </c>
      <c r="W582" t="s">
        <v>6926</v>
      </c>
      <c r="X582" t="s">
        <v>6927</v>
      </c>
      <c r="Y582" t="s">
        <v>6928</v>
      </c>
      <c r="Z582" t="s">
        <v>74</v>
      </c>
      <c r="AA582" t="s">
        <v>74</v>
      </c>
      <c r="AB582" t="s">
        <v>74</v>
      </c>
      <c r="AC582" t="s">
        <v>74</v>
      </c>
      <c r="AD582" t="s">
        <v>74</v>
      </c>
      <c r="AE582" t="s">
        <v>74</v>
      </c>
      <c r="AF582" t="s">
        <v>74</v>
      </c>
      <c r="AG582">
        <v>17</v>
      </c>
      <c r="AH582">
        <v>13</v>
      </c>
      <c r="AI582">
        <v>15</v>
      </c>
      <c r="AJ582">
        <v>0</v>
      </c>
      <c r="AK582">
        <v>5</v>
      </c>
      <c r="AL582" t="s">
        <v>85</v>
      </c>
      <c r="AM582" t="s">
        <v>86</v>
      </c>
      <c r="AN582" t="s">
        <v>87</v>
      </c>
      <c r="AO582" t="s">
        <v>88</v>
      </c>
      <c r="AP582" t="s">
        <v>74</v>
      </c>
      <c r="AQ582" t="s">
        <v>74</v>
      </c>
      <c r="AR582" t="s">
        <v>89</v>
      </c>
      <c r="AS582" t="s">
        <v>90</v>
      </c>
      <c r="AT582" t="s">
        <v>6883</v>
      </c>
      <c r="AU582">
        <v>1995</v>
      </c>
      <c r="AV582" t="s">
        <v>6917</v>
      </c>
      <c r="AW582" t="s">
        <v>74</v>
      </c>
      <c r="AX582" t="s">
        <v>74</v>
      </c>
      <c r="AY582" t="s">
        <v>74</v>
      </c>
      <c r="AZ582" t="s">
        <v>74</v>
      </c>
      <c r="BA582" t="s">
        <v>74</v>
      </c>
      <c r="BB582">
        <v>831</v>
      </c>
      <c r="BC582">
        <v>840</v>
      </c>
      <c r="BD582" t="s">
        <v>74</v>
      </c>
      <c r="BE582" t="s">
        <v>6929</v>
      </c>
      <c r="BF582" t="str">
        <f>HYPERLINK("http://dx.doi.org/10.1016/0048-9697(95)04416-X","http://dx.doi.org/10.1016/0048-9697(95)04416-X")</f>
        <v>http://dx.doi.org/10.1016/0048-9697(95)04416-X</v>
      </c>
      <c r="BG582" t="s">
        <v>74</v>
      </c>
      <c r="BH582" t="s">
        <v>74</v>
      </c>
      <c r="BI582">
        <v>10</v>
      </c>
      <c r="BJ582" t="s">
        <v>93</v>
      </c>
      <c r="BK582" t="s">
        <v>3245</v>
      </c>
      <c r="BL582" t="s">
        <v>95</v>
      </c>
      <c r="BM582" t="s">
        <v>6919</v>
      </c>
      <c r="BN582" t="s">
        <v>74</v>
      </c>
      <c r="BO582" t="s">
        <v>74</v>
      </c>
      <c r="BP582" t="s">
        <v>74</v>
      </c>
      <c r="BQ582" t="s">
        <v>74</v>
      </c>
      <c r="BR582" t="s">
        <v>97</v>
      </c>
      <c r="BS582" t="s">
        <v>6930</v>
      </c>
      <c r="BT582" t="str">
        <f>HYPERLINK("https%3A%2F%2Fwww.webofscience.com%2Fwos%2Fwoscc%2Ffull-record%2FWOS:A1995QD14300079","View Full Record in Web of Science")</f>
        <v>View Full Record in Web of Science</v>
      </c>
    </row>
    <row r="583" spans="1:72" x14ac:dyDescent="0.15">
      <c r="A583" t="s">
        <v>72</v>
      </c>
      <c r="B583" t="s">
        <v>6931</v>
      </c>
      <c r="C583" t="s">
        <v>74</v>
      </c>
      <c r="D583" t="s">
        <v>74</v>
      </c>
      <c r="E583" t="s">
        <v>74</v>
      </c>
      <c r="F583" t="s">
        <v>6931</v>
      </c>
      <c r="G583" t="s">
        <v>74</v>
      </c>
      <c r="H583" t="s">
        <v>74</v>
      </c>
      <c r="I583" t="s">
        <v>6932</v>
      </c>
      <c r="J583" t="s">
        <v>1310</v>
      </c>
      <c r="K583" t="s">
        <v>74</v>
      </c>
      <c r="L583" t="s">
        <v>74</v>
      </c>
      <c r="M583" t="s">
        <v>77</v>
      </c>
      <c r="N583" t="s">
        <v>872</v>
      </c>
      <c r="O583" t="s">
        <v>74</v>
      </c>
      <c r="P583" t="s">
        <v>74</v>
      </c>
      <c r="Q583" t="s">
        <v>74</v>
      </c>
      <c r="R583" t="s">
        <v>74</v>
      </c>
      <c r="S583" t="s">
        <v>74</v>
      </c>
      <c r="T583" t="s">
        <v>74</v>
      </c>
      <c r="U583" t="s">
        <v>6933</v>
      </c>
      <c r="V583" t="s">
        <v>6934</v>
      </c>
      <c r="W583" t="s">
        <v>6935</v>
      </c>
      <c r="X583" t="s">
        <v>6936</v>
      </c>
      <c r="Y583" t="s">
        <v>74</v>
      </c>
      <c r="Z583" t="s">
        <v>74</v>
      </c>
      <c r="AA583" t="s">
        <v>74</v>
      </c>
      <c r="AB583" t="s">
        <v>6937</v>
      </c>
      <c r="AC583" t="s">
        <v>74</v>
      </c>
      <c r="AD583" t="s">
        <v>74</v>
      </c>
      <c r="AE583" t="s">
        <v>74</v>
      </c>
      <c r="AF583" t="s">
        <v>74</v>
      </c>
      <c r="AG583">
        <v>54</v>
      </c>
      <c r="AH583">
        <v>64</v>
      </c>
      <c r="AI583">
        <v>68</v>
      </c>
      <c r="AJ583">
        <v>1</v>
      </c>
      <c r="AK583">
        <v>27</v>
      </c>
      <c r="AL583" t="s">
        <v>1315</v>
      </c>
      <c r="AM583" t="s">
        <v>161</v>
      </c>
      <c r="AN583" t="s">
        <v>6938</v>
      </c>
      <c r="AO583" t="s">
        <v>1317</v>
      </c>
      <c r="AP583" t="s">
        <v>74</v>
      </c>
      <c r="AQ583" t="s">
        <v>74</v>
      </c>
      <c r="AR583" t="s">
        <v>1318</v>
      </c>
      <c r="AS583" t="s">
        <v>1319</v>
      </c>
      <c r="AT583" t="s">
        <v>6939</v>
      </c>
      <c r="AU583">
        <v>1995</v>
      </c>
      <c r="AV583">
        <v>99</v>
      </c>
      <c r="AW583">
        <v>2</v>
      </c>
      <c r="AX583" t="s">
        <v>74</v>
      </c>
      <c r="AY583" t="s">
        <v>74</v>
      </c>
      <c r="AZ583" t="s">
        <v>74</v>
      </c>
      <c r="BA583" t="s">
        <v>74</v>
      </c>
      <c r="BB583">
        <v>501</v>
      </c>
      <c r="BC583">
        <v>504</v>
      </c>
      <c r="BD583" t="s">
        <v>74</v>
      </c>
      <c r="BE583" t="s">
        <v>6940</v>
      </c>
      <c r="BF583" t="str">
        <f>HYPERLINK("http://dx.doi.org/10.1021/j100002a008","http://dx.doi.org/10.1021/j100002a008")</f>
        <v>http://dx.doi.org/10.1021/j100002a008</v>
      </c>
      <c r="BG583" t="s">
        <v>74</v>
      </c>
      <c r="BH583" t="s">
        <v>74</v>
      </c>
      <c r="BI583">
        <v>4</v>
      </c>
      <c r="BJ583" t="s">
        <v>1322</v>
      </c>
      <c r="BK583" t="s">
        <v>94</v>
      </c>
      <c r="BL583" t="s">
        <v>1323</v>
      </c>
      <c r="BM583" t="s">
        <v>6941</v>
      </c>
      <c r="BN583" t="s">
        <v>74</v>
      </c>
      <c r="BO583" t="s">
        <v>74</v>
      </c>
      <c r="BP583" t="s">
        <v>74</v>
      </c>
      <c r="BQ583" t="s">
        <v>74</v>
      </c>
      <c r="BR583" t="s">
        <v>97</v>
      </c>
      <c r="BS583" t="s">
        <v>6942</v>
      </c>
      <c r="BT583" t="str">
        <f>HYPERLINK("https%3A%2F%2Fwww.webofscience.com%2Fwos%2Fwoscc%2Ffull-record%2FWOS:A1995QB56800008","View Full Record in Web of Science")</f>
        <v>View Full Record in Web of Science</v>
      </c>
    </row>
    <row r="584" spans="1:72" x14ac:dyDescent="0.15">
      <c r="A584" t="s">
        <v>72</v>
      </c>
      <c r="B584" t="s">
        <v>6943</v>
      </c>
      <c r="C584" t="s">
        <v>74</v>
      </c>
      <c r="D584" t="s">
        <v>74</v>
      </c>
      <c r="E584" t="s">
        <v>74</v>
      </c>
      <c r="F584" t="s">
        <v>6943</v>
      </c>
      <c r="G584" t="s">
        <v>74</v>
      </c>
      <c r="H584" t="s">
        <v>74</v>
      </c>
      <c r="I584" t="s">
        <v>6944</v>
      </c>
      <c r="J584" t="s">
        <v>3712</v>
      </c>
      <c r="K584" t="s">
        <v>74</v>
      </c>
      <c r="L584" t="s">
        <v>74</v>
      </c>
      <c r="M584" t="s">
        <v>77</v>
      </c>
      <c r="N584" t="s">
        <v>78</v>
      </c>
      <c r="O584" t="s">
        <v>74</v>
      </c>
      <c r="P584" t="s">
        <v>74</v>
      </c>
      <c r="Q584" t="s">
        <v>74</v>
      </c>
      <c r="R584" t="s">
        <v>74</v>
      </c>
      <c r="S584" t="s">
        <v>74</v>
      </c>
      <c r="T584" t="s">
        <v>74</v>
      </c>
      <c r="U584" t="s">
        <v>6945</v>
      </c>
      <c r="V584" t="s">
        <v>6946</v>
      </c>
      <c r="W584" t="s">
        <v>6947</v>
      </c>
      <c r="X584" t="s">
        <v>6948</v>
      </c>
      <c r="Y584" t="s">
        <v>6949</v>
      </c>
      <c r="Z584" t="s">
        <v>74</v>
      </c>
      <c r="AA584" t="s">
        <v>74</v>
      </c>
      <c r="AB584" t="s">
        <v>74</v>
      </c>
      <c r="AC584" t="s">
        <v>74</v>
      </c>
      <c r="AD584" t="s">
        <v>74</v>
      </c>
      <c r="AE584" t="s">
        <v>74</v>
      </c>
      <c r="AF584" t="s">
        <v>74</v>
      </c>
      <c r="AG584">
        <v>53</v>
      </c>
      <c r="AH584">
        <v>15</v>
      </c>
      <c r="AI584">
        <v>15</v>
      </c>
      <c r="AJ584">
        <v>0</v>
      </c>
      <c r="AK584">
        <v>7</v>
      </c>
      <c r="AL584" t="s">
        <v>85</v>
      </c>
      <c r="AM584" t="s">
        <v>86</v>
      </c>
      <c r="AN584" t="s">
        <v>87</v>
      </c>
      <c r="AO584" t="s">
        <v>3720</v>
      </c>
      <c r="AP584" t="s">
        <v>74</v>
      </c>
      <c r="AQ584" t="s">
        <v>74</v>
      </c>
      <c r="AR584" t="s">
        <v>3721</v>
      </c>
      <c r="AS584" t="s">
        <v>3722</v>
      </c>
      <c r="AT584" t="s">
        <v>6950</v>
      </c>
      <c r="AU584">
        <v>1995</v>
      </c>
      <c r="AV584">
        <v>119</v>
      </c>
      <c r="AW584" t="s">
        <v>1020</v>
      </c>
      <c r="AX584" t="s">
        <v>74</v>
      </c>
      <c r="AY584" t="s">
        <v>74</v>
      </c>
      <c r="AZ584" t="s">
        <v>74</v>
      </c>
      <c r="BA584" t="s">
        <v>74</v>
      </c>
      <c r="BB584">
        <v>275</v>
      </c>
      <c r="BC584">
        <v>292</v>
      </c>
      <c r="BD584" t="s">
        <v>74</v>
      </c>
      <c r="BE584" t="s">
        <v>6951</v>
      </c>
      <c r="BF584" t="str">
        <f>HYPERLINK("http://dx.doi.org/10.1016/0009-2541(94)00109-L","http://dx.doi.org/10.1016/0009-2541(94)00109-L")</f>
        <v>http://dx.doi.org/10.1016/0009-2541(94)00109-L</v>
      </c>
      <c r="BG584" t="s">
        <v>74</v>
      </c>
      <c r="BH584" t="s">
        <v>74</v>
      </c>
      <c r="BI584">
        <v>18</v>
      </c>
      <c r="BJ584" t="s">
        <v>270</v>
      </c>
      <c r="BK584" t="s">
        <v>94</v>
      </c>
      <c r="BL584" t="s">
        <v>270</v>
      </c>
      <c r="BM584" t="s">
        <v>6952</v>
      </c>
      <c r="BN584" t="s">
        <v>74</v>
      </c>
      <c r="BO584" t="s">
        <v>74</v>
      </c>
      <c r="BP584" t="s">
        <v>74</v>
      </c>
      <c r="BQ584" t="s">
        <v>74</v>
      </c>
      <c r="BR584" t="s">
        <v>97</v>
      </c>
      <c r="BS584" t="s">
        <v>6953</v>
      </c>
      <c r="BT584" t="str">
        <f>HYPERLINK("https%3A%2F%2Fwww.webofscience.com%2Fwos%2Fwoscc%2Ffull-record%2FWOS:A1995QC32900017","View Full Record in Web of Science")</f>
        <v>View Full Record in Web of Science</v>
      </c>
    </row>
    <row r="585" spans="1:72" x14ac:dyDescent="0.15">
      <c r="A585" t="s">
        <v>6954</v>
      </c>
      <c r="B585" t="s">
        <v>6955</v>
      </c>
      <c r="C585" t="s">
        <v>74</v>
      </c>
      <c r="D585" t="s">
        <v>74</v>
      </c>
      <c r="E585" t="s">
        <v>6956</v>
      </c>
      <c r="F585" t="s">
        <v>6955</v>
      </c>
      <c r="G585" t="s">
        <v>74</v>
      </c>
      <c r="H585" t="s">
        <v>74</v>
      </c>
      <c r="I585" t="s">
        <v>6957</v>
      </c>
      <c r="J585" t="s">
        <v>6958</v>
      </c>
      <c r="K585" t="s">
        <v>74</v>
      </c>
      <c r="L585" t="s">
        <v>74</v>
      </c>
      <c r="M585" t="s">
        <v>77</v>
      </c>
      <c r="N585" t="s">
        <v>6959</v>
      </c>
      <c r="O585" t="s">
        <v>6960</v>
      </c>
      <c r="P585" t="s">
        <v>6961</v>
      </c>
      <c r="Q585" t="s">
        <v>6962</v>
      </c>
      <c r="R585" t="s">
        <v>74</v>
      </c>
      <c r="S585" t="s">
        <v>74</v>
      </c>
      <c r="T585" t="s">
        <v>74</v>
      </c>
      <c r="U585" t="s">
        <v>74</v>
      </c>
      <c r="V585" t="s">
        <v>74</v>
      </c>
      <c r="W585" t="s">
        <v>6560</v>
      </c>
      <c r="X585" t="s">
        <v>558</v>
      </c>
      <c r="Y585" t="s">
        <v>74</v>
      </c>
      <c r="Z585" t="s">
        <v>74</v>
      </c>
      <c r="AA585" t="s">
        <v>6963</v>
      </c>
      <c r="AB585" t="s">
        <v>74</v>
      </c>
      <c r="AC585" t="s">
        <v>74</v>
      </c>
      <c r="AD585" t="s">
        <v>74</v>
      </c>
      <c r="AE585" t="s">
        <v>74</v>
      </c>
      <c r="AF585" t="s">
        <v>74</v>
      </c>
      <c r="AG585">
        <v>0</v>
      </c>
      <c r="AH585">
        <v>0</v>
      </c>
      <c r="AI585">
        <v>0</v>
      </c>
      <c r="AJ585">
        <v>0</v>
      </c>
      <c r="AK585">
        <v>1</v>
      </c>
      <c r="AL585" t="s">
        <v>604</v>
      </c>
      <c r="AM585" t="s">
        <v>605</v>
      </c>
      <c r="AN585" t="s">
        <v>6964</v>
      </c>
      <c r="AO585" t="s">
        <v>74</v>
      </c>
      <c r="AP585" t="s">
        <v>74</v>
      </c>
      <c r="AQ585" t="s">
        <v>74</v>
      </c>
      <c r="AR585" t="s">
        <v>74</v>
      </c>
      <c r="AS585" t="s">
        <v>74</v>
      </c>
      <c r="AT585" t="s">
        <v>74</v>
      </c>
      <c r="AU585">
        <v>1995</v>
      </c>
      <c r="AV585" t="s">
        <v>74</v>
      </c>
      <c r="AW585" t="s">
        <v>74</v>
      </c>
      <c r="AX585" t="s">
        <v>74</v>
      </c>
      <c r="AY585" t="s">
        <v>74</v>
      </c>
      <c r="AZ585" t="s">
        <v>74</v>
      </c>
      <c r="BA585" t="s">
        <v>74</v>
      </c>
      <c r="BB585">
        <v>72</v>
      </c>
      <c r="BC585">
        <v>75</v>
      </c>
      <c r="BD585" t="s">
        <v>74</v>
      </c>
      <c r="BE585" t="s">
        <v>74</v>
      </c>
      <c r="BF585" t="s">
        <v>74</v>
      </c>
      <c r="BG585" t="s">
        <v>74</v>
      </c>
      <c r="BH585" t="s">
        <v>74</v>
      </c>
      <c r="BI585">
        <v>4</v>
      </c>
      <c r="BJ585" t="s">
        <v>169</v>
      </c>
      <c r="BK585" t="s">
        <v>6965</v>
      </c>
      <c r="BL585" t="s">
        <v>169</v>
      </c>
      <c r="BM585" t="s">
        <v>6966</v>
      </c>
      <c r="BN585" t="s">
        <v>74</v>
      </c>
      <c r="BO585" t="s">
        <v>74</v>
      </c>
      <c r="BP585" t="s">
        <v>74</v>
      </c>
      <c r="BQ585" t="s">
        <v>74</v>
      </c>
      <c r="BR585" t="s">
        <v>97</v>
      </c>
      <c r="BS585" t="s">
        <v>6967</v>
      </c>
      <c r="BT585" t="str">
        <f>HYPERLINK("https%3A%2F%2Fwww.webofscience.com%2Fwos%2Fwoscc%2Ffull-record%2FWOS:A1995BD28J00022","View Full Record in Web of Science")</f>
        <v>View Full Record in Web of Science</v>
      </c>
    </row>
    <row r="586" spans="1:72" x14ac:dyDescent="0.15">
      <c r="A586" t="s">
        <v>6954</v>
      </c>
      <c r="B586" t="s">
        <v>2452</v>
      </c>
      <c r="C586" t="s">
        <v>74</v>
      </c>
      <c r="D586" t="s">
        <v>74</v>
      </c>
      <c r="E586" t="s">
        <v>6956</v>
      </c>
      <c r="F586" t="s">
        <v>2452</v>
      </c>
      <c r="G586" t="s">
        <v>74</v>
      </c>
      <c r="H586" t="s">
        <v>74</v>
      </c>
      <c r="I586" t="s">
        <v>6968</v>
      </c>
      <c r="J586" t="s">
        <v>6958</v>
      </c>
      <c r="K586" t="s">
        <v>74</v>
      </c>
      <c r="L586" t="s">
        <v>74</v>
      </c>
      <c r="M586" t="s">
        <v>77</v>
      </c>
      <c r="N586" t="s">
        <v>6959</v>
      </c>
      <c r="O586" t="s">
        <v>6960</v>
      </c>
      <c r="P586" t="s">
        <v>6961</v>
      </c>
      <c r="Q586" t="s">
        <v>6962</v>
      </c>
      <c r="R586" t="s">
        <v>74</v>
      </c>
      <c r="S586" t="s">
        <v>74</v>
      </c>
      <c r="T586" t="s">
        <v>74</v>
      </c>
      <c r="U586" t="s">
        <v>74</v>
      </c>
      <c r="V586" t="s">
        <v>74</v>
      </c>
      <c r="W586" t="s">
        <v>6560</v>
      </c>
      <c r="X586" t="s">
        <v>558</v>
      </c>
      <c r="Y586" t="s">
        <v>74</v>
      </c>
      <c r="Z586" t="s">
        <v>74</v>
      </c>
      <c r="AA586" t="s">
        <v>74</v>
      </c>
      <c r="AB586" t="s">
        <v>74</v>
      </c>
      <c r="AC586" t="s">
        <v>74</v>
      </c>
      <c r="AD586" t="s">
        <v>74</v>
      </c>
      <c r="AE586" t="s">
        <v>74</v>
      </c>
      <c r="AF586" t="s">
        <v>74</v>
      </c>
      <c r="AG586">
        <v>0</v>
      </c>
      <c r="AH586">
        <v>0</v>
      </c>
      <c r="AI586">
        <v>0</v>
      </c>
      <c r="AJ586">
        <v>0</v>
      </c>
      <c r="AK586">
        <v>0</v>
      </c>
      <c r="AL586" t="s">
        <v>604</v>
      </c>
      <c r="AM586" t="s">
        <v>605</v>
      </c>
      <c r="AN586" t="s">
        <v>6964</v>
      </c>
      <c r="AO586" t="s">
        <v>74</v>
      </c>
      <c r="AP586" t="s">
        <v>74</v>
      </c>
      <c r="AQ586" t="s">
        <v>74</v>
      </c>
      <c r="AR586" t="s">
        <v>74</v>
      </c>
      <c r="AS586" t="s">
        <v>74</v>
      </c>
      <c r="AT586" t="s">
        <v>74</v>
      </c>
      <c r="AU586">
        <v>1995</v>
      </c>
      <c r="AV586" t="s">
        <v>74</v>
      </c>
      <c r="AW586" t="s">
        <v>74</v>
      </c>
      <c r="AX586" t="s">
        <v>74</v>
      </c>
      <c r="AY586" t="s">
        <v>74</v>
      </c>
      <c r="AZ586" t="s">
        <v>74</v>
      </c>
      <c r="BA586" t="s">
        <v>74</v>
      </c>
      <c r="BB586">
        <v>493</v>
      </c>
      <c r="BC586">
        <v>496</v>
      </c>
      <c r="BD586" t="s">
        <v>74</v>
      </c>
      <c r="BE586" t="s">
        <v>74</v>
      </c>
      <c r="BF586" t="s">
        <v>74</v>
      </c>
      <c r="BG586" t="s">
        <v>74</v>
      </c>
      <c r="BH586" t="s">
        <v>74</v>
      </c>
      <c r="BI586">
        <v>4</v>
      </c>
      <c r="BJ586" t="s">
        <v>169</v>
      </c>
      <c r="BK586" t="s">
        <v>6965</v>
      </c>
      <c r="BL586" t="s">
        <v>169</v>
      </c>
      <c r="BM586" t="s">
        <v>6966</v>
      </c>
      <c r="BN586" t="s">
        <v>74</v>
      </c>
      <c r="BO586" t="s">
        <v>74</v>
      </c>
      <c r="BP586" t="s">
        <v>74</v>
      </c>
      <c r="BQ586" t="s">
        <v>74</v>
      </c>
      <c r="BR586" t="s">
        <v>97</v>
      </c>
      <c r="BS586" t="s">
        <v>6969</v>
      </c>
      <c r="BT586" t="str">
        <f>HYPERLINK("https%3A%2F%2Fwww.webofscience.com%2Fwos%2Fwoscc%2Ffull-record%2FWOS:A1995BD28J00136","View Full Record in Web of Science")</f>
        <v>View Full Record in Web of Science</v>
      </c>
    </row>
    <row r="587" spans="1:72" x14ac:dyDescent="0.15">
      <c r="A587" t="s">
        <v>6954</v>
      </c>
      <c r="B587" t="s">
        <v>6970</v>
      </c>
      <c r="C587" t="s">
        <v>74</v>
      </c>
      <c r="D587" t="s">
        <v>74</v>
      </c>
      <c r="E587" t="s">
        <v>6971</v>
      </c>
      <c r="F587" t="s">
        <v>6970</v>
      </c>
      <c r="G587" t="s">
        <v>74</v>
      </c>
      <c r="H587" t="s">
        <v>74</v>
      </c>
      <c r="I587" t="s">
        <v>6972</v>
      </c>
      <c r="J587" t="s">
        <v>6973</v>
      </c>
      <c r="K587" t="s">
        <v>74</v>
      </c>
      <c r="L587" t="s">
        <v>74</v>
      </c>
      <c r="M587" t="s">
        <v>77</v>
      </c>
      <c r="N587" t="s">
        <v>6959</v>
      </c>
      <c r="O587" t="s">
        <v>6974</v>
      </c>
      <c r="P587" t="s">
        <v>6975</v>
      </c>
      <c r="Q587" t="s">
        <v>6976</v>
      </c>
      <c r="R587" t="s">
        <v>74</v>
      </c>
      <c r="S587" t="s">
        <v>6977</v>
      </c>
      <c r="T587" t="s">
        <v>74</v>
      </c>
      <c r="U587" t="s">
        <v>74</v>
      </c>
      <c r="V587" t="s">
        <v>74</v>
      </c>
      <c r="W587" t="s">
        <v>6978</v>
      </c>
      <c r="X587" t="s">
        <v>74</v>
      </c>
      <c r="Y587" t="s">
        <v>74</v>
      </c>
      <c r="Z587" t="s">
        <v>74</v>
      </c>
      <c r="AA587" t="s">
        <v>6979</v>
      </c>
      <c r="AB587" t="s">
        <v>6980</v>
      </c>
      <c r="AC587" t="s">
        <v>74</v>
      </c>
      <c r="AD587" t="s">
        <v>74</v>
      </c>
      <c r="AE587" t="s">
        <v>74</v>
      </c>
      <c r="AF587" t="s">
        <v>74</v>
      </c>
      <c r="AG587">
        <v>0</v>
      </c>
      <c r="AH587">
        <v>0</v>
      </c>
      <c r="AI587">
        <v>0</v>
      </c>
      <c r="AJ587">
        <v>0</v>
      </c>
      <c r="AK587">
        <v>0</v>
      </c>
      <c r="AL587" t="s">
        <v>6981</v>
      </c>
      <c r="AM587" t="s">
        <v>6982</v>
      </c>
      <c r="AN587" t="s">
        <v>6983</v>
      </c>
      <c r="AO587" t="s">
        <v>74</v>
      </c>
      <c r="AP587" t="s">
        <v>74</v>
      </c>
      <c r="AQ587" t="s">
        <v>6984</v>
      </c>
      <c r="AR587" t="s">
        <v>74</v>
      </c>
      <c r="AS587" t="s">
        <v>74</v>
      </c>
      <c r="AT587" t="s">
        <v>74</v>
      </c>
      <c r="AU587">
        <v>1995</v>
      </c>
      <c r="AV587" t="s">
        <v>74</v>
      </c>
      <c r="AW587" t="s">
        <v>74</v>
      </c>
      <c r="AX587" t="s">
        <v>74</v>
      </c>
      <c r="AY587" t="s">
        <v>74</v>
      </c>
      <c r="AZ587" t="s">
        <v>74</v>
      </c>
      <c r="BA587" t="s">
        <v>74</v>
      </c>
      <c r="BB587">
        <v>351</v>
      </c>
      <c r="BC587">
        <v>353</v>
      </c>
      <c r="BD587" t="s">
        <v>74</v>
      </c>
      <c r="BE587" t="s">
        <v>74</v>
      </c>
      <c r="BF587" t="s">
        <v>74</v>
      </c>
      <c r="BG587" t="s">
        <v>74</v>
      </c>
      <c r="BH587" t="s">
        <v>74</v>
      </c>
      <c r="BI587">
        <v>3</v>
      </c>
      <c r="BJ587" t="s">
        <v>6985</v>
      </c>
      <c r="BK587" t="s">
        <v>6965</v>
      </c>
      <c r="BL587" t="s">
        <v>3692</v>
      </c>
      <c r="BM587" t="s">
        <v>6986</v>
      </c>
      <c r="BN587" t="s">
        <v>74</v>
      </c>
      <c r="BO587" t="s">
        <v>74</v>
      </c>
      <c r="BP587" t="s">
        <v>74</v>
      </c>
      <c r="BQ587" t="s">
        <v>74</v>
      </c>
      <c r="BR587" t="s">
        <v>97</v>
      </c>
      <c r="BS587" t="s">
        <v>6987</v>
      </c>
      <c r="BT587" t="str">
        <f>HYPERLINK("https%3A%2F%2Fwww.webofscience.com%2Fwos%2Fwoscc%2Ffull-record%2FWOS:A1995BD18V00116","View Full Record in Web of Science")</f>
        <v>View Full Record in Web of Science</v>
      </c>
    </row>
    <row r="588" spans="1:72" x14ac:dyDescent="0.15">
      <c r="A588" t="s">
        <v>6954</v>
      </c>
      <c r="B588" t="s">
        <v>6988</v>
      </c>
      <c r="C588" t="s">
        <v>74</v>
      </c>
      <c r="D588" t="s">
        <v>74</v>
      </c>
      <c r="E588" t="s">
        <v>6989</v>
      </c>
      <c r="F588" t="s">
        <v>6988</v>
      </c>
      <c r="G588" t="s">
        <v>74</v>
      </c>
      <c r="H588" t="s">
        <v>74</v>
      </c>
      <c r="I588" t="s">
        <v>6990</v>
      </c>
      <c r="J588" t="s">
        <v>6991</v>
      </c>
      <c r="K588" t="s">
        <v>74</v>
      </c>
      <c r="L588" t="s">
        <v>74</v>
      </c>
      <c r="M588" t="s">
        <v>77</v>
      </c>
      <c r="N588" t="s">
        <v>6959</v>
      </c>
      <c r="O588" t="s">
        <v>6992</v>
      </c>
      <c r="P588" t="s">
        <v>6993</v>
      </c>
      <c r="Q588" t="s">
        <v>6994</v>
      </c>
      <c r="R588" t="s">
        <v>74</v>
      </c>
      <c r="S588" t="s">
        <v>6995</v>
      </c>
      <c r="T588" t="s">
        <v>74</v>
      </c>
      <c r="U588" t="s">
        <v>74</v>
      </c>
      <c r="V588" t="s">
        <v>74</v>
      </c>
      <c r="W588" t="s">
        <v>6996</v>
      </c>
      <c r="X588" t="s">
        <v>1639</v>
      </c>
      <c r="Y588" t="s">
        <v>74</v>
      </c>
      <c r="Z588" t="s">
        <v>74</v>
      </c>
      <c r="AA588" t="s">
        <v>74</v>
      </c>
      <c r="AB588" t="s">
        <v>74</v>
      </c>
      <c r="AC588" t="s">
        <v>74</v>
      </c>
      <c r="AD588" t="s">
        <v>74</v>
      </c>
      <c r="AE588" t="s">
        <v>74</v>
      </c>
      <c r="AF588" t="s">
        <v>74</v>
      </c>
      <c r="AG588">
        <v>0</v>
      </c>
      <c r="AH588">
        <v>0</v>
      </c>
      <c r="AI588">
        <v>0</v>
      </c>
      <c r="AJ588">
        <v>0</v>
      </c>
      <c r="AK588">
        <v>1</v>
      </c>
      <c r="AL588" t="s">
        <v>6997</v>
      </c>
      <c r="AM588" t="s">
        <v>345</v>
      </c>
      <c r="AN588" t="s">
        <v>6998</v>
      </c>
      <c r="AO588" t="s">
        <v>74</v>
      </c>
      <c r="AP588" t="s">
        <v>74</v>
      </c>
      <c r="AQ588" t="s">
        <v>6999</v>
      </c>
      <c r="AR588" t="s">
        <v>74</v>
      </c>
      <c r="AS588" t="s">
        <v>74</v>
      </c>
      <c r="AT588" t="s">
        <v>74</v>
      </c>
      <c r="AU588">
        <v>1995</v>
      </c>
      <c r="AV588" t="s">
        <v>74</v>
      </c>
      <c r="AW588" t="s">
        <v>74</v>
      </c>
      <c r="AX588" t="s">
        <v>74</v>
      </c>
      <c r="AY588" t="s">
        <v>74</v>
      </c>
      <c r="AZ588" t="s">
        <v>74</v>
      </c>
      <c r="BA588" t="s">
        <v>74</v>
      </c>
      <c r="BB588">
        <v>32</v>
      </c>
      <c r="BC588">
        <v>36</v>
      </c>
      <c r="BD588" t="s">
        <v>74</v>
      </c>
      <c r="BE588" t="s">
        <v>74</v>
      </c>
      <c r="BF588" t="s">
        <v>74</v>
      </c>
      <c r="BG588" t="s">
        <v>74</v>
      </c>
      <c r="BH588" t="s">
        <v>74</v>
      </c>
      <c r="BI588">
        <v>5</v>
      </c>
      <c r="BJ588" t="s">
        <v>7000</v>
      </c>
      <c r="BK588" t="s">
        <v>6965</v>
      </c>
      <c r="BL588" t="s">
        <v>7001</v>
      </c>
      <c r="BM588" t="s">
        <v>7002</v>
      </c>
      <c r="BN588" t="s">
        <v>74</v>
      </c>
      <c r="BO588" t="s">
        <v>74</v>
      </c>
      <c r="BP588" t="s">
        <v>74</v>
      </c>
      <c r="BQ588" t="s">
        <v>74</v>
      </c>
      <c r="BR588" t="s">
        <v>97</v>
      </c>
      <c r="BS588" t="s">
        <v>7003</v>
      </c>
      <c r="BT588" t="str">
        <f>HYPERLINK("https%3A%2F%2Fwww.webofscience.com%2Fwos%2Fwoscc%2Ffull-record%2FWOS:A1995BF46H00007","View Full Record in Web of Science")</f>
        <v>View Full Record in Web of Science</v>
      </c>
    </row>
    <row r="589" spans="1:72" x14ac:dyDescent="0.15">
      <c r="A589" t="s">
        <v>6954</v>
      </c>
      <c r="B589" t="s">
        <v>7004</v>
      </c>
      <c r="C589" t="s">
        <v>74</v>
      </c>
      <c r="D589" t="s">
        <v>74</v>
      </c>
      <c r="E589" t="s">
        <v>6997</v>
      </c>
      <c r="F589" t="s">
        <v>7004</v>
      </c>
      <c r="G589" t="s">
        <v>74</v>
      </c>
      <c r="H589" t="s">
        <v>74</v>
      </c>
      <c r="I589" t="s">
        <v>7005</v>
      </c>
      <c r="J589" t="s">
        <v>7006</v>
      </c>
      <c r="K589" t="s">
        <v>74</v>
      </c>
      <c r="L589" t="s">
        <v>74</v>
      </c>
      <c r="M589" t="s">
        <v>77</v>
      </c>
      <c r="N589" t="s">
        <v>6959</v>
      </c>
      <c r="O589" t="s">
        <v>7007</v>
      </c>
      <c r="P589" t="s">
        <v>7008</v>
      </c>
      <c r="Q589" t="s">
        <v>7009</v>
      </c>
      <c r="R589" t="s">
        <v>74</v>
      </c>
      <c r="S589" t="s">
        <v>74</v>
      </c>
      <c r="T589" t="s">
        <v>74</v>
      </c>
      <c r="U589" t="s">
        <v>74</v>
      </c>
      <c r="V589" t="s">
        <v>74</v>
      </c>
      <c r="W589" t="s">
        <v>7010</v>
      </c>
      <c r="X589" t="s">
        <v>7011</v>
      </c>
      <c r="Y589" t="s">
        <v>74</v>
      </c>
      <c r="Z589" t="s">
        <v>74</v>
      </c>
      <c r="AA589" t="s">
        <v>74</v>
      </c>
      <c r="AB589" t="s">
        <v>74</v>
      </c>
      <c r="AC589" t="s">
        <v>74</v>
      </c>
      <c r="AD589" t="s">
        <v>74</v>
      </c>
      <c r="AE589" t="s">
        <v>74</v>
      </c>
      <c r="AF589" t="s">
        <v>74</v>
      </c>
      <c r="AG589">
        <v>0</v>
      </c>
      <c r="AH589">
        <v>0</v>
      </c>
      <c r="AI589">
        <v>0</v>
      </c>
      <c r="AJ589">
        <v>0</v>
      </c>
      <c r="AK589">
        <v>1</v>
      </c>
      <c r="AL589" t="s">
        <v>7012</v>
      </c>
      <c r="AM589" t="s">
        <v>345</v>
      </c>
      <c r="AN589" t="s">
        <v>7013</v>
      </c>
      <c r="AO589" t="s">
        <v>74</v>
      </c>
      <c r="AP589" t="s">
        <v>74</v>
      </c>
      <c r="AQ589" t="s">
        <v>7014</v>
      </c>
      <c r="AR589" t="s">
        <v>74</v>
      </c>
      <c r="AS589" t="s">
        <v>74</v>
      </c>
      <c r="AT589" t="s">
        <v>74</v>
      </c>
      <c r="AU589">
        <v>1995</v>
      </c>
      <c r="AV589" t="s">
        <v>74</v>
      </c>
      <c r="AW589" t="s">
        <v>74</v>
      </c>
      <c r="AX589" t="s">
        <v>74</v>
      </c>
      <c r="AY589" t="s">
        <v>74</v>
      </c>
      <c r="AZ589" t="s">
        <v>74</v>
      </c>
      <c r="BA589" t="s">
        <v>74</v>
      </c>
      <c r="BB589">
        <v>737</v>
      </c>
      <c r="BC589">
        <v>740</v>
      </c>
      <c r="BD589" t="s">
        <v>74</v>
      </c>
      <c r="BE589" t="s">
        <v>74</v>
      </c>
      <c r="BF589" t="s">
        <v>74</v>
      </c>
      <c r="BG589" t="s">
        <v>74</v>
      </c>
      <c r="BH589" t="s">
        <v>74</v>
      </c>
      <c r="BI589">
        <v>4</v>
      </c>
      <c r="BJ589" t="s">
        <v>7015</v>
      </c>
      <c r="BK589" t="s">
        <v>6965</v>
      </c>
      <c r="BL589" t="s">
        <v>7016</v>
      </c>
      <c r="BM589" t="s">
        <v>7017</v>
      </c>
      <c r="BN589" t="s">
        <v>74</v>
      </c>
      <c r="BO589" t="s">
        <v>74</v>
      </c>
      <c r="BP589" t="s">
        <v>74</v>
      </c>
      <c r="BQ589" t="s">
        <v>74</v>
      </c>
      <c r="BR589" t="s">
        <v>97</v>
      </c>
      <c r="BS589" t="s">
        <v>7018</v>
      </c>
      <c r="BT589" t="str">
        <f>HYPERLINK("https%3A%2F%2Fwww.webofscience.com%2Fwos%2Fwoscc%2Ffull-record%2FWOS:A1995BF98S00119","View Full Record in Web of Science")</f>
        <v>View Full Record in Web of Science</v>
      </c>
    </row>
    <row r="590" spans="1:72" x14ac:dyDescent="0.15">
      <c r="A590" t="s">
        <v>6954</v>
      </c>
      <c r="B590" t="s">
        <v>7019</v>
      </c>
      <c r="C590" t="s">
        <v>74</v>
      </c>
      <c r="D590" t="s">
        <v>74</v>
      </c>
      <c r="E590" t="s">
        <v>7020</v>
      </c>
      <c r="F590" t="s">
        <v>7019</v>
      </c>
      <c r="G590" t="s">
        <v>74</v>
      </c>
      <c r="H590" t="s">
        <v>74</v>
      </c>
      <c r="I590" t="s">
        <v>7021</v>
      </c>
      <c r="J590" t="s">
        <v>7022</v>
      </c>
      <c r="K590" t="s">
        <v>74</v>
      </c>
      <c r="L590" t="s">
        <v>74</v>
      </c>
      <c r="M590" t="s">
        <v>77</v>
      </c>
      <c r="N590" t="s">
        <v>6959</v>
      </c>
      <c r="O590" t="s">
        <v>7023</v>
      </c>
      <c r="P590" t="s">
        <v>7024</v>
      </c>
      <c r="Q590" t="s">
        <v>7025</v>
      </c>
      <c r="R590" t="s">
        <v>74</v>
      </c>
      <c r="S590" t="s">
        <v>74</v>
      </c>
      <c r="T590" t="s">
        <v>74</v>
      </c>
      <c r="U590" t="s">
        <v>74</v>
      </c>
      <c r="V590" t="s">
        <v>7026</v>
      </c>
      <c r="W590" t="s">
        <v>74</v>
      </c>
      <c r="X590" t="s">
        <v>74</v>
      </c>
      <c r="Y590" t="s">
        <v>7027</v>
      </c>
      <c r="Z590" t="s">
        <v>74</v>
      </c>
      <c r="AA590" t="s">
        <v>7028</v>
      </c>
      <c r="AB590" t="s">
        <v>7029</v>
      </c>
      <c r="AC590" t="s">
        <v>74</v>
      </c>
      <c r="AD590" t="s">
        <v>74</v>
      </c>
      <c r="AE590" t="s">
        <v>74</v>
      </c>
      <c r="AF590" t="s">
        <v>74</v>
      </c>
      <c r="AG590">
        <v>0</v>
      </c>
      <c r="AH590">
        <v>1</v>
      </c>
      <c r="AI590">
        <v>1</v>
      </c>
      <c r="AJ590">
        <v>0</v>
      </c>
      <c r="AK590">
        <v>0</v>
      </c>
      <c r="AL590" t="s">
        <v>7030</v>
      </c>
      <c r="AM590" t="s">
        <v>7031</v>
      </c>
      <c r="AN590" t="s">
        <v>7032</v>
      </c>
      <c r="AO590" t="s">
        <v>74</v>
      </c>
      <c r="AP590" t="s">
        <v>74</v>
      </c>
      <c r="AQ590" t="s">
        <v>74</v>
      </c>
      <c r="AR590" t="s">
        <v>74</v>
      </c>
      <c r="AS590" t="s">
        <v>74</v>
      </c>
      <c r="AT590" t="s">
        <v>74</v>
      </c>
      <c r="AU590">
        <v>1995</v>
      </c>
      <c r="AV590" t="s">
        <v>74</v>
      </c>
      <c r="AW590" t="s">
        <v>74</v>
      </c>
      <c r="AX590" t="s">
        <v>74</v>
      </c>
      <c r="AY590" t="s">
        <v>74</v>
      </c>
      <c r="AZ590" t="s">
        <v>74</v>
      </c>
      <c r="BA590" t="s">
        <v>74</v>
      </c>
      <c r="BB590">
        <v>758</v>
      </c>
      <c r="BC590">
        <v>761</v>
      </c>
      <c r="BD590" t="s">
        <v>74</v>
      </c>
      <c r="BE590" t="s">
        <v>74</v>
      </c>
      <c r="BF590" t="s">
        <v>74</v>
      </c>
      <c r="BG590" t="s">
        <v>74</v>
      </c>
      <c r="BH590" t="s">
        <v>74</v>
      </c>
      <c r="BI590">
        <v>4</v>
      </c>
      <c r="BJ590" t="s">
        <v>7033</v>
      </c>
      <c r="BK590" t="s">
        <v>6965</v>
      </c>
      <c r="BL590" t="s">
        <v>7034</v>
      </c>
      <c r="BM590" t="s">
        <v>7035</v>
      </c>
      <c r="BN590" t="s">
        <v>74</v>
      </c>
      <c r="BO590" t="s">
        <v>74</v>
      </c>
      <c r="BP590" t="s">
        <v>74</v>
      </c>
      <c r="BQ590" t="s">
        <v>74</v>
      </c>
      <c r="BR590" t="s">
        <v>97</v>
      </c>
      <c r="BS590" t="s">
        <v>7036</v>
      </c>
      <c r="BT590" t="str">
        <f>HYPERLINK("https%3A%2F%2Fwww.webofscience.com%2Fwos%2Fwoscc%2Ffull-record%2FWOS:A1995BG94B00201","View Full Record in Web of Science")</f>
        <v>View Full Record in Web of Science</v>
      </c>
    </row>
    <row r="591" spans="1:72" x14ac:dyDescent="0.15">
      <c r="A591" t="s">
        <v>6954</v>
      </c>
      <c r="B591" t="s">
        <v>7037</v>
      </c>
      <c r="C591" t="s">
        <v>74</v>
      </c>
      <c r="D591" t="s">
        <v>74</v>
      </c>
      <c r="E591" t="s">
        <v>7020</v>
      </c>
      <c r="F591" t="s">
        <v>7037</v>
      </c>
      <c r="G591" t="s">
        <v>74</v>
      </c>
      <c r="H591" t="s">
        <v>74</v>
      </c>
      <c r="I591" t="s">
        <v>7038</v>
      </c>
      <c r="J591" t="s">
        <v>7022</v>
      </c>
      <c r="K591" t="s">
        <v>74</v>
      </c>
      <c r="L591" t="s">
        <v>74</v>
      </c>
      <c r="M591" t="s">
        <v>77</v>
      </c>
      <c r="N591" t="s">
        <v>6959</v>
      </c>
      <c r="O591" t="s">
        <v>7023</v>
      </c>
      <c r="P591" t="s">
        <v>7024</v>
      </c>
      <c r="Q591" t="s">
        <v>7025</v>
      </c>
      <c r="R591" t="s">
        <v>74</v>
      </c>
      <c r="S591" t="s">
        <v>74</v>
      </c>
      <c r="T591" t="s">
        <v>74</v>
      </c>
      <c r="U591" t="s">
        <v>74</v>
      </c>
      <c r="V591" t="s">
        <v>7039</v>
      </c>
      <c r="W591" t="s">
        <v>74</v>
      </c>
      <c r="X591" t="s">
        <v>74</v>
      </c>
      <c r="Y591" t="s">
        <v>7040</v>
      </c>
      <c r="Z591" t="s">
        <v>74</v>
      </c>
      <c r="AA591" t="s">
        <v>7041</v>
      </c>
      <c r="AB591" t="s">
        <v>7042</v>
      </c>
      <c r="AC591" t="s">
        <v>74</v>
      </c>
      <c r="AD591" t="s">
        <v>74</v>
      </c>
      <c r="AE591" t="s">
        <v>74</v>
      </c>
      <c r="AF591" t="s">
        <v>74</v>
      </c>
      <c r="AG591">
        <v>0</v>
      </c>
      <c r="AH591">
        <v>1</v>
      </c>
      <c r="AI591">
        <v>1</v>
      </c>
      <c r="AJ591">
        <v>0</v>
      </c>
      <c r="AK591">
        <v>0</v>
      </c>
      <c r="AL591" t="s">
        <v>7030</v>
      </c>
      <c r="AM591" t="s">
        <v>7031</v>
      </c>
      <c r="AN591" t="s">
        <v>7032</v>
      </c>
      <c r="AO591" t="s">
        <v>74</v>
      </c>
      <c r="AP591" t="s">
        <v>74</v>
      </c>
      <c r="AQ591" t="s">
        <v>74</v>
      </c>
      <c r="AR591" t="s">
        <v>74</v>
      </c>
      <c r="AS591" t="s">
        <v>74</v>
      </c>
      <c r="AT591" t="s">
        <v>74</v>
      </c>
      <c r="AU591">
        <v>1995</v>
      </c>
      <c r="AV591" t="s">
        <v>74</v>
      </c>
      <c r="AW591" t="s">
        <v>74</v>
      </c>
      <c r="AX591" t="s">
        <v>74</v>
      </c>
      <c r="AY591" t="s">
        <v>74</v>
      </c>
      <c r="AZ591" t="s">
        <v>74</v>
      </c>
      <c r="BA591" t="s">
        <v>74</v>
      </c>
      <c r="BB591">
        <v>1011</v>
      </c>
      <c r="BC591">
        <v>1014</v>
      </c>
      <c r="BD591" t="s">
        <v>74</v>
      </c>
      <c r="BE591" t="s">
        <v>74</v>
      </c>
      <c r="BF591" t="s">
        <v>74</v>
      </c>
      <c r="BG591" t="s">
        <v>74</v>
      </c>
      <c r="BH591" t="s">
        <v>74</v>
      </c>
      <c r="BI591">
        <v>4</v>
      </c>
      <c r="BJ591" t="s">
        <v>7033</v>
      </c>
      <c r="BK591" t="s">
        <v>6965</v>
      </c>
      <c r="BL591" t="s">
        <v>7034</v>
      </c>
      <c r="BM591" t="s">
        <v>7035</v>
      </c>
      <c r="BN591" t="s">
        <v>74</v>
      </c>
      <c r="BO591" t="s">
        <v>74</v>
      </c>
      <c r="BP591" t="s">
        <v>74</v>
      </c>
      <c r="BQ591" t="s">
        <v>74</v>
      </c>
      <c r="BR591" t="s">
        <v>97</v>
      </c>
      <c r="BS591" t="s">
        <v>7043</v>
      </c>
      <c r="BT591" t="str">
        <f>HYPERLINK("https%3A%2F%2Fwww.webofscience.com%2Fwos%2Fwoscc%2Ffull-record%2FWOS:A1995BG94B00265","View Full Record in Web of Science")</f>
        <v>View Full Record in Web of Science</v>
      </c>
    </row>
    <row r="592" spans="1:72" x14ac:dyDescent="0.15">
      <c r="A592" t="s">
        <v>6954</v>
      </c>
      <c r="B592" t="s">
        <v>7044</v>
      </c>
      <c r="C592" t="s">
        <v>74</v>
      </c>
      <c r="D592" t="s">
        <v>74</v>
      </c>
      <c r="E592" t="s">
        <v>7020</v>
      </c>
      <c r="F592" t="s">
        <v>7044</v>
      </c>
      <c r="G592" t="s">
        <v>74</v>
      </c>
      <c r="H592" t="s">
        <v>74</v>
      </c>
      <c r="I592" t="s">
        <v>7045</v>
      </c>
      <c r="J592" t="s">
        <v>7022</v>
      </c>
      <c r="K592" t="s">
        <v>74</v>
      </c>
      <c r="L592" t="s">
        <v>74</v>
      </c>
      <c r="M592" t="s">
        <v>77</v>
      </c>
      <c r="N592" t="s">
        <v>6959</v>
      </c>
      <c r="O592" t="s">
        <v>7023</v>
      </c>
      <c r="P592" t="s">
        <v>7024</v>
      </c>
      <c r="Q592" t="s">
        <v>7025</v>
      </c>
      <c r="R592" t="s">
        <v>74</v>
      </c>
      <c r="S592" t="s">
        <v>74</v>
      </c>
      <c r="T592" t="s">
        <v>74</v>
      </c>
      <c r="U592" t="s">
        <v>74</v>
      </c>
      <c r="V592" t="s">
        <v>7046</v>
      </c>
      <c r="W592" t="s">
        <v>74</v>
      </c>
      <c r="X592" t="s">
        <v>74</v>
      </c>
      <c r="Y592" t="s">
        <v>7047</v>
      </c>
      <c r="Z592" t="s">
        <v>74</v>
      </c>
      <c r="AA592" t="s">
        <v>7048</v>
      </c>
      <c r="AB592" t="s">
        <v>7049</v>
      </c>
      <c r="AC592" t="s">
        <v>74</v>
      </c>
      <c r="AD592" t="s">
        <v>74</v>
      </c>
      <c r="AE592" t="s">
        <v>74</v>
      </c>
      <c r="AF592" t="s">
        <v>74</v>
      </c>
      <c r="AG592">
        <v>0</v>
      </c>
      <c r="AH592">
        <v>0</v>
      </c>
      <c r="AI592">
        <v>0</v>
      </c>
      <c r="AJ592">
        <v>0</v>
      </c>
      <c r="AK592">
        <v>0</v>
      </c>
      <c r="AL592" t="s">
        <v>7030</v>
      </c>
      <c r="AM592" t="s">
        <v>7031</v>
      </c>
      <c r="AN592" t="s">
        <v>7032</v>
      </c>
      <c r="AO592" t="s">
        <v>74</v>
      </c>
      <c r="AP592" t="s">
        <v>74</v>
      </c>
      <c r="AQ592" t="s">
        <v>74</v>
      </c>
      <c r="AR592" t="s">
        <v>74</v>
      </c>
      <c r="AS592" t="s">
        <v>74</v>
      </c>
      <c r="AT592" t="s">
        <v>74</v>
      </c>
      <c r="AU592">
        <v>1995</v>
      </c>
      <c r="AV592" t="s">
        <v>74</v>
      </c>
      <c r="AW592" t="s">
        <v>74</v>
      </c>
      <c r="AX592" t="s">
        <v>74</v>
      </c>
      <c r="AY592" t="s">
        <v>74</v>
      </c>
      <c r="AZ592" t="s">
        <v>74</v>
      </c>
      <c r="BA592" t="s">
        <v>74</v>
      </c>
      <c r="BB592">
        <v>1027</v>
      </c>
      <c r="BC592">
        <v>1030</v>
      </c>
      <c r="BD592" t="s">
        <v>74</v>
      </c>
      <c r="BE592" t="s">
        <v>74</v>
      </c>
      <c r="BF592" t="s">
        <v>74</v>
      </c>
      <c r="BG592" t="s">
        <v>74</v>
      </c>
      <c r="BH592" t="s">
        <v>74</v>
      </c>
      <c r="BI592">
        <v>4</v>
      </c>
      <c r="BJ592" t="s">
        <v>7033</v>
      </c>
      <c r="BK592" t="s">
        <v>6965</v>
      </c>
      <c r="BL592" t="s">
        <v>7034</v>
      </c>
      <c r="BM592" t="s">
        <v>7035</v>
      </c>
      <c r="BN592" t="s">
        <v>74</v>
      </c>
      <c r="BO592" t="s">
        <v>74</v>
      </c>
      <c r="BP592" t="s">
        <v>74</v>
      </c>
      <c r="BQ592" t="s">
        <v>74</v>
      </c>
      <c r="BR592" t="s">
        <v>97</v>
      </c>
      <c r="BS592" t="s">
        <v>7050</v>
      </c>
      <c r="BT592" t="str">
        <f>HYPERLINK("https%3A%2F%2Fwww.webofscience.com%2Fwos%2Fwoscc%2Ffull-record%2FWOS:A1995BG94B00269","View Full Record in Web of Science")</f>
        <v>View Full Record in Web of Science</v>
      </c>
    </row>
    <row r="593" spans="1:72" x14ac:dyDescent="0.15">
      <c r="A593" t="s">
        <v>6954</v>
      </c>
      <c r="B593" t="s">
        <v>7051</v>
      </c>
      <c r="C593" t="s">
        <v>74</v>
      </c>
      <c r="D593" t="s">
        <v>74</v>
      </c>
      <c r="E593" t="s">
        <v>7020</v>
      </c>
      <c r="F593" t="s">
        <v>7051</v>
      </c>
      <c r="G593" t="s">
        <v>74</v>
      </c>
      <c r="H593" t="s">
        <v>74</v>
      </c>
      <c r="I593" t="s">
        <v>7052</v>
      </c>
      <c r="J593" t="s">
        <v>7053</v>
      </c>
      <c r="K593" t="s">
        <v>74</v>
      </c>
      <c r="L593" t="s">
        <v>74</v>
      </c>
      <c r="M593" t="s">
        <v>77</v>
      </c>
      <c r="N593" t="s">
        <v>6959</v>
      </c>
      <c r="O593" t="s">
        <v>7023</v>
      </c>
      <c r="P593" t="s">
        <v>7024</v>
      </c>
      <c r="Q593" t="s">
        <v>7025</v>
      </c>
      <c r="R593" t="s">
        <v>74</v>
      </c>
      <c r="S593" t="s">
        <v>74</v>
      </c>
      <c r="T593" t="s">
        <v>74</v>
      </c>
      <c r="U593" t="s">
        <v>74</v>
      </c>
      <c r="V593" t="s">
        <v>7054</v>
      </c>
      <c r="W593" t="s">
        <v>74</v>
      </c>
      <c r="X593" t="s">
        <v>74</v>
      </c>
      <c r="Y593" t="s">
        <v>7055</v>
      </c>
      <c r="Z593" t="s">
        <v>74</v>
      </c>
      <c r="AA593" t="s">
        <v>7056</v>
      </c>
      <c r="AB593" t="s">
        <v>7057</v>
      </c>
      <c r="AC593" t="s">
        <v>74</v>
      </c>
      <c r="AD593" t="s">
        <v>74</v>
      </c>
      <c r="AE593" t="s">
        <v>74</v>
      </c>
      <c r="AF593" t="s">
        <v>74</v>
      </c>
      <c r="AG593">
        <v>0</v>
      </c>
      <c r="AH593">
        <v>6</v>
      </c>
      <c r="AI593">
        <v>7</v>
      </c>
      <c r="AJ593">
        <v>0</v>
      </c>
      <c r="AK593">
        <v>0</v>
      </c>
      <c r="AL593" t="s">
        <v>7030</v>
      </c>
      <c r="AM593" t="s">
        <v>7031</v>
      </c>
      <c r="AN593" t="s">
        <v>7032</v>
      </c>
      <c r="AO593" t="s">
        <v>74</v>
      </c>
      <c r="AP593" t="s">
        <v>74</v>
      </c>
      <c r="AQ593" t="s">
        <v>74</v>
      </c>
      <c r="AR593" t="s">
        <v>74</v>
      </c>
      <c r="AS593" t="s">
        <v>74</v>
      </c>
      <c r="AT593" t="s">
        <v>74</v>
      </c>
      <c r="AU593">
        <v>1995</v>
      </c>
      <c r="AV593" t="s">
        <v>74</v>
      </c>
      <c r="AW593" t="s">
        <v>74</v>
      </c>
      <c r="AX593" t="s">
        <v>74</v>
      </c>
      <c r="AY593" t="s">
        <v>74</v>
      </c>
      <c r="AZ593" t="s">
        <v>74</v>
      </c>
      <c r="BA593" t="s">
        <v>74</v>
      </c>
      <c r="BB593">
        <v>707</v>
      </c>
      <c r="BC593">
        <v>709</v>
      </c>
      <c r="BD593" t="s">
        <v>74</v>
      </c>
      <c r="BE593" t="s">
        <v>74</v>
      </c>
      <c r="BF593" t="s">
        <v>74</v>
      </c>
      <c r="BG593" t="s">
        <v>74</v>
      </c>
      <c r="BH593" t="s">
        <v>74</v>
      </c>
      <c r="BI593">
        <v>3</v>
      </c>
      <c r="BJ593" t="s">
        <v>7033</v>
      </c>
      <c r="BK593" t="s">
        <v>6965</v>
      </c>
      <c r="BL593" t="s">
        <v>7034</v>
      </c>
      <c r="BM593" t="s">
        <v>7058</v>
      </c>
      <c r="BN593" t="s">
        <v>74</v>
      </c>
      <c r="BO593" t="s">
        <v>74</v>
      </c>
      <c r="BP593" t="s">
        <v>74</v>
      </c>
      <c r="BQ593" t="s">
        <v>74</v>
      </c>
      <c r="BR593" t="s">
        <v>97</v>
      </c>
      <c r="BS593" t="s">
        <v>7059</v>
      </c>
      <c r="BT593" t="str">
        <f>HYPERLINK("https%3A%2F%2Fwww.webofscience.com%2Fwos%2Fwoscc%2Ffull-record%2FWOS:A1995BG94C00186","View Full Record in Web of Science")</f>
        <v>View Full Record in Web of Science</v>
      </c>
    </row>
    <row r="594" spans="1:72" x14ac:dyDescent="0.15">
      <c r="A594" t="s">
        <v>6954</v>
      </c>
      <c r="B594" t="s">
        <v>7060</v>
      </c>
      <c r="C594" t="s">
        <v>74</v>
      </c>
      <c r="D594" t="s">
        <v>74</v>
      </c>
      <c r="E594" t="s">
        <v>7020</v>
      </c>
      <c r="F594" t="s">
        <v>7060</v>
      </c>
      <c r="G594" t="s">
        <v>74</v>
      </c>
      <c r="H594" t="s">
        <v>74</v>
      </c>
      <c r="I594" t="s">
        <v>7061</v>
      </c>
      <c r="J594" t="s">
        <v>7053</v>
      </c>
      <c r="K594" t="s">
        <v>74</v>
      </c>
      <c r="L594" t="s">
        <v>74</v>
      </c>
      <c r="M594" t="s">
        <v>77</v>
      </c>
      <c r="N594" t="s">
        <v>6959</v>
      </c>
      <c r="O594" t="s">
        <v>7023</v>
      </c>
      <c r="P594" t="s">
        <v>7024</v>
      </c>
      <c r="Q594" t="s">
        <v>7025</v>
      </c>
      <c r="R594" t="s">
        <v>74</v>
      </c>
      <c r="S594" t="s">
        <v>74</v>
      </c>
      <c r="T594" t="s">
        <v>74</v>
      </c>
      <c r="U594" t="s">
        <v>74</v>
      </c>
      <c r="V594" t="s">
        <v>7062</v>
      </c>
      <c r="W594" t="s">
        <v>74</v>
      </c>
      <c r="X594" t="s">
        <v>74</v>
      </c>
      <c r="Y594" t="s">
        <v>7063</v>
      </c>
      <c r="Z594" t="s">
        <v>74</v>
      </c>
      <c r="AA594" t="s">
        <v>7064</v>
      </c>
      <c r="AB594" t="s">
        <v>7057</v>
      </c>
      <c r="AC594" t="s">
        <v>74</v>
      </c>
      <c r="AD594" t="s">
        <v>74</v>
      </c>
      <c r="AE594" t="s">
        <v>74</v>
      </c>
      <c r="AF594" t="s">
        <v>74</v>
      </c>
      <c r="AG594">
        <v>0</v>
      </c>
      <c r="AH594">
        <v>0</v>
      </c>
      <c r="AI594">
        <v>0</v>
      </c>
      <c r="AJ594">
        <v>0</v>
      </c>
      <c r="AK594">
        <v>0</v>
      </c>
      <c r="AL594" t="s">
        <v>7030</v>
      </c>
      <c r="AM594" t="s">
        <v>7031</v>
      </c>
      <c r="AN594" t="s">
        <v>7032</v>
      </c>
      <c r="AO594" t="s">
        <v>74</v>
      </c>
      <c r="AP594" t="s">
        <v>74</v>
      </c>
      <c r="AQ594" t="s">
        <v>74</v>
      </c>
      <c r="AR594" t="s">
        <v>74</v>
      </c>
      <c r="AS594" t="s">
        <v>74</v>
      </c>
      <c r="AT594" t="s">
        <v>74</v>
      </c>
      <c r="AU594">
        <v>1995</v>
      </c>
      <c r="AV594" t="s">
        <v>74</v>
      </c>
      <c r="AW594" t="s">
        <v>74</v>
      </c>
      <c r="AX594" t="s">
        <v>74</v>
      </c>
      <c r="AY594" t="s">
        <v>74</v>
      </c>
      <c r="AZ594" t="s">
        <v>74</v>
      </c>
      <c r="BA594" t="s">
        <v>74</v>
      </c>
      <c r="BB594">
        <v>728</v>
      </c>
      <c r="BC594">
        <v>731</v>
      </c>
      <c r="BD594" t="s">
        <v>74</v>
      </c>
      <c r="BE594" t="s">
        <v>74</v>
      </c>
      <c r="BF594" t="s">
        <v>74</v>
      </c>
      <c r="BG594" t="s">
        <v>74</v>
      </c>
      <c r="BH594" t="s">
        <v>74</v>
      </c>
      <c r="BI594">
        <v>4</v>
      </c>
      <c r="BJ594" t="s">
        <v>7033</v>
      </c>
      <c r="BK594" t="s">
        <v>6965</v>
      </c>
      <c r="BL594" t="s">
        <v>7034</v>
      </c>
      <c r="BM594" t="s">
        <v>7058</v>
      </c>
      <c r="BN594" t="s">
        <v>74</v>
      </c>
      <c r="BO594" t="s">
        <v>74</v>
      </c>
      <c r="BP594" t="s">
        <v>74</v>
      </c>
      <c r="BQ594" t="s">
        <v>74</v>
      </c>
      <c r="BR594" t="s">
        <v>97</v>
      </c>
      <c r="BS594" t="s">
        <v>7065</v>
      </c>
      <c r="BT594" t="str">
        <f>HYPERLINK("https%3A%2F%2Fwww.webofscience.com%2Fwos%2Fwoscc%2Ffull-record%2FWOS:A1995BG94C00192","View Full Record in Web of Science")</f>
        <v>View Full Record in Web of Science</v>
      </c>
    </row>
    <row r="595" spans="1:72" x14ac:dyDescent="0.15">
      <c r="A595" t="s">
        <v>6954</v>
      </c>
      <c r="B595" t="s">
        <v>7066</v>
      </c>
      <c r="C595" t="s">
        <v>74</v>
      </c>
      <c r="D595" t="s">
        <v>74</v>
      </c>
      <c r="E595" t="s">
        <v>7020</v>
      </c>
      <c r="F595" t="s">
        <v>7066</v>
      </c>
      <c r="G595" t="s">
        <v>74</v>
      </c>
      <c r="H595" t="s">
        <v>74</v>
      </c>
      <c r="I595" t="s">
        <v>7067</v>
      </c>
      <c r="J595" t="s">
        <v>7053</v>
      </c>
      <c r="K595" t="s">
        <v>74</v>
      </c>
      <c r="L595" t="s">
        <v>74</v>
      </c>
      <c r="M595" t="s">
        <v>77</v>
      </c>
      <c r="N595" t="s">
        <v>6959</v>
      </c>
      <c r="O595" t="s">
        <v>7023</v>
      </c>
      <c r="P595" t="s">
        <v>7024</v>
      </c>
      <c r="Q595" t="s">
        <v>7025</v>
      </c>
      <c r="R595" t="s">
        <v>74</v>
      </c>
      <c r="S595" t="s">
        <v>74</v>
      </c>
      <c r="T595" t="s">
        <v>74</v>
      </c>
      <c r="U595" t="s">
        <v>74</v>
      </c>
      <c r="V595" t="s">
        <v>7068</v>
      </c>
      <c r="W595" t="s">
        <v>74</v>
      </c>
      <c r="X595" t="s">
        <v>74</v>
      </c>
      <c r="Y595" t="s">
        <v>7069</v>
      </c>
      <c r="Z595" t="s">
        <v>74</v>
      </c>
      <c r="AA595" t="s">
        <v>74</v>
      </c>
      <c r="AB595" t="s">
        <v>74</v>
      </c>
      <c r="AC595" t="s">
        <v>74</v>
      </c>
      <c r="AD595" t="s">
        <v>74</v>
      </c>
      <c r="AE595" t="s">
        <v>74</v>
      </c>
      <c r="AF595" t="s">
        <v>74</v>
      </c>
      <c r="AG595">
        <v>0</v>
      </c>
      <c r="AH595">
        <v>0</v>
      </c>
      <c r="AI595">
        <v>0</v>
      </c>
      <c r="AJ595">
        <v>0</v>
      </c>
      <c r="AK595">
        <v>0</v>
      </c>
      <c r="AL595" t="s">
        <v>7030</v>
      </c>
      <c r="AM595" t="s">
        <v>7031</v>
      </c>
      <c r="AN595" t="s">
        <v>7032</v>
      </c>
      <c r="AO595" t="s">
        <v>74</v>
      </c>
      <c r="AP595" t="s">
        <v>74</v>
      </c>
      <c r="AQ595" t="s">
        <v>74</v>
      </c>
      <c r="AR595" t="s">
        <v>74</v>
      </c>
      <c r="AS595" t="s">
        <v>74</v>
      </c>
      <c r="AT595" t="s">
        <v>74</v>
      </c>
      <c r="AU595">
        <v>1995</v>
      </c>
      <c r="AV595" t="s">
        <v>74</v>
      </c>
      <c r="AW595" t="s">
        <v>74</v>
      </c>
      <c r="AX595" t="s">
        <v>74</v>
      </c>
      <c r="AY595" t="s">
        <v>74</v>
      </c>
      <c r="AZ595" t="s">
        <v>74</v>
      </c>
      <c r="BA595" t="s">
        <v>74</v>
      </c>
      <c r="BB595">
        <v>752</v>
      </c>
      <c r="BC595">
        <v>755</v>
      </c>
      <c r="BD595" t="s">
        <v>74</v>
      </c>
      <c r="BE595" t="s">
        <v>74</v>
      </c>
      <c r="BF595" t="s">
        <v>74</v>
      </c>
      <c r="BG595" t="s">
        <v>74</v>
      </c>
      <c r="BH595" t="s">
        <v>74</v>
      </c>
      <c r="BI595">
        <v>4</v>
      </c>
      <c r="BJ595" t="s">
        <v>7033</v>
      </c>
      <c r="BK595" t="s">
        <v>6965</v>
      </c>
      <c r="BL595" t="s">
        <v>7034</v>
      </c>
      <c r="BM595" t="s">
        <v>7058</v>
      </c>
      <c r="BN595" t="s">
        <v>74</v>
      </c>
      <c r="BO595" t="s">
        <v>74</v>
      </c>
      <c r="BP595" t="s">
        <v>74</v>
      </c>
      <c r="BQ595" t="s">
        <v>74</v>
      </c>
      <c r="BR595" t="s">
        <v>97</v>
      </c>
      <c r="BS595" t="s">
        <v>7070</v>
      </c>
      <c r="BT595" t="str">
        <f>HYPERLINK("https%3A%2F%2Fwww.webofscience.com%2Fwos%2Fwoscc%2Ffull-record%2FWOS:A1995BG94C00198","View Full Record in Web of Science")</f>
        <v>View Full Record in Web of Science</v>
      </c>
    </row>
    <row r="596" spans="1:72" x14ac:dyDescent="0.15">
      <c r="A596" t="s">
        <v>6954</v>
      </c>
      <c r="B596" t="s">
        <v>7071</v>
      </c>
      <c r="C596" t="s">
        <v>74</v>
      </c>
      <c r="D596" t="s">
        <v>74</v>
      </c>
      <c r="E596" t="s">
        <v>7020</v>
      </c>
      <c r="F596" t="s">
        <v>7071</v>
      </c>
      <c r="G596" t="s">
        <v>74</v>
      </c>
      <c r="H596" t="s">
        <v>74</v>
      </c>
      <c r="I596" t="s">
        <v>7072</v>
      </c>
      <c r="J596" t="s">
        <v>7073</v>
      </c>
      <c r="K596" t="s">
        <v>74</v>
      </c>
      <c r="L596" t="s">
        <v>74</v>
      </c>
      <c r="M596" t="s">
        <v>77</v>
      </c>
      <c r="N596" t="s">
        <v>6959</v>
      </c>
      <c r="O596" t="s">
        <v>7023</v>
      </c>
      <c r="P596" t="s">
        <v>7024</v>
      </c>
      <c r="Q596" t="s">
        <v>7025</v>
      </c>
      <c r="R596" t="s">
        <v>74</v>
      </c>
      <c r="S596" t="s">
        <v>74</v>
      </c>
      <c r="T596" t="s">
        <v>74</v>
      </c>
      <c r="U596" t="s">
        <v>74</v>
      </c>
      <c r="V596" t="s">
        <v>7074</v>
      </c>
      <c r="W596" t="s">
        <v>74</v>
      </c>
      <c r="X596" t="s">
        <v>74</v>
      </c>
      <c r="Y596" t="s">
        <v>7075</v>
      </c>
      <c r="Z596" t="s">
        <v>74</v>
      </c>
      <c r="AA596" t="s">
        <v>7064</v>
      </c>
      <c r="AB596" t="s">
        <v>7057</v>
      </c>
      <c r="AC596" t="s">
        <v>74</v>
      </c>
      <c r="AD596" t="s">
        <v>74</v>
      </c>
      <c r="AE596" t="s">
        <v>74</v>
      </c>
      <c r="AF596" t="s">
        <v>74</v>
      </c>
      <c r="AG596">
        <v>0</v>
      </c>
      <c r="AH596">
        <v>0</v>
      </c>
      <c r="AI596">
        <v>0</v>
      </c>
      <c r="AJ596">
        <v>0</v>
      </c>
      <c r="AK596">
        <v>0</v>
      </c>
      <c r="AL596" t="s">
        <v>7030</v>
      </c>
      <c r="AM596" t="s">
        <v>7031</v>
      </c>
      <c r="AN596" t="s">
        <v>7032</v>
      </c>
      <c r="AO596" t="s">
        <v>74</v>
      </c>
      <c r="AP596" t="s">
        <v>74</v>
      </c>
      <c r="AQ596" t="s">
        <v>74</v>
      </c>
      <c r="AR596" t="s">
        <v>74</v>
      </c>
      <c r="AS596" t="s">
        <v>74</v>
      </c>
      <c r="AT596" t="s">
        <v>74</v>
      </c>
      <c r="AU596">
        <v>1995</v>
      </c>
      <c r="AV596" t="s">
        <v>74</v>
      </c>
      <c r="AW596" t="s">
        <v>74</v>
      </c>
      <c r="AX596" t="s">
        <v>74</v>
      </c>
      <c r="AY596" t="s">
        <v>74</v>
      </c>
      <c r="AZ596" t="s">
        <v>74</v>
      </c>
      <c r="BA596" t="s">
        <v>74</v>
      </c>
      <c r="BB596">
        <v>615</v>
      </c>
      <c r="BC596">
        <v>618</v>
      </c>
      <c r="BD596" t="s">
        <v>74</v>
      </c>
      <c r="BE596" t="s">
        <v>74</v>
      </c>
      <c r="BF596" t="s">
        <v>74</v>
      </c>
      <c r="BG596" t="s">
        <v>74</v>
      </c>
      <c r="BH596" t="s">
        <v>74</v>
      </c>
      <c r="BI596">
        <v>4</v>
      </c>
      <c r="BJ596" t="s">
        <v>7033</v>
      </c>
      <c r="BK596" t="s">
        <v>6965</v>
      </c>
      <c r="BL596" t="s">
        <v>7034</v>
      </c>
      <c r="BM596" t="s">
        <v>7076</v>
      </c>
      <c r="BN596" t="s">
        <v>74</v>
      </c>
      <c r="BO596" t="s">
        <v>74</v>
      </c>
      <c r="BP596" t="s">
        <v>74</v>
      </c>
      <c r="BQ596" t="s">
        <v>74</v>
      </c>
      <c r="BR596" t="s">
        <v>97</v>
      </c>
      <c r="BS596" t="s">
        <v>7077</v>
      </c>
      <c r="BT596" t="str">
        <f>HYPERLINK("https%3A%2F%2Fwww.webofscience.com%2Fwos%2Fwoscc%2Ffull-record%2FWOS:A1995BG94D00156","View Full Record in Web of Science")</f>
        <v>View Full Record in Web of Science</v>
      </c>
    </row>
    <row r="597" spans="1:72" x14ac:dyDescent="0.15">
      <c r="A597" t="s">
        <v>6954</v>
      </c>
      <c r="B597" t="s">
        <v>7078</v>
      </c>
      <c r="C597" t="s">
        <v>74</v>
      </c>
      <c r="D597" t="s">
        <v>74</v>
      </c>
      <c r="E597" t="s">
        <v>7020</v>
      </c>
      <c r="F597" t="s">
        <v>7078</v>
      </c>
      <c r="G597" t="s">
        <v>74</v>
      </c>
      <c r="H597" t="s">
        <v>74</v>
      </c>
      <c r="I597" t="s">
        <v>7079</v>
      </c>
      <c r="J597" t="s">
        <v>7073</v>
      </c>
      <c r="K597" t="s">
        <v>74</v>
      </c>
      <c r="L597" t="s">
        <v>74</v>
      </c>
      <c r="M597" t="s">
        <v>77</v>
      </c>
      <c r="N597" t="s">
        <v>6959</v>
      </c>
      <c r="O597" t="s">
        <v>7023</v>
      </c>
      <c r="P597" t="s">
        <v>7024</v>
      </c>
      <c r="Q597" t="s">
        <v>7025</v>
      </c>
      <c r="R597" t="s">
        <v>74</v>
      </c>
      <c r="S597" t="s">
        <v>74</v>
      </c>
      <c r="T597" t="s">
        <v>74</v>
      </c>
      <c r="U597" t="s">
        <v>74</v>
      </c>
      <c r="V597" t="s">
        <v>7080</v>
      </c>
      <c r="W597" t="s">
        <v>74</v>
      </c>
      <c r="X597" t="s">
        <v>74</v>
      </c>
      <c r="Y597" t="s">
        <v>7081</v>
      </c>
      <c r="Z597" t="s">
        <v>74</v>
      </c>
      <c r="AA597" t="s">
        <v>7082</v>
      </c>
      <c r="AB597" t="s">
        <v>7083</v>
      </c>
      <c r="AC597" t="s">
        <v>74</v>
      </c>
      <c r="AD597" t="s">
        <v>74</v>
      </c>
      <c r="AE597" t="s">
        <v>74</v>
      </c>
      <c r="AF597" t="s">
        <v>74</v>
      </c>
      <c r="AG597">
        <v>0</v>
      </c>
      <c r="AH597">
        <v>0</v>
      </c>
      <c r="AI597">
        <v>0</v>
      </c>
      <c r="AJ597">
        <v>0</v>
      </c>
      <c r="AK597">
        <v>2</v>
      </c>
      <c r="AL597" t="s">
        <v>7030</v>
      </c>
      <c r="AM597" t="s">
        <v>7031</v>
      </c>
      <c r="AN597" t="s">
        <v>7032</v>
      </c>
      <c r="AO597" t="s">
        <v>74</v>
      </c>
      <c r="AP597" t="s">
        <v>74</v>
      </c>
      <c r="AQ597" t="s">
        <v>74</v>
      </c>
      <c r="AR597" t="s">
        <v>74</v>
      </c>
      <c r="AS597" t="s">
        <v>74</v>
      </c>
      <c r="AT597" t="s">
        <v>74</v>
      </c>
      <c r="AU597">
        <v>1995</v>
      </c>
      <c r="AV597" t="s">
        <v>74</v>
      </c>
      <c r="AW597" t="s">
        <v>74</v>
      </c>
      <c r="AX597" t="s">
        <v>74</v>
      </c>
      <c r="AY597" t="s">
        <v>74</v>
      </c>
      <c r="AZ597" t="s">
        <v>74</v>
      </c>
      <c r="BA597" t="s">
        <v>74</v>
      </c>
      <c r="BB597">
        <v>681</v>
      </c>
      <c r="BC597">
        <v>684</v>
      </c>
      <c r="BD597" t="s">
        <v>74</v>
      </c>
      <c r="BE597" t="s">
        <v>74</v>
      </c>
      <c r="BF597" t="s">
        <v>74</v>
      </c>
      <c r="BG597" t="s">
        <v>74</v>
      </c>
      <c r="BH597" t="s">
        <v>74</v>
      </c>
      <c r="BI597">
        <v>4</v>
      </c>
      <c r="BJ597" t="s">
        <v>7033</v>
      </c>
      <c r="BK597" t="s">
        <v>6965</v>
      </c>
      <c r="BL597" t="s">
        <v>7034</v>
      </c>
      <c r="BM597" t="s">
        <v>7076</v>
      </c>
      <c r="BN597" t="s">
        <v>74</v>
      </c>
      <c r="BO597" t="s">
        <v>74</v>
      </c>
      <c r="BP597" t="s">
        <v>74</v>
      </c>
      <c r="BQ597" t="s">
        <v>74</v>
      </c>
      <c r="BR597" t="s">
        <v>97</v>
      </c>
      <c r="BS597" t="s">
        <v>7084</v>
      </c>
      <c r="BT597" t="str">
        <f>HYPERLINK("https%3A%2F%2Fwww.webofscience.com%2Fwos%2Fwoscc%2Ffull-record%2FWOS:A1995BG94D00172","View Full Record in Web of Science")</f>
        <v>View Full Record in Web of Science</v>
      </c>
    </row>
    <row r="598" spans="1:72" x14ac:dyDescent="0.15">
      <c r="A598" t="s">
        <v>6954</v>
      </c>
      <c r="B598" t="s">
        <v>7085</v>
      </c>
      <c r="C598" t="s">
        <v>74</v>
      </c>
      <c r="D598" t="s">
        <v>74</v>
      </c>
      <c r="E598" t="s">
        <v>7020</v>
      </c>
      <c r="F598" t="s">
        <v>7085</v>
      </c>
      <c r="G598" t="s">
        <v>74</v>
      </c>
      <c r="H598" t="s">
        <v>74</v>
      </c>
      <c r="I598" t="s">
        <v>7086</v>
      </c>
      <c r="J598" t="s">
        <v>7087</v>
      </c>
      <c r="K598" t="s">
        <v>74</v>
      </c>
      <c r="L598" t="s">
        <v>74</v>
      </c>
      <c r="M598" t="s">
        <v>77</v>
      </c>
      <c r="N598" t="s">
        <v>6959</v>
      </c>
      <c r="O598" t="s">
        <v>7023</v>
      </c>
      <c r="P598" t="s">
        <v>7024</v>
      </c>
      <c r="Q598" t="s">
        <v>7025</v>
      </c>
      <c r="R598" t="s">
        <v>74</v>
      </c>
      <c r="S598" t="s">
        <v>74</v>
      </c>
      <c r="T598" t="s">
        <v>74</v>
      </c>
      <c r="U598" t="s">
        <v>74</v>
      </c>
      <c r="V598" t="s">
        <v>7088</v>
      </c>
      <c r="W598" t="s">
        <v>74</v>
      </c>
      <c r="X598" t="s">
        <v>74</v>
      </c>
      <c r="Y598" t="s">
        <v>7089</v>
      </c>
      <c r="Z598" t="s">
        <v>74</v>
      </c>
      <c r="AA598" t="s">
        <v>74</v>
      </c>
      <c r="AB598" t="s">
        <v>74</v>
      </c>
      <c r="AC598" t="s">
        <v>74</v>
      </c>
      <c r="AD598" t="s">
        <v>74</v>
      </c>
      <c r="AE598" t="s">
        <v>74</v>
      </c>
      <c r="AF598" t="s">
        <v>74</v>
      </c>
      <c r="AG598">
        <v>0</v>
      </c>
      <c r="AH598">
        <v>0</v>
      </c>
      <c r="AI598">
        <v>0</v>
      </c>
      <c r="AJ598">
        <v>0</v>
      </c>
      <c r="AK598">
        <v>0</v>
      </c>
      <c r="AL598" t="s">
        <v>7030</v>
      </c>
      <c r="AM598" t="s">
        <v>7031</v>
      </c>
      <c r="AN598" t="s">
        <v>7032</v>
      </c>
      <c r="AO598" t="s">
        <v>74</v>
      </c>
      <c r="AP598" t="s">
        <v>74</v>
      </c>
      <c r="AQ598" t="s">
        <v>74</v>
      </c>
      <c r="AR598" t="s">
        <v>74</v>
      </c>
      <c r="AS598" t="s">
        <v>74</v>
      </c>
      <c r="AT598" t="s">
        <v>74</v>
      </c>
      <c r="AU598">
        <v>1995</v>
      </c>
      <c r="AV598" t="s">
        <v>74</v>
      </c>
      <c r="AW598" t="s">
        <v>74</v>
      </c>
      <c r="AX598" t="s">
        <v>74</v>
      </c>
      <c r="AY598" t="s">
        <v>74</v>
      </c>
      <c r="AZ598" t="s">
        <v>74</v>
      </c>
      <c r="BA598" t="s">
        <v>74</v>
      </c>
      <c r="BB598">
        <v>224</v>
      </c>
      <c r="BC598">
        <v>227</v>
      </c>
      <c r="BD598" t="s">
        <v>74</v>
      </c>
      <c r="BE598" t="s">
        <v>74</v>
      </c>
      <c r="BF598" t="s">
        <v>74</v>
      </c>
      <c r="BG598" t="s">
        <v>74</v>
      </c>
      <c r="BH598" t="s">
        <v>74</v>
      </c>
      <c r="BI598">
        <v>4</v>
      </c>
      <c r="BJ598" t="s">
        <v>7033</v>
      </c>
      <c r="BK598" t="s">
        <v>6965</v>
      </c>
      <c r="BL598" t="s">
        <v>7034</v>
      </c>
      <c r="BM598" t="s">
        <v>7090</v>
      </c>
      <c r="BN598" t="s">
        <v>74</v>
      </c>
      <c r="BO598" t="s">
        <v>74</v>
      </c>
      <c r="BP598" t="s">
        <v>74</v>
      </c>
      <c r="BQ598" t="s">
        <v>74</v>
      </c>
      <c r="BR598" t="s">
        <v>97</v>
      </c>
      <c r="BS598" t="s">
        <v>7091</v>
      </c>
      <c r="BT598" t="str">
        <f>HYPERLINK("https%3A%2F%2Fwww.webofscience.com%2Fwos%2Fwoscc%2Ffull-record%2FWOS:A1995BG94E00060","View Full Record in Web of Science")</f>
        <v>View Full Record in Web of Science</v>
      </c>
    </row>
    <row r="599" spans="1:72" x14ac:dyDescent="0.15">
      <c r="A599" t="s">
        <v>6954</v>
      </c>
      <c r="B599" t="s">
        <v>7092</v>
      </c>
      <c r="C599" t="s">
        <v>74</v>
      </c>
      <c r="D599" t="s">
        <v>74</v>
      </c>
      <c r="E599" t="s">
        <v>7020</v>
      </c>
      <c r="F599" t="s">
        <v>7092</v>
      </c>
      <c r="G599" t="s">
        <v>74</v>
      </c>
      <c r="H599" t="s">
        <v>74</v>
      </c>
      <c r="I599" t="s">
        <v>7093</v>
      </c>
      <c r="J599" t="s">
        <v>7087</v>
      </c>
      <c r="K599" t="s">
        <v>74</v>
      </c>
      <c r="L599" t="s">
        <v>74</v>
      </c>
      <c r="M599" t="s">
        <v>77</v>
      </c>
      <c r="N599" t="s">
        <v>6959</v>
      </c>
      <c r="O599" t="s">
        <v>7023</v>
      </c>
      <c r="P599" t="s">
        <v>7024</v>
      </c>
      <c r="Q599" t="s">
        <v>7025</v>
      </c>
      <c r="R599" t="s">
        <v>74</v>
      </c>
      <c r="S599" t="s">
        <v>74</v>
      </c>
      <c r="T599" t="s">
        <v>74</v>
      </c>
      <c r="U599" t="s">
        <v>74</v>
      </c>
      <c r="V599" t="s">
        <v>7094</v>
      </c>
      <c r="W599" t="s">
        <v>74</v>
      </c>
      <c r="X599" t="s">
        <v>74</v>
      </c>
      <c r="Y599" t="s">
        <v>7095</v>
      </c>
      <c r="Z599" t="s">
        <v>74</v>
      </c>
      <c r="AA599" t="s">
        <v>7096</v>
      </c>
      <c r="AB599" t="s">
        <v>74</v>
      </c>
      <c r="AC599" t="s">
        <v>74</v>
      </c>
      <c r="AD599" t="s">
        <v>74</v>
      </c>
      <c r="AE599" t="s">
        <v>74</v>
      </c>
      <c r="AF599" t="s">
        <v>74</v>
      </c>
      <c r="AG599">
        <v>0</v>
      </c>
      <c r="AH599">
        <v>1</v>
      </c>
      <c r="AI599">
        <v>1</v>
      </c>
      <c r="AJ599">
        <v>0</v>
      </c>
      <c r="AK599">
        <v>0</v>
      </c>
      <c r="AL599" t="s">
        <v>7030</v>
      </c>
      <c r="AM599" t="s">
        <v>7031</v>
      </c>
      <c r="AN599" t="s">
        <v>7032</v>
      </c>
      <c r="AO599" t="s">
        <v>74</v>
      </c>
      <c r="AP599" t="s">
        <v>74</v>
      </c>
      <c r="AQ599" t="s">
        <v>74</v>
      </c>
      <c r="AR599" t="s">
        <v>74</v>
      </c>
      <c r="AS599" t="s">
        <v>74</v>
      </c>
      <c r="AT599" t="s">
        <v>74</v>
      </c>
      <c r="AU599">
        <v>1995</v>
      </c>
      <c r="AV599" t="s">
        <v>74</v>
      </c>
      <c r="AW599" t="s">
        <v>74</v>
      </c>
      <c r="AX599" t="s">
        <v>74</v>
      </c>
      <c r="AY599" t="s">
        <v>74</v>
      </c>
      <c r="AZ599" t="s">
        <v>74</v>
      </c>
      <c r="BA599" t="s">
        <v>74</v>
      </c>
      <c r="BB599">
        <v>1126</v>
      </c>
      <c r="BC599">
        <v>1128</v>
      </c>
      <c r="BD599" t="s">
        <v>74</v>
      </c>
      <c r="BE599" t="s">
        <v>74</v>
      </c>
      <c r="BF599" t="s">
        <v>74</v>
      </c>
      <c r="BG599" t="s">
        <v>74</v>
      </c>
      <c r="BH599" t="s">
        <v>74</v>
      </c>
      <c r="BI599">
        <v>3</v>
      </c>
      <c r="BJ599" t="s">
        <v>7033</v>
      </c>
      <c r="BK599" t="s">
        <v>6965</v>
      </c>
      <c r="BL599" t="s">
        <v>7034</v>
      </c>
      <c r="BM599" t="s">
        <v>7090</v>
      </c>
      <c r="BN599" t="s">
        <v>74</v>
      </c>
      <c r="BO599" t="s">
        <v>74</v>
      </c>
      <c r="BP599" t="s">
        <v>74</v>
      </c>
      <c r="BQ599" t="s">
        <v>74</v>
      </c>
      <c r="BR599" t="s">
        <v>97</v>
      </c>
      <c r="BS599" t="s">
        <v>7097</v>
      </c>
      <c r="BT599" t="str">
        <f>HYPERLINK("https%3A%2F%2Fwww.webofscience.com%2Fwos%2Fwoscc%2Ffull-record%2FWOS:A1995BG94E00301","View Full Record in Web of Science")</f>
        <v>View Full Record in Web of Science</v>
      </c>
    </row>
    <row r="600" spans="1:72" x14ac:dyDescent="0.15">
      <c r="A600" t="s">
        <v>6954</v>
      </c>
      <c r="B600" t="s">
        <v>7098</v>
      </c>
      <c r="C600" t="s">
        <v>74</v>
      </c>
      <c r="D600" t="s">
        <v>74</v>
      </c>
      <c r="E600" t="s">
        <v>7020</v>
      </c>
      <c r="F600" t="s">
        <v>7098</v>
      </c>
      <c r="G600" t="s">
        <v>74</v>
      </c>
      <c r="H600" t="s">
        <v>74</v>
      </c>
      <c r="I600" t="s">
        <v>7099</v>
      </c>
      <c r="J600" t="s">
        <v>7087</v>
      </c>
      <c r="K600" t="s">
        <v>74</v>
      </c>
      <c r="L600" t="s">
        <v>74</v>
      </c>
      <c r="M600" t="s">
        <v>77</v>
      </c>
      <c r="N600" t="s">
        <v>6959</v>
      </c>
      <c r="O600" t="s">
        <v>7023</v>
      </c>
      <c r="P600" t="s">
        <v>7024</v>
      </c>
      <c r="Q600" t="s">
        <v>7025</v>
      </c>
      <c r="R600" t="s">
        <v>74</v>
      </c>
      <c r="S600" t="s">
        <v>74</v>
      </c>
      <c r="T600" t="s">
        <v>74</v>
      </c>
      <c r="U600" t="s">
        <v>74</v>
      </c>
      <c r="V600" t="s">
        <v>7100</v>
      </c>
      <c r="W600" t="s">
        <v>74</v>
      </c>
      <c r="X600" t="s">
        <v>74</v>
      </c>
      <c r="Y600" t="s">
        <v>7101</v>
      </c>
      <c r="Z600" t="s">
        <v>74</v>
      </c>
      <c r="AA600" t="s">
        <v>74</v>
      </c>
      <c r="AB600" t="s">
        <v>74</v>
      </c>
      <c r="AC600" t="s">
        <v>74</v>
      </c>
      <c r="AD600" t="s">
        <v>74</v>
      </c>
      <c r="AE600" t="s">
        <v>74</v>
      </c>
      <c r="AF600" t="s">
        <v>74</v>
      </c>
      <c r="AG600">
        <v>0</v>
      </c>
      <c r="AH600">
        <v>0</v>
      </c>
      <c r="AI600">
        <v>0</v>
      </c>
      <c r="AJ600">
        <v>0</v>
      </c>
      <c r="AK600">
        <v>0</v>
      </c>
      <c r="AL600" t="s">
        <v>7030</v>
      </c>
      <c r="AM600" t="s">
        <v>7031</v>
      </c>
      <c r="AN600" t="s">
        <v>7032</v>
      </c>
      <c r="AO600" t="s">
        <v>74</v>
      </c>
      <c r="AP600" t="s">
        <v>74</v>
      </c>
      <c r="AQ600" t="s">
        <v>74</v>
      </c>
      <c r="AR600" t="s">
        <v>74</v>
      </c>
      <c r="AS600" t="s">
        <v>74</v>
      </c>
      <c r="AT600" t="s">
        <v>74</v>
      </c>
      <c r="AU600">
        <v>1995</v>
      </c>
      <c r="AV600" t="s">
        <v>74</v>
      </c>
      <c r="AW600" t="s">
        <v>74</v>
      </c>
      <c r="AX600" t="s">
        <v>74</v>
      </c>
      <c r="AY600" t="s">
        <v>74</v>
      </c>
      <c r="AZ600" t="s">
        <v>74</v>
      </c>
      <c r="BA600" t="s">
        <v>74</v>
      </c>
      <c r="BB600">
        <v>1320</v>
      </c>
      <c r="BC600">
        <v>1323</v>
      </c>
      <c r="BD600" t="s">
        <v>74</v>
      </c>
      <c r="BE600" t="s">
        <v>74</v>
      </c>
      <c r="BF600" t="s">
        <v>74</v>
      </c>
      <c r="BG600" t="s">
        <v>74</v>
      </c>
      <c r="BH600" t="s">
        <v>74</v>
      </c>
      <c r="BI600">
        <v>4</v>
      </c>
      <c r="BJ600" t="s">
        <v>7033</v>
      </c>
      <c r="BK600" t="s">
        <v>6965</v>
      </c>
      <c r="BL600" t="s">
        <v>7034</v>
      </c>
      <c r="BM600" t="s">
        <v>7090</v>
      </c>
      <c r="BN600" t="s">
        <v>74</v>
      </c>
      <c r="BO600" t="s">
        <v>74</v>
      </c>
      <c r="BP600" t="s">
        <v>74</v>
      </c>
      <c r="BQ600" t="s">
        <v>74</v>
      </c>
      <c r="BR600" t="s">
        <v>97</v>
      </c>
      <c r="BS600" t="s">
        <v>7102</v>
      </c>
      <c r="BT600" t="str">
        <f>HYPERLINK("https%3A%2F%2Fwww.webofscience.com%2Fwos%2Fwoscc%2Ffull-record%2FWOS:A1995BG94E00352","View Full Record in Web of Science")</f>
        <v>View Full Record in Web of Science</v>
      </c>
    </row>
    <row r="601" spans="1:72" x14ac:dyDescent="0.15">
      <c r="A601" t="s">
        <v>72</v>
      </c>
      <c r="B601" t="s">
        <v>7103</v>
      </c>
      <c r="C601" t="s">
        <v>74</v>
      </c>
      <c r="D601" t="s">
        <v>74</v>
      </c>
      <c r="E601" t="s">
        <v>74</v>
      </c>
      <c r="F601" t="s">
        <v>7103</v>
      </c>
      <c r="G601" t="s">
        <v>74</v>
      </c>
      <c r="H601" t="s">
        <v>74</v>
      </c>
      <c r="I601" t="s">
        <v>7104</v>
      </c>
      <c r="J601" t="s">
        <v>7105</v>
      </c>
      <c r="K601" t="s">
        <v>74</v>
      </c>
      <c r="L601" t="s">
        <v>74</v>
      </c>
      <c r="M601" t="s">
        <v>77</v>
      </c>
      <c r="N601" t="s">
        <v>78</v>
      </c>
      <c r="O601" t="s">
        <v>74</v>
      </c>
      <c r="P601" t="s">
        <v>74</v>
      </c>
      <c r="Q601" t="s">
        <v>74</v>
      </c>
      <c r="R601" t="s">
        <v>74</v>
      </c>
      <c r="S601" t="s">
        <v>74</v>
      </c>
      <c r="T601" t="s">
        <v>74</v>
      </c>
      <c r="U601" t="s">
        <v>7106</v>
      </c>
      <c r="V601" t="s">
        <v>7107</v>
      </c>
      <c r="W601" t="s">
        <v>7108</v>
      </c>
      <c r="X601" t="s">
        <v>7109</v>
      </c>
      <c r="Y601" t="s">
        <v>74</v>
      </c>
      <c r="Z601" t="s">
        <v>74</v>
      </c>
      <c r="AA601" t="s">
        <v>74</v>
      </c>
      <c r="AB601" t="s">
        <v>74</v>
      </c>
      <c r="AC601" t="s">
        <v>74</v>
      </c>
      <c r="AD601" t="s">
        <v>74</v>
      </c>
      <c r="AE601" t="s">
        <v>74</v>
      </c>
      <c r="AF601" t="s">
        <v>74</v>
      </c>
      <c r="AG601">
        <v>37</v>
      </c>
      <c r="AH601">
        <v>11</v>
      </c>
      <c r="AI601">
        <v>12</v>
      </c>
      <c r="AJ601">
        <v>0</v>
      </c>
      <c r="AK601">
        <v>4</v>
      </c>
      <c r="AL601" t="s">
        <v>1121</v>
      </c>
      <c r="AM601" t="s">
        <v>1122</v>
      </c>
      <c r="AN601" t="s">
        <v>1123</v>
      </c>
      <c r="AO601" t="s">
        <v>7110</v>
      </c>
      <c r="AP601" t="s">
        <v>74</v>
      </c>
      <c r="AQ601" t="s">
        <v>74</v>
      </c>
      <c r="AR601" t="s">
        <v>7111</v>
      </c>
      <c r="AS601" t="s">
        <v>7112</v>
      </c>
      <c r="AT601" t="s">
        <v>7113</v>
      </c>
      <c r="AU601">
        <v>1995</v>
      </c>
      <c r="AV601">
        <v>49</v>
      </c>
      <c r="AW601">
        <v>1</v>
      </c>
      <c r="AX601" t="s">
        <v>74</v>
      </c>
      <c r="AY601" t="s">
        <v>74</v>
      </c>
      <c r="AZ601" t="s">
        <v>74</v>
      </c>
      <c r="BA601" t="s">
        <v>74</v>
      </c>
      <c r="BB601">
        <v>28</v>
      </c>
      <c r="BC601">
        <v>35</v>
      </c>
      <c r="BD601" t="s">
        <v>74</v>
      </c>
      <c r="BE601" t="s">
        <v>7114</v>
      </c>
      <c r="BF601" t="str">
        <f>HYPERLINK("http://dx.doi.org/10.3891/acta.chem.scand.49-0028","http://dx.doi.org/10.3891/acta.chem.scand.49-0028")</f>
        <v>http://dx.doi.org/10.3891/acta.chem.scand.49-0028</v>
      </c>
      <c r="BG601" t="s">
        <v>74</v>
      </c>
      <c r="BH601" t="s">
        <v>74</v>
      </c>
      <c r="BI601">
        <v>8</v>
      </c>
      <c r="BJ601" t="s">
        <v>7115</v>
      </c>
      <c r="BK601" t="s">
        <v>94</v>
      </c>
      <c r="BL601" t="s">
        <v>2331</v>
      </c>
      <c r="BM601" t="s">
        <v>7116</v>
      </c>
      <c r="BN601" t="s">
        <v>74</v>
      </c>
      <c r="BO601" t="s">
        <v>7117</v>
      </c>
      <c r="BP601" t="s">
        <v>74</v>
      </c>
      <c r="BQ601" t="s">
        <v>74</v>
      </c>
      <c r="BR601" t="s">
        <v>97</v>
      </c>
      <c r="BS601" t="s">
        <v>7118</v>
      </c>
      <c r="BT601" t="str">
        <f>HYPERLINK("https%3A%2F%2Fwww.webofscience.com%2Fwos%2Fwoscc%2Ffull-record%2FWOS:A1995QH85600005","View Full Record in Web of Science")</f>
        <v>View Full Record in Web of Science</v>
      </c>
    </row>
    <row r="602" spans="1:72" x14ac:dyDescent="0.15">
      <c r="A602" t="s">
        <v>72</v>
      </c>
      <c r="B602" t="s">
        <v>7119</v>
      </c>
      <c r="C602" t="s">
        <v>74</v>
      </c>
      <c r="D602" t="s">
        <v>74</v>
      </c>
      <c r="E602" t="s">
        <v>74</v>
      </c>
      <c r="F602" t="s">
        <v>7119</v>
      </c>
      <c r="G602" t="s">
        <v>74</v>
      </c>
      <c r="H602" t="s">
        <v>74</v>
      </c>
      <c r="I602" t="s">
        <v>7120</v>
      </c>
      <c r="J602" t="s">
        <v>7121</v>
      </c>
      <c r="K602" t="s">
        <v>74</v>
      </c>
      <c r="L602" t="s">
        <v>74</v>
      </c>
      <c r="M602" t="s">
        <v>77</v>
      </c>
      <c r="N602" t="s">
        <v>78</v>
      </c>
      <c r="O602" t="s">
        <v>74</v>
      </c>
      <c r="P602" t="s">
        <v>74</v>
      </c>
      <c r="Q602" t="s">
        <v>74</v>
      </c>
      <c r="R602" t="s">
        <v>74</v>
      </c>
      <c r="S602" t="s">
        <v>74</v>
      </c>
      <c r="T602" t="s">
        <v>7122</v>
      </c>
      <c r="U602" t="s">
        <v>7123</v>
      </c>
      <c r="V602" t="s">
        <v>7124</v>
      </c>
      <c r="W602" t="s">
        <v>74</v>
      </c>
      <c r="X602" t="s">
        <v>74</v>
      </c>
      <c r="Y602" t="s">
        <v>7125</v>
      </c>
      <c r="Z602" t="s">
        <v>74</v>
      </c>
      <c r="AA602" t="s">
        <v>7126</v>
      </c>
      <c r="AB602" t="s">
        <v>7127</v>
      </c>
      <c r="AC602" t="s">
        <v>74</v>
      </c>
      <c r="AD602" t="s">
        <v>74</v>
      </c>
      <c r="AE602" t="s">
        <v>74</v>
      </c>
      <c r="AF602" t="s">
        <v>74</v>
      </c>
      <c r="AG602">
        <v>36</v>
      </c>
      <c r="AH602">
        <v>10</v>
      </c>
      <c r="AI602">
        <v>11</v>
      </c>
      <c r="AJ602">
        <v>0</v>
      </c>
      <c r="AK602">
        <v>1</v>
      </c>
      <c r="AL602" t="s">
        <v>7128</v>
      </c>
      <c r="AM602" t="s">
        <v>7129</v>
      </c>
      <c r="AN602" t="s">
        <v>7130</v>
      </c>
      <c r="AO602" t="s">
        <v>7131</v>
      </c>
      <c r="AP602" t="s">
        <v>74</v>
      </c>
      <c r="AQ602" t="s">
        <v>74</v>
      </c>
      <c r="AR602" t="s">
        <v>7132</v>
      </c>
      <c r="AS602" t="s">
        <v>7133</v>
      </c>
      <c r="AT602" t="s">
        <v>74</v>
      </c>
      <c r="AU602">
        <v>1995</v>
      </c>
      <c r="AV602">
        <v>34</v>
      </c>
      <c r="AW602">
        <v>3</v>
      </c>
      <c r="AX602" t="s">
        <v>74</v>
      </c>
      <c r="AY602" t="s">
        <v>74</v>
      </c>
      <c r="AZ602" t="s">
        <v>74</v>
      </c>
      <c r="BA602" t="s">
        <v>74</v>
      </c>
      <c r="BB602">
        <v>193</v>
      </c>
      <c r="BC602">
        <v>201</v>
      </c>
      <c r="BD602" t="s">
        <v>74</v>
      </c>
      <c r="BE602" t="s">
        <v>74</v>
      </c>
      <c r="BF602" t="s">
        <v>74</v>
      </c>
      <c r="BG602" t="s">
        <v>74</v>
      </c>
      <c r="BH602" t="s">
        <v>74</v>
      </c>
      <c r="BI602">
        <v>9</v>
      </c>
      <c r="BJ602" t="s">
        <v>3759</v>
      </c>
      <c r="BK602" t="s">
        <v>94</v>
      </c>
      <c r="BL602" t="s">
        <v>3759</v>
      </c>
      <c r="BM602" t="s">
        <v>7134</v>
      </c>
      <c r="BN602" t="s">
        <v>74</v>
      </c>
      <c r="BO602" t="s">
        <v>74</v>
      </c>
      <c r="BP602" t="s">
        <v>74</v>
      </c>
      <c r="BQ602" t="s">
        <v>74</v>
      </c>
      <c r="BR602" t="s">
        <v>97</v>
      </c>
      <c r="BS602" t="s">
        <v>7135</v>
      </c>
      <c r="BT602" t="str">
        <f>HYPERLINK("https%3A%2F%2Fwww.webofscience.com%2Fwos%2Fwoscc%2Ffull-record%2FWOS:A1995RH06400005","View Full Record in Web of Science")</f>
        <v>View Full Record in Web of Science</v>
      </c>
    </row>
    <row r="603" spans="1:72" x14ac:dyDescent="0.15">
      <c r="A603" t="s">
        <v>3624</v>
      </c>
      <c r="B603" t="s">
        <v>7136</v>
      </c>
      <c r="C603" t="s">
        <v>74</v>
      </c>
      <c r="D603" t="s">
        <v>7137</v>
      </c>
      <c r="E603" t="s">
        <v>74</v>
      </c>
      <c r="F603" t="s">
        <v>7136</v>
      </c>
      <c r="G603" t="s">
        <v>74</v>
      </c>
      <c r="H603" t="s">
        <v>74</v>
      </c>
      <c r="I603" t="s">
        <v>7138</v>
      </c>
      <c r="J603" t="s">
        <v>7139</v>
      </c>
      <c r="K603" t="s">
        <v>7140</v>
      </c>
      <c r="L603" t="s">
        <v>74</v>
      </c>
      <c r="M603" t="s">
        <v>77</v>
      </c>
      <c r="N603" t="s">
        <v>1282</v>
      </c>
      <c r="O603" t="s">
        <v>7141</v>
      </c>
      <c r="P603" t="s">
        <v>7142</v>
      </c>
      <c r="Q603" t="s">
        <v>7143</v>
      </c>
      <c r="R603" t="s">
        <v>74</v>
      </c>
      <c r="S603" t="s">
        <v>74</v>
      </c>
      <c r="T603" t="s">
        <v>74</v>
      </c>
      <c r="U603" t="s">
        <v>74</v>
      </c>
      <c r="V603" t="s">
        <v>7144</v>
      </c>
      <c r="W603" t="s">
        <v>74</v>
      </c>
      <c r="X603" t="s">
        <v>74</v>
      </c>
      <c r="Y603" t="s">
        <v>7145</v>
      </c>
      <c r="Z603" t="s">
        <v>74</v>
      </c>
      <c r="AA603" t="s">
        <v>7146</v>
      </c>
      <c r="AB603" t="s">
        <v>7147</v>
      </c>
      <c r="AC603" t="s">
        <v>74</v>
      </c>
      <c r="AD603" t="s">
        <v>74</v>
      </c>
      <c r="AE603" t="s">
        <v>74</v>
      </c>
      <c r="AF603" t="s">
        <v>74</v>
      </c>
      <c r="AG603">
        <v>6</v>
      </c>
      <c r="AH603">
        <v>7</v>
      </c>
      <c r="AI603">
        <v>7</v>
      </c>
      <c r="AJ603">
        <v>0</v>
      </c>
      <c r="AK603">
        <v>1</v>
      </c>
      <c r="AL603" t="s">
        <v>7148</v>
      </c>
      <c r="AM603" t="s">
        <v>372</v>
      </c>
      <c r="AN603" t="s">
        <v>7149</v>
      </c>
      <c r="AO603" t="s">
        <v>7150</v>
      </c>
      <c r="AP603" t="s">
        <v>74</v>
      </c>
      <c r="AQ603" t="s">
        <v>7151</v>
      </c>
      <c r="AR603" t="s">
        <v>7152</v>
      </c>
      <c r="AS603" t="s">
        <v>74</v>
      </c>
      <c r="AT603" t="s">
        <v>74</v>
      </c>
      <c r="AU603">
        <v>1995</v>
      </c>
      <c r="AV603">
        <v>15</v>
      </c>
      <c r="AW603">
        <v>12</v>
      </c>
      <c r="AX603" t="s">
        <v>74</v>
      </c>
      <c r="AY603" t="s">
        <v>74</v>
      </c>
      <c r="AZ603" t="s">
        <v>74</v>
      </c>
      <c r="BA603" t="s">
        <v>74</v>
      </c>
      <c r="BB603">
        <v>45</v>
      </c>
      <c r="BC603">
        <v>48</v>
      </c>
      <c r="BD603" t="s">
        <v>74</v>
      </c>
      <c r="BE603" t="s">
        <v>7153</v>
      </c>
      <c r="BF603" t="str">
        <f>HYPERLINK("http://dx.doi.org/10.1016/0273-1177(95)00010-C","http://dx.doi.org/10.1016/0273-1177(95)00010-C")</f>
        <v>http://dx.doi.org/10.1016/0273-1177(95)00010-C</v>
      </c>
      <c r="BG603" t="s">
        <v>74</v>
      </c>
      <c r="BH603" t="s">
        <v>74</v>
      </c>
      <c r="BI603">
        <v>4</v>
      </c>
      <c r="BJ603" t="s">
        <v>7154</v>
      </c>
      <c r="BK603" t="s">
        <v>1296</v>
      </c>
      <c r="BL603" t="s">
        <v>7155</v>
      </c>
      <c r="BM603" t="s">
        <v>7156</v>
      </c>
      <c r="BN603" t="s">
        <v>74</v>
      </c>
      <c r="BO603" t="s">
        <v>74</v>
      </c>
      <c r="BP603" t="s">
        <v>74</v>
      </c>
      <c r="BQ603" t="s">
        <v>74</v>
      </c>
      <c r="BR603" t="s">
        <v>97</v>
      </c>
      <c r="BS603" t="s">
        <v>7157</v>
      </c>
      <c r="BT603" t="str">
        <f>HYPERLINK("https%3A%2F%2Fwww.webofscience.com%2Fwos%2Fwoscc%2Ffull-record%2FWOS:A1995BC72F00010","View Full Record in Web of Science")</f>
        <v>View Full Record in Web of Science</v>
      </c>
    </row>
    <row r="604" spans="1:72" x14ac:dyDescent="0.15">
      <c r="A604" t="s">
        <v>3624</v>
      </c>
      <c r="B604" t="s">
        <v>694</v>
      </c>
      <c r="C604" t="s">
        <v>74</v>
      </c>
      <c r="D604" t="s">
        <v>7137</v>
      </c>
      <c r="E604" t="s">
        <v>74</v>
      </c>
      <c r="F604" t="s">
        <v>694</v>
      </c>
      <c r="G604" t="s">
        <v>74</v>
      </c>
      <c r="H604" t="s">
        <v>74</v>
      </c>
      <c r="I604" t="s">
        <v>7158</v>
      </c>
      <c r="J604" t="s">
        <v>7139</v>
      </c>
      <c r="K604" t="s">
        <v>7140</v>
      </c>
      <c r="L604" t="s">
        <v>74</v>
      </c>
      <c r="M604" t="s">
        <v>77</v>
      </c>
      <c r="N604" t="s">
        <v>1282</v>
      </c>
      <c r="O604" t="s">
        <v>7141</v>
      </c>
      <c r="P604" t="s">
        <v>7142</v>
      </c>
      <c r="Q604" t="s">
        <v>7143</v>
      </c>
      <c r="R604" t="s">
        <v>74</v>
      </c>
      <c r="S604" t="s">
        <v>74</v>
      </c>
      <c r="T604" t="s">
        <v>74</v>
      </c>
      <c r="U604" t="s">
        <v>7159</v>
      </c>
      <c r="V604" t="s">
        <v>7160</v>
      </c>
      <c r="W604" t="s">
        <v>74</v>
      </c>
      <c r="X604" t="s">
        <v>74</v>
      </c>
      <c r="Y604" t="s">
        <v>7145</v>
      </c>
      <c r="Z604" t="s">
        <v>74</v>
      </c>
      <c r="AA604" t="s">
        <v>7161</v>
      </c>
      <c r="AB604" t="s">
        <v>7162</v>
      </c>
      <c r="AC604" t="s">
        <v>74</v>
      </c>
      <c r="AD604" t="s">
        <v>74</v>
      </c>
      <c r="AE604" t="s">
        <v>74</v>
      </c>
      <c r="AF604" t="s">
        <v>74</v>
      </c>
      <c r="AG604">
        <v>4</v>
      </c>
      <c r="AH604">
        <v>3</v>
      </c>
      <c r="AI604">
        <v>3</v>
      </c>
      <c r="AJ604">
        <v>0</v>
      </c>
      <c r="AK604">
        <v>0</v>
      </c>
      <c r="AL604" t="s">
        <v>7148</v>
      </c>
      <c r="AM604" t="s">
        <v>372</v>
      </c>
      <c r="AN604" t="s">
        <v>7149</v>
      </c>
      <c r="AO604" t="s">
        <v>7150</v>
      </c>
      <c r="AP604" t="s">
        <v>74</v>
      </c>
      <c r="AQ604" t="s">
        <v>7151</v>
      </c>
      <c r="AR604" t="s">
        <v>7152</v>
      </c>
      <c r="AS604" t="s">
        <v>74</v>
      </c>
      <c r="AT604" t="s">
        <v>74</v>
      </c>
      <c r="AU604">
        <v>1995</v>
      </c>
      <c r="AV604">
        <v>15</v>
      </c>
      <c r="AW604">
        <v>12</v>
      </c>
      <c r="AX604" t="s">
        <v>74</v>
      </c>
      <c r="AY604" t="s">
        <v>74</v>
      </c>
      <c r="AZ604" t="s">
        <v>74</v>
      </c>
      <c r="BA604" t="s">
        <v>74</v>
      </c>
      <c r="BB604">
        <v>111</v>
      </c>
      <c r="BC604">
        <v>114</v>
      </c>
      <c r="BD604" t="s">
        <v>74</v>
      </c>
      <c r="BE604" t="s">
        <v>7163</v>
      </c>
      <c r="BF604" t="str">
        <f>HYPERLINK("http://dx.doi.org/10.1016/0273-1177(95)00026-B","http://dx.doi.org/10.1016/0273-1177(95)00026-B")</f>
        <v>http://dx.doi.org/10.1016/0273-1177(95)00026-B</v>
      </c>
      <c r="BG604" t="s">
        <v>74</v>
      </c>
      <c r="BH604" t="s">
        <v>74</v>
      </c>
      <c r="BI604">
        <v>4</v>
      </c>
      <c r="BJ604" t="s">
        <v>7154</v>
      </c>
      <c r="BK604" t="s">
        <v>1296</v>
      </c>
      <c r="BL604" t="s">
        <v>7155</v>
      </c>
      <c r="BM604" t="s">
        <v>7156</v>
      </c>
      <c r="BN604" t="s">
        <v>74</v>
      </c>
      <c r="BO604" t="s">
        <v>74</v>
      </c>
      <c r="BP604" t="s">
        <v>74</v>
      </c>
      <c r="BQ604" t="s">
        <v>74</v>
      </c>
      <c r="BR604" t="s">
        <v>97</v>
      </c>
      <c r="BS604" t="s">
        <v>7164</v>
      </c>
      <c r="BT604" t="str">
        <f>HYPERLINK("https%3A%2F%2Fwww.webofscience.com%2Fwos%2Fwoscc%2Ffull-record%2FWOS:A1995BC72F00026","View Full Record in Web of Science")</f>
        <v>View Full Record in Web of Science</v>
      </c>
    </row>
    <row r="605" spans="1:72" x14ac:dyDescent="0.15">
      <c r="A605" t="s">
        <v>72</v>
      </c>
      <c r="B605" t="s">
        <v>7165</v>
      </c>
      <c r="C605" t="s">
        <v>74</v>
      </c>
      <c r="D605" t="s">
        <v>74</v>
      </c>
      <c r="E605" t="s">
        <v>74</v>
      </c>
      <c r="F605" t="s">
        <v>7165</v>
      </c>
      <c r="G605" t="s">
        <v>74</v>
      </c>
      <c r="H605" t="s">
        <v>74</v>
      </c>
      <c r="I605" t="s">
        <v>7166</v>
      </c>
      <c r="J605" t="s">
        <v>7167</v>
      </c>
      <c r="K605" t="s">
        <v>74</v>
      </c>
      <c r="L605" t="s">
        <v>74</v>
      </c>
      <c r="M605" t="s">
        <v>77</v>
      </c>
      <c r="N605" t="s">
        <v>78</v>
      </c>
      <c r="O605" t="s">
        <v>74</v>
      </c>
      <c r="P605" t="s">
        <v>74</v>
      </c>
      <c r="Q605" t="s">
        <v>74</v>
      </c>
      <c r="R605" t="s">
        <v>74</v>
      </c>
      <c r="S605" t="s">
        <v>74</v>
      </c>
      <c r="T605" t="s">
        <v>7168</v>
      </c>
      <c r="U605" t="s">
        <v>74</v>
      </c>
      <c r="V605" t="s">
        <v>7169</v>
      </c>
      <c r="W605" t="s">
        <v>4352</v>
      </c>
      <c r="X605" t="s">
        <v>302</v>
      </c>
      <c r="Y605" t="s">
        <v>7170</v>
      </c>
      <c r="Z605" t="s">
        <v>74</v>
      </c>
      <c r="AA605" t="s">
        <v>7171</v>
      </c>
      <c r="AB605" t="s">
        <v>7172</v>
      </c>
      <c r="AC605" t="s">
        <v>74</v>
      </c>
      <c r="AD605" t="s">
        <v>74</v>
      </c>
      <c r="AE605" t="s">
        <v>74</v>
      </c>
      <c r="AF605" t="s">
        <v>74</v>
      </c>
      <c r="AG605">
        <v>49</v>
      </c>
      <c r="AH605">
        <v>19</v>
      </c>
      <c r="AI605">
        <v>21</v>
      </c>
      <c r="AJ605">
        <v>0</v>
      </c>
      <c r="AK605">
        <v>0</v>
      </c>
      <c r="AL605" t="s">
        <v>7173</v>
      </c>
      <c r="AM605" t="s">
        <v>7174</v>
      </c>
      <c r="AN605" t="s">
        <v>7175</v>
      </c>
      <c r="AO605" t="s">
        <v>7176</v>
      </c>
      <c r="AP605" t="s">
        <v>74</v>
      </c>
      <c r="AQ605" t="s">
        <v>74</v>
      </c>
      <c r="AR605" t="s">
        <v>7167</v>
      </c>
      <c r="AS605" t="s">
        <v>7177</v>
      </c>
      <c r="AT605" t="s">
        <v>74</v>
      </c>
      <c r="AU605">
        <v>1995</v>
      </c>
      <c r="AV605">
        <v>19</v>
      </c>
      <c r="AW605" t="s">
        <v>268</v>
      </c>
      <c r="AX605" t="s">
        <v>74</v>
      </c>
      <c r="AY605" t="s">
        <v>74</v>
      </c>
      <c r="AZ605" t="s">
        <v>74</v>
      </c>
      <c r="BA605" t="s">
        <v>74</v>
      </c>
      <c r="BB605">
        <v>87</v>
      </c>
      <c r="BC605">
        <v>111</v>
      </c>
      <c r="BD605" t="s">
        <v>74</v>
      </c>
      <c r="BE605" t="s">
        <v>7178</v>
      </c>
      <c r="BF605" t="str">
        <f>HYPERLINK("http://dx.doi.org/10.1080/03115519508619268","http://dx.doi.org/10.1080/03115519508619268")</f>
        <v>http://dx.doi.org/10.1080/03115519508619268</v>
      </c>
      <c r="BG605" t="s">
        <v>74</v>
      </c>
      <c r="BH605" t="s">
        <v>74</v>
      </c>
      <c r="BI605">
        <v>25</v>
      </c>
      <c r="BJ605" t="s">
        <v>1098</v>
      </c>
      <c r="BK605" t="s">
        <v>94</v>
      </c>
      <c r="BL605" t="s">
        <v>1098</v>
      </c>
      <c r="BM605" t="s">
        <v>7179</v>
      </c>
      <c r="BN605" t="s">
        <v>74</v>
      </c>
      <c r="BO605" t="s">
        <v>74</v>
      </c>
      <c r="BP605" t="s">
        <v>74</v>
      </c>
      <c r="BQ605" t="s">
        <v>74</v>
      </c>
      <c r="BR605" t="s">
        <v>97</v>
      </c>
      <c r="BS605" t="s">
        <v>7180</v>
      </c>
      <c r="BT605" t="str">
        <f>HYPERLINK("https%3A%2F%2Fwww.webofscience.com%2Fwos%2Fwoscc%2Ffull-record%2FWOS:A1995RF30300007","View Full Record in Web of Science")</f>
        <v>View Full Record in Web of Science</v>
      </c>
    </row>
    <row r="606" spans="1:72" x14ac:dyDescent="0.15">
      <c r="A606" t="s">
        <v>72</v>
      </c>
      <c r="B606" t="s">
        <v>7181</v>
      </c>
      <c r="C606" t="s">
        <v>74</v>
      </c>
      <c r="D606" t="s">
        <v>74</v>
      </c>
      <c r="E606" t="s">
        <v>74</v>
      </c>
      <c r="F606" t="s">
        <v>7181</v>
      </c>
      <c r="G606" t="s">
        <v>74</v>
      </c>
      <c r="H606" t="s">
        <v>74</v>
      </c>
      <c r="I606" t="s">
        <v>7182</v>
      </c>
      <c r="J606" t="s">
        <v>7167</v>
      </c>
      <c r="K606" t="s">
        <v>74</v>
      </c>
      <c r="L606" t="s">
        <v>74</v>
      </c>
      <c r="M606" t="s">
        <v>77</v>
      </c>
      <c r="N606" t="s">
        <v>78</v>
      </c>
      <c r="O606" t="s">
        <v>74</v>
      </c>
      <c r="P606" t="s">
        <v>74</v>
      </c>
      <c r="Q606" t="s">
        <v>74</v>
      </c>
      <c r="R606" t="s">
        <v>74</v>
      </c>
      <c r="S606" t="s">
        <v>74</v>
      </c>
      <c r="T606" t="s">
        <v>7183</v>
      </c>
      <c r="U606" t="s">
        <v>7184</v>
      </c>
      <c r="V606" t="s">
        <v>7185</v>
      </c>
      <c r="W606" t="s">
        <v>74</v>
      </c>
      <c r="X606" t="s">
        <v>74</v>
      </c>
      <c r="Y606" t="s">
        <v>7186</v>
      </c>
      <c r="Z606" t="s">
        <v>74</v>
      </c>
      <c r="AA606" t="s">
        <v>7187</v>
      </c>
      <c r="AB606" t="s">
        <v>7188</v>
      </c>
      <c r="AC606" t="s">
        <v>74</v>
      </c>
      <c r="AD606" t="s">
        <v>74</v>
      </c>
      <c r="AE606" t="s">
        <v>74</v>
      </c>
      <c r="AF606" t="s">
        <v>74</v>
      </c>
      <c r="AG606">
        <v>73</v>
      </c>
      <c r="AH606">
        <v>48</v>
      </c>
      <c r="AI606">
        <v>52</v>
      </c>
      <c r="AJ606">
        <v>1</v>
      </c>
      <c r="AK606">
        <v>6</v>
      </c>
      <c r="AL606" t="s">
        <v>7173</v>
      </c>
      <c r="AM606" t="s">
        <v>3131</v>
      </c>
      <c r="AN606" t="s">
        <v>7189</v>
      </c>
      <c r="AO606" t="s">
        <v>7176</v>
      </c>
      <c r="AP606" t="s">
        <v>74</v>
      </c>
      <c r="AQ606" t="s">
        <v>74</v>
      </c>
      <c r="AR606" t="s">
        <v>7167</v>
      </c>
      <c r="AS606" t="s">
        <v>7177</v>
      </c>
      <c r="AT606" t="s">
        <v>74</v>
      </c>
      <c r="AU606">
        <v>1995</v>
      </c>
      <c r="AV606">
        <v>19</v>
      </c>
      <c r="AW606" t="s">
        <v>3334</v>
      </c>
      <c r="AX606" t="s">
        <v>74</v>
      </c>
      <c r="AY606" t="s">
        <v>74</v>
      </c>
      <c r="AZ606" t="s">
        <v>74</v>
      </c>
      <c r="BA606" t="s">
        <v>74</v>
      </c>
      <c r="BB606">
        <v>243</v>
      </c>
      <c r="BC606">
        <v>254</v>
      </c>
      <c r="BD606" t="s">
        <v>74</v>
      </c>
      <c r="BE606" t="s">
        <v>7190</v>
      </c>
      <c r="BF606" t="str">
        <f>HYPERLINK("http://dx.doi.org/10.1080/03115519508619508","http://dx.doi.org/10.1080/03115519508619508")</f>
        <v>http://dx.doi.org/10.1080/03115519508619508</v>
      </c>
      <c r="BG606" t="s">
        <v>74</v>
      </c>
      <c r="BH606" t="s">
        <v>74</v>
      </c>
      <c r="BI606">
        <v>12</v>
      </c>
      <c r="BJ606" t="s">
        <v>1098</v>
      </c>
      <c r="BK606" t="s">
        <v>94</v>
      </c>
      <c r="BL606" t="s">
        <v>1098</v>
      </c>
      <c r="BM606" t="s">
        <v>7191</v>
      </c>
      <c r="BN606" t="s">
        <v>74</v>
      </c>
      <c r="BO606" t="s">
        <v>74</v>
      </c>
      <c r="BP606" t="s">
        <v>74</v>
      </c>
      <c r="BQ606" t="s">
        <v>74</v>
      </c>
      <c r="BR606" t="s">
        <v>97</v>
      </c>
      <c r="BS606" t="s">
        <v>7192</v>
      </c>
      <c r="BT606" t="str">
        <f>HYPERLINK("https%3A%2F%2Fwww.webofscience.com%2Fwos%2Fwoscc%2Ffull-record%2FWOS:A1995TQ76000005","View Full Record in Web of Science")</f>
        <v>View Full Record in Web of Science</v>
      </c>
    </row>
    <row r="607" spans="1:72" x14ac:dyDescent="0.15">
      <c r="A607" t="s">
        <v>72</v>
      </c>
      <c r="B607" t="s">
        <v>7193</v>
      </c>
      <c r="C607" t="s">
        <v>74</v>
      </c>
      <c r="D607" t="s">
        <v>74</v>
      </c>
      <c r="E607" t="s">
        <v>74</v>
      </c>
      <c r="F607" t="s">
        <v>7193</v>
      </c>
      <c r="G607" t="s">
        <v>74</v>
      </c>
      <c r="H607" t="s">
        <v>74</v>
      </c>
      <c r="I607" t="s">
        <v>7194</v>
      </c>
      <c r="J607" t="s">
        <v>336</v>
      </c>
      <c r="K607" t="s">
        <v>74</v>
      </c>
      <c r="L607" t="s">
        <v>74</v>
      </c>
      <c r="M607" t="s">
        <v>77</v>
      </c>
      <c r="N607" t="s">
        <v>1282</v>
      </c>
      <c r="O607" t="s">
        <v>7195</v>
      </c>
      <c r="P607" t="s">
        <v>7196</v>
      </c>
      <c r="Q607" t="s">
        <v>3235</v>
      </c>
      <c r="R607" t="s">
        <v>74</v>
      </c>
      <c r="S607" t="s">
        <v>74</v>
      </c>
      <c r="T607" t="s">
        <v>74</v>
      </c>
      <c r="U607" t="s">
        <v>7197</v>
      </c>
      <c r="V607" t="s">
        <v>7198</v>
      </c>
      <c r="W607" t="s">
        <v>7199</v>
      </c>
      <c r="X607" t="s">
        <v>7200</v>
      </c>
      <c r="Y607" t="s">
        <v>7201</v>
      </c>
      <c r="Z607" t="s">
        <v>74</v>
      </c>
      <c r="AA607" t="s">
        <v>74</v>
      </c>
      <c r="AB607" t="s">
        <v>74</v>
      </c>
      <c r="AC607" t="s">
        <v>74</v>
      </c>
      <c r="AD607" t="s">
        <v>74</v>
      </c>
      <c r="AE607" t="s">
        <v>74</v>
      </c>
      <c r="AF607" t="s">
        <v>74</v>
      </c>
      <c r="AG607">
        <v>36</v>
      </c>
      <c r="AH607">
        <v>16</v>
      </c>
      <c r="AI607">
        <v>17</v>
      </c>
      <c r="AJ607">
        <v>0</v>
      </c>
      <c r="AK607">
        <v>2</v>
      </c>
      <c r="AL607" t="s">
        <v>344</v>
      </c>
      <c r="AM607" t="s">
        <v>345</v>
      </c>
      <c r="AN607" t="s">
        <v>346</v>
      </c>
      <c r="AO607" t="s">
        <v>347</v>
      </c>
      <c r="AP607" t="s">
        <v>74</v>
      </c>
      <c r="AQ607" t="s">
        <v>74</v>
      </c>
      <c r="AR607" t="s">
        <v>348</v>
      </c>
      <c r="AS607" t="s">
        <v>349</v>
      </c>
      <c r="AT607" t="s">
        <v>7113</v>
      </c>
      <c r="AU607">
        <v>1995</v>
      </c>
      <c r="AV607">
        <v>13</v>
      </c>
      <c r="AW607">
        <v>1</v>
      </c>
      <c r="AX607" t="s">
        <v>74</v>
      </c>
      <c r="AY607" t="s">
        <v>74</v>
      </c>
      <c r="AZ607" t="s">
        <v>74</v>
      </c>
      <c r="BA607" t="s">
        <v>74</v>
      </c>
      <c r="BB607">
        <v>56</v>
      </c>
      <c r="BC607">
        <v>65</v>
      </c>
      <c r="BD607" t="s">
        <v>74</v>
      </c>
      <c r="BE607" t="s">
        <v>74</v>
      </c>
      <c r="BF607" t="s">
        <v>74</v>
      </c>
      <c r="BG607" t="s">
        <v>74</v>
      </c>
      <c r="BH607" t="s">
        <v>74</v>
      </c>
      <c r="BI607">
        <v>10</v>
      </c>
      <c r="BJ607" t="s">
        <v>351</v>
      </c>
      <c r="BK607" t="s">
        <v>1296</v>
      </c>
      <c r="BL607" t="s">
        <v>352</v>
      </c>
      <c r="BM607" t="s">
        <v>7202</v>
      </c>
      <c r="BN607" t="s">
        <v>74</v>
      </c>
      <c r="BO607" t="s">
        <v>74</v>
      </c>
      <c r="BP607" t="s">
        <v>74</v>
      </c>
      <c r="BQ607" t="s">
        <v>74</v>
      </c>
      <c r="BR607" t="s">
        <v>97</v>
      </c>
      <c r="BS607" t="s">
        <v>7203</v>
      </c>
      <c r="BT607" t="str">
        <f>HYPERLINK("https%3A%2F%2Fwww.webofscience.com%2Fwos%2Fwoscc%2Ffull-record%2FWOS:A1995QD94500007","View Full Record in Web of Science")</f>
        <v>View Full Record in Web of Science</v>
      </c>
    </row>
    <row r="608" spans="1:72" x14ac:dyDescent="0.15">
      <c r="A608" t="s">
        <v>6954</v>
      </c>
      <c r="B608" t="s">
        <v>7204</v>
      </c>
      <c r="C608" t="s">
        <v>74</v>
      </c>
      <c r="D608" t="s">
        <v>7205</v>
      </c>
      <c r="E608" t="s">
        <v>74</v>
      </c>
      <c r="F608" t="s">
        <v>7204</v>
      </c>
      <c r="G608" t="s">
        <v>74</v>
      </c>
      <c r="H608" t="s">
        <v>74</v>
      </c>
      <c r="I608" t="s">
        <v>7206</v>
      </c>
      <c r="J608" t="s">
        <v>7207</v>
      </c>
      <c r="K608" t="s">
        <v>74</v>
      </c>
      <c r="L608" t="s">
        <v>74</v>
      </c>
      <c r="M608" t="s">
        <v>77</v>
      </c>
      <c r="N608" t="s">
        <v>6959</v>
      </c>
      <c r="O608" t="s">
        <v>7208</v>
      </c>
      <c r="P608" t="s">
        <v>7209</v>
      </c>
      <c r="Q608" t="s">
        <v>7210</v>
      </c>
      <c r="R608" t="s">
        <v>74</v>
      </c>
      <c r="S608" t="s">
        <v>7211</v>
      </c>
      <c r="T608" t="s">
        <v>74</v>
      </c>
      <c r="U608" t="s">
        <v>74</v>
      </c>
      <c r="V608" t="s">
        <v>74</v>
      </c>
      <c r="W608" t="s">
        <v>7212</v>
      </c>
      <c r="X608" t="s">
        <v>3108</v>
      </c>
      <c r="Y608" t="s">
        <v>74</v>
      </c>
      <c r="Z608" t="s">
        <v>74</v>
      </c>
      <c r="AA608" t="s">
        <v>5212</v>
      </c>
      <c r="AB608" t="s">
        <v>74</v>
      </c>
      <c r="AC608" t="s">
        <v>74</v>
      </c>
      <c r="AD608" t="s">
        <v>74</v>
      </c>
      <c r="AE608" t="s">
        <v>74</v>
      </c>
      <c r="AF608" t="s">
        <v>74</v>
      </c>
      <c r="AG608">
        <v>0</v>
      </c>
      <c r="AH608">
        <v>3</v>
      </c>
      <c r="AI608">
        <v>3</v>
      </c>
      <c r="AJ608">
        <v>0</v>
      </c>
      <c r="AK608">
        <v>0</v>
      </c>
      <c r="AL608" t="s">
        <v>7213</v>
      </c>
      <c r="AM608" t="s">
        <v>139</v>
      </c>
      <c r="AN608" t="s">
        <v>7214</v>
      </c>
      <c r="AO608" t="s">
        <v>74</v>
      </c>
      <c r="AP608" t="s">
        <v>74</v>
      </c>
      <c r="AQ608" t="s">
        <v>7215</v>
      </c>
      <c r="AR608" t="s">
        <v>74</v>
      </c>
      <c r="AS608" t="s">
        <v>74</v>
      </c>
      <c r="AT608" t="s">
        <v>74</v>
      </c>
      <c r="AU608">
        <v>1995</v>
      </c>
      <c r="AV608" t="s">
        <v>74</v>
      </c>
      <c r="AW608" t="s">
        <v>74</v>
      </c>
      <c r="AX608" t="s">
        <v>74</v>
      </c>
      <c r="AY608" t="s">
        <v>74</v>
      </c>
      <c r="AZ608" t="s">
        <v>74</v>
      </c>
      <c r="BA608" t="s">
        <v>74</v>
      </c>
      <c r="BB608">
        <v>117</v>
      </c>
      <c r="BC608">
        <v>122</v>
      </c>
      <c r="BD608" t="s">
        <v>74</v>
      </c>
      <c r="BE608" t="s">
        <v>74</v>
      </c>
      <c r="BF608" t="s">
        <v>74</v>
      </c>
      <c r="BG608" t="s">
        <v>74</v>
      </c>
      <c r="BH608" t="s">
        <v>74</v>
      </c>
      <c r="BI608">
        <v>6</v>
      </c>
      <c r="BJ608" t="s">
        <v>7216</v>
      </c>
      <c r="BK608" t="s">
        <v>6965</v>
      </c>
      <c r="BL608" t="s">
        <v>7217</v>
      </c>
      <c r="BM608" t="s">
        <v>7218</v>
      </c>
      <c r="BN608" t="s">
        <v>74</v>
      </c>
      <c r="BO608" t="s">
        <v>74</v>
      </c>
      <c r="BP608" t="s">
        <v>74</v>
      </c>
      <c r="BQ608" t="s">
        <v>74</v>
      </c>
      <c r="BR608" t="s">
        <v>97</v>
      </c>
      <c r="BS608" t="s">
        <v>7219</v>
      </c>
      <c r="BT608" t="str">
        <f>HYPERLINK("https%3A%2F%2Fwww.webofscience.com%2Fwos%2Fwoscc%2Ffull-record%2FWOS:A1995BD94D00019","View Full Record in Web of Science")</f>
        <v>View Full Record in Web of Science</v>
      </c>
    </row>
    <row r="609" spans="1:72" x14ac:dyDescent="0.15">
      <c r="A609" t="s">
        <v>6954</v>
      </c>
      <c r="B609" t="s">
        <v>7220</v>
      </c>
      <c r="C609" t="s">
        <v>74</v>
      </c>
      <c r="D609" t="s">
        <v>7205</v>
      </c>
      <c r="E609" t="s">
        <v>74</v>
      </c>
      <c r="F609" t="s">
        <v>7220</v>
      </c>
      <c r="G609" t="s">
        <v>74</v>
      </c>
      <c r="H609" t="s">
        <v>74</v>
      </c>
      <c r="I609" t="s">
        <v>7221</v>
      </c>
      <c r="J609" t="s">
        <v>7207</v>
      </c>
      <c r="K609" t="s">
        <v>74</v>
      </c>
      <c r="L609" t="s">
        <v>74</v>
      </c>
      <c r="M609" t="s">
        <v>77</v>
      </c>
      <c r="N609" t="s">
        <v>6959</v>
      </c>
      <c r="O609" t="s">
        <v>7208</v>
      </c>
      <c r="P609" t="s">
        <v>7209</v>
      </c>
      <c r="Q609" t="s">
        <v>7210</v>
      </c>
      <c r="R609" t="s">
        <v>74</v>
      </c>
      <c r="S609" t="s">
        <v>7211</v>
      </c>
      <c r="T609" t="s">
        <v>74</v>
      </c>
      <c r="U609" t="s">
        <v>74</v>
      </c>
      <c r="V609" t="s">
        <v>74</v>
      </c>
      <c r="W609" t="s">
        <v>7222</v>
      </c>
      <c r="X609" t="s">
        <v>7223</v>
      </c>
      <c r="Y609" t="s">
        <v>74</v>
      </c>
      <c r="Z609" t="s">
        <v>74</v>
      </c>
      <c r="AA609" t="s">
        <v>7224</v>
      </c>
      <c r="AB609" t="s">
        <v>7225</v>
      </c>
      <c r="AC609" t="s">
        <v>74</v>
      </c>
      <c r="AD609" t="s">
        <v>74</v>
      </c>
      <c r="AE609" t="s">
        <v>74</v>
      </c>
      <c r="AF609" t="s">
        <v>74</v>
      </c>
      <c r="AG609">
        <v>0</v>
      </c>
      <c r="AH609">
        <v>0</v>
      </c>
      <c r="AI609">
        <v>0</v>
      </c>
      <c r="AJ609">
        <v>0</v>
      </c>
      <c r="AK609">
        <v>0</v>
      </c>
      <c r="AL609" t="s">
        <v>7213</v>
      </c>
      <c r="AM609" t="s">
        <v>139</v>
      </c>
      <c r="AN609" t="s">
        <v>7214</v>
      </c>
      <c r="AO609" t="s">
        <v>74</v>
      </c>
      <c r="AP609" t="s">
        <v>74</v>
      </c>
      <c r="AQ609" t="s">
        <v>7215</v>
      </c>
      <c r="AR609" t="s">
        <v>74</v>
      </c>
      <c r="AS609" t="s">
        <v>74</v>
      </c>
      <c r="AT609" t="s">
        <v>74</v>
      </c>
      <c r="AU609">
        <v>1995</v>
      </c>
      <c r="AV609" t="s">
        <v>74</v>
      </c>
      <c r="AW609" t="s">
        <v>74</v>
      </c>
      <c r="AX609" t="s">
        <v>74</v>
      </c>
      <c r="AY609" t="s">
        <v>74</v>
      </c>
      <c r="AZ609" t="s">
        <v>74</v>
      </c>
      <c r="BA609" t="s">
        <v>74</v>
      </c>
      <c r="BB609">
        <v>139</v>
      </c>
      <c r="BC609">
        <v>143</v>
      </c>
      <c r="BD609" t="s">
        <v>74</v>
      </c>
      <c r="BE609" t="s">
        <v>74</v>
      </c>
      <c r="BF609" t="s">
        <v>74</v>
      </c>
      <c r="BG609" t="s">
        <v>74</v>
      </c>
      <c r="BH609" t="s">
        <v>74</v>
      </c>
      <c r="BI609">
        <v>5</v>
      </c>
      <c r="BJ609" t="s">
        <v>7216</v>
      </c>
      <c r="BK609" t="s">
        <v>6965</v>
      </c>
      <c r="BL609" t="s">
        <v>7217</v>
      </c>
      <c r="BM609" t="s">
        <v>7218</v>
      </c>
      <c r="BN609" t="s">
        <v>74</v>
      </c>
      <c r="BO609" t="s">
        <v>74</v>
      </c>
      <c r="BP609" t="s">
        <v>74</v>
      </c>
      <c r="BQ609" t="s">
        <v>74</v>
      </c>
      <c r="BR609" t="s">
        <v>97</v>
      </c>
      <c r="BS609" t="s">
        <v>7226</v>
      </c>
      <c r="BT609" t="str">
        <f>HYPERLINK("https%3A%2F%2Fwww.webofscience.com%2Fwos%2Fwoscc%2Ffull-record%2FWOS:A1995BD94D00022","View Full Record in Web of Science")</f>
        <v>View Full Record in Web of Science</v>
      </c>
    </row>
    <row r="610" spans="1:72" x14ac:dyDescent="0.15">
      <c r="A610" t="s">
        <v>6954</v>
      </c>
      <c r="B610" t="s">
        <v>7227</v>
      </c>
      <c r="C610" t="s">
        <v>74</v>
      </c>
      <c r="D610" t="s">
        <v>7205</v>
      </c>
      <c r="E610" t="s">
        <v>74</v>
      </c>
      <c r="F610" t="s">
        <v>7227</v>
      </c>
      <c r="G610" t="s">
        <v>74</v>
      </c>
      <c r="H610" t="s">
        <v>74</v>
      </c>
      <c r="I610" t="s">
        <v>7228</v>
      </c>
      <c r="J610" t="s">
        <v>7207</v>
      </c>
      <c r="K610" t="s">
        <v>74</v>
      </c>
      <c r="L610" t="s">
        <v>74</v>
      </c>
      <c r="M610" t="s">
        <v>77</v>
      </c>
      <c r="N610" t="s">
        <v>6959</v>
      </c>
      <c r="O610" t="s">
        <v>7208</v>
      </c>
      <c r="P610" t="s">
        <v>7209</v>
      </c>
      <c r="Q610" t="s">
        <v>7210</v>
      </c>
      <c r="R610" t="s">
        <v>74</v>
      </c>
      <c r="S610" t="s">
        <v>7211</v>
      </c>
      <c r="T610" t="s">
        <v>74</v>
      </c>
      <c r="U610" t="s">
        <v>74</v>
      </c>
      <c r="V610" t="s">
        <v>74</v>
      </c>
      <c r="W610" t="s">
        <v>7229</v>
      </c>
      <c r="X610" t="s">
        <v>74</v>
      </c>
      <c r="Y610" t="s">
        <v>74</v>
      </c>
      <c r="Z610" t="s">
        <v>74</v>
      </c>
      <c r="AA610" t="s">
        <v>74</v>
      </c>
      <c r="AB610" t="s">
        <v>74</v>
      </c>
      <c r="AC610" t="s">
        <v>74</v>
      </c>
      <c r="AD610" t="s">
        <v>74</v>
      </c>
      <c r="AE610" t="s">
        <v>74</v>
      </c>
      <c r="AF610" t="s">
        <v>74</v>
      </c>
      <c r="AG610">
        <v>0</v>
      </c>
      <c r="AH610">
        <v>0</v>
      </c>
      <c r="AI610">
        <v>0</v>
      </c>
      <c r="AJ610">
        <v>0</v>
      </c>
      <c r="AK610">
        <v>1</v>
      </c>
      <c r="AL610" t="s">
        <v>7213</v>
      </c>
      <c r="AM610" t="s">
        <v>139</v>
      </c>
      <c r="AN610" t="s">
        <v>7214</v>
      </c>
      <c r="AO610" t="s">
        <v>74</v>
      </c>
      <c r="AP610" t="s">
        <v>74</v>
      </c>
      <c r="AQ610" t="s">
        <v>7215</v>
      </c>
      <c r="AR610" t="s">
        <v>74</v>
      </c>
      <c r="AS610" t="s">
        <v>74</v>
      </c>
      <c r="AT610" t="s">
        <v>74</v>
      </c>
      <c r="AU610">
        <v>1995</v>
      </c>
      <c r="AV610" t="s">
        <v>74</v>
      </c>
      <c r="AW610" t="s">
        <v>74</v>
      </c>
      <c r="AX610" t="s">
        <v>74</v>
      </c>
      <c r="AY610" t="s">
        <v>74</v>
      </c>
      <c r="AZ610" t="s">
        <v>74</v>
      </c>
      <c r="BA610" t="s">
        <v>74</v>
      </c>
      <c r="BB610">
        <v>144</v>
      </c>
      <c r="BC610">
        <v>148</v>
      </c>
      <c r="BD610" t="s">
        <v>74</v>
      </c>
      <c r="BE610" t="s">
        <v>74</v>
      </c>
      <c r="BF610" t="s">
        <v>74</v>
      </c>
      <c r="BG610" t="s">
        <v>74</v>
      </c>
      <c r="BH610" t="s">
        <v>74</v>
      </c>
      <c r="BI610">
        <v>5</v>
      </c>
      <c r="BJ610" t="s">
        <v>7216</v>
      </c>
      <c r="BK610" t="s">
        <v>6965</v>
      </c>
      <c r="BL610" t="s">
        <v>7217</v>
      </c>
      <c r="BM610" t="s">
        <v>7218</v>
      </c>
      <c r="BN610" t="s">
        <v>74</v>
      </c>
      <c r="BO610" t="s">
        <v>74</v>
      </c>
      <c r="BP610" t="s">
        <v>74</v>
      </c>
      <c r="BQ610" t="s">
        <v>74</v>
      </c>
      <c r="BR610" t="s">
        <v>97</v>
      </c>
      <c r="BS610" t="s">
        <v>7230</v>
      </c>
      <c r="BT610" t="str">
        <f>HYPERLINK("https%3A%2F%2Fwww.webofscience.com%2Fwos%2Fwoscc%2Ffull-record%2FWOS:A1995BD94D00023","View Full Record in Web of Science")</f>
        <v>View Full Record in Web of Science</v>
      </c>
    </row>
    <row r="611" spans="1:72" x14ac:dyDescent="0.15">
      <c r="A611" t="s">
        <v>6954</v>
      </c>
      <c r="B611" t="s">
        <v>7231</v>
      </c>
      <c r="C611" t="s">
        <v>74</v>
      </c>
      <c r="D611" t="s">
        <v>7205</v>
      </c>
      <c r="E611" t="s">
        <v>74</v>
      </c>
      <c r="F611" t="s">
        <v>7231</v>
      </c>
      <c r="G611" t="s">
        <v>74</v>
      </c>
      <c r="H611" t="s">
        <v>74</v>
      </c>
      <c r="I611" t="s">
        <v>7232</v>
      </c>
      <c r="J611" t="s">
        <v>7207</v>
      </c>
      <c r="K611" t="s">
        <v>74</v>
      </c>
      <c r="L611" t="s">
        <v>74</v>
      </c>
      <c r="M611" t="s">
        <v>77</v>
      </c>
      <c r="N611" t="s">
        <v>6959</v>
      </c>
      <c r="O611" t="s">
        <v>7208</v>
      </c>
      <c r="P611" t="s">
        <v>7209</v>
      </c>
      <c r="Q611" t="s">
        <v>7210</v>
      </c>
      <c r="R611" t="s">
        <v>74</v>
      </c>
      <c r="S611" t="s">
        <v>7211</v>
      </c>
      <c r="T611" t="s">
        <v>74</v>
      </c>
      <c r="U611" t="s">
        <v>74</v>
      </c>
      <c r="V611" t="s">
        <v>74</v>
      </c>
      <c r="W611" t="s">
        <v>3128</v>
      </c>
      <c r="X611" t="s">
        <v>1639</v>
      </c>
      <c r="Y611" t="s">
        <v>74</v>
      </c>
      <c r="Z611" t="s">
        <v>74</v>
      </c>
      <c r="AA611" t="s">
        <v>74</v>
      </c>
      <c r="AB611" t="s">
        <v>74</v>
      </c>
      <c r="AC611" t="s">
        <v>74</v>
      </c>
      <c r="AD611" t="s">
        <v>74</v>
      </c>
      <c r="AE611" t="s">
        <v>74</v>
      </c>
      <c r="AF611" t="s">
        <v>74</v>
      </c>
      <c r="AG611">
        <v>0</v>
      </c>
      <c r="AH611">
        <v>1</v>
      </c>
      <c r="AI611">
        <v>2</v>
      </c>
      <c r="AJ611">
        <v>0</v>
      </c>
      <c r="AK611">
        <v>0</v>
      </c>
      <c r="AL611" t="s">
        <v>7213</v>
      </c>
      <c r="AM611" t="s">
        <v>139</v>
      </c>
      <c r="AN611" t="s">
        <v>7214</v>
      </c>
      <c r="AO611" t="s">
        <v>74</v>
      </c>
      <c r="AP611" t="s">
        <v>74</v>
      </c>
      <c r="AQ611" t="s">
        <v>7215</v>
      </c>
      <c r="AR611" t="s">
        <v>74</v>
      </c>
      <c r="AS611" t="s">
        <v>74</v>
      </c>
      <c r="AT611" t="s">
        <v>74</v>
      </c>
      <c r="AU611">
        <v>1995</v>
      </c>
      <c r="AV611" t="s">
        <v>74</v>
      </c>
      <c r="AW611" t="s">
        <v>74</v>
      </c>
      <c r="AX611" t="s">
        <v>74</v>
      </c>
      <c r="AY611" t="s">
        <v>74</v>
      </c>
      <c r="AZ611" t="s">
        <v>74</v>
      </c>
      <c r="BA611" t="s">
        <v>74</v>
      </c>
      <c r="BB611">
        <v>149</v>
      </c>
      <c r="BC611">
        <v>156</v>
      </c>
      <c r="BD611" t="s">
        <v>74</v>
      </c>
      <c r="BE611" t="s">
        <v>74</v>
      </c>
      <c r="BF611" t="s">
        <v>74</v>
      </c>
      <c r="BG611" t="s">
        <v>74</v>
      </c>
      <c r="BH611" t="s">
        <v>74</v>
      </c>
      <c r="BI611">
        <v>8</v>
      </c>
      <c r="BJ611" t="s">
        <v>7216</v>
      </c>
      <c r="BK611" t="s">
        <v>6965</v>
      </c>
      <c r="BL611" t="s">
        <v>7217</v>
      </c>
      <c r="BM611" t="s">
        <v>7218</v>
      </c>
      <c r="BN611" t="s">
        <v>74</v>
      </c>
      <c r="BO611" t="s">
        <v>74</v>
      </c>
      <c r="BP611" t="s">
        <v>74</v>
      </c>
      <c r="BQ611" t="s">
        <v>74</v>
      </c>
      <c r="BR611" t="s">
        <v>97</v>
      </c>
      <c r="BS611" t="s">
        <v>7233</v>
      </c>
      <c r="BT611" t="str">
        <f>HYPERLINK("https%3A%2F%2Fwww.webofscience.com%2Fwos%2Fwoscc%2Ffull-record%2FWOS:A1995BD94D00024","View Full Record in Web of Science")</f>
        <v>View Full Record in Web of Science</v>
      </c>
    </row>
    <row r="612" spans="1:72" x14ac:dyDescent="0.15">
      <c r="A612" t="s">
        <v>6954</v>
      </c>
      <c r="B612" t="s">
        <v>4807</v>
      </c>
      <c r="C612" t="s">
        <v>74</v>
      </c>
      <c r="D612" t="s">
        <v>7205</v>
      </c>
      <c r="E612" t="s">
        <v>74</v>
      </c>
      <c r="F612" t="s">
        <v>4807</v>
      </c>
      <c r="G612" t="s">
        <v>74</v>
      </c>
      <c r="H612" t="s">
        <v>74</v>
      </c>
      <c r="I612" t="s">
        <v>7234</v>
      </c>
      <c r="J612" t="s">
        <v>7207</v>
      </c>
      <c r="K612" t="s">
        <v>74</v>
      </c>
      <c r="L612" t="s">
        <v>74</v>
      </c>
      <c r="M612" t="s">
        <v>77</v>
      </c>
      <c r="N612" t="s">
        <v>6959</v>
      </c>
      <c r="O612" t="s">
        <v>7208</v>
      </c>
      <c r="P612" t="s">
        <v>7209</v>
      </c>
      <c r="Q612" t="s">
        <v>7210</v>
      </c>
      <c r="R612" t="s">
        <v>74</v>
      </c>
      <c r="S612" t="s">
        <v>7211</v>
      </c>
      <c r="T612" t="s">
        <v>74</v>
      </c>
      <c r="U612" t="s">
        <v>74</v>
      </c>
      <c r="V612" t="s">
        <v>74</v>
      </c>
      <c r="W612" t="s">
        <v>7235</v>
      </c>
      <c r="X612" t="s">
        <v>7223</v>
      </c>
      <c r="Y612" t="s">
        <v>74</v>
      </c>
      <c r="Z612" t="s">
        <v>74</v>
      </c>
      <c r="AA612" t="s">
        <v>4813</v>
      </c>
      <c r="AB612" t="s">
        <v>4814</v>
      </c>
      <c r="AC612" t="s">
        <v>74</v>
      </c>
      <c r="AD612" t="s">
        <v>74</v>
      </c>
      <c r="AE612" t="s">
        <v>74</v>
      </c>
      <c r="AF612" t="s">
        <v>74</v>
      </c>
      <c r="AG612">
        <v>0</v>
      </c>
      <c r="AH612">
        <v>23</v>
      </c>
      <c r="AI612">
        <v>25</v>
      </c>
      <c r="AJ612">
        <v>0</v>
      </c>
      <c r="AK612">
        <v>1</v>
      </c>
      <c r="AL612" t="s">
        <v>7213</v>
      </c>
      <c r="AM612" t="s">
        <v>139</v>
      </c>
      <c r="AN612" t="s">
        <v>7214</v>
      </c>
      <c r="AO612" t="s">
        <v>74</v>
      </c>
      <c r="AP612" t="s">
        <v>74</v>
      </c>
      <c r="AQ612" t="s">
        <v>7215</v>
      </c>
      <c r="AR612" t="s">
        <v>74</v>
      </c>
      <c r="AS612" t="s">
        <v>74</v>
      </c>
      <c r="AT612" t="s">
        <v>74</v>
      </c>
      <c r="AU612">
        <v>1995</v>
      </c>
      <c r="AV612" t="s">
        <v>74</v>
      </c>
      <c r="AW612" t="s">
        <v>74</v>
      </c>
      <c r="AX612" t="s">
        <v>74</v>
      </c>
      <c r="AY612" t="s">
        <v>74</v>
      </c>
      <c r="AZ612" t="s">
        <v>74</v>
      </c>
      <c r="BA612" t="s">
        <v>74</v>
      </c>
      <c r="BB612">
        <v>157</v>
      </c>
      <c r="BC612">
        <v>161</v>
      </c>
      <c r="BD612" t="s">
        <v>74</v>
      </c>
      <c r="BE612" t="s">
        <v>74</v>
      </c>
      <c r="BF612" t="s">
        <v>74</v>
      </c>
      <c r="BG612" t="s">
        <v>74</v>
      </c>
      <c r="BH612" t="s">
        <v>74</v>
      </c>
      <c r="BI612">
        <v>5</v>
      </c>
      <c r="BJ612" t="s">
        <v>7216</v>
      </c>
      <c r="BK612" t="s">
        <v>6965</v>
      </c>
      <c r="BL612" t="s">
        <v>7217</v>
      </c>
      <c r="BM612" t="s">
        <v>7218</v>
      </c>
      <c r="BN612" t="s">
        <v>74</v>
      </c>
      <c r="BO612" t="s">
        <v>74</v>
      </c>
      <c r="BP612" t="s">
        <v>74</v>
      </c>
      <c r="BQ612" t="s">
        <v>74</v>
      </c>
      <c r="BR612" t="s">
        <v>97</v>
      </c>
      <c r="BS612" t="s">
        <v>7236</v>
      </c>
      <c r="BT612" t="str">
        <f>HYPERLINK("https%3A%2F%2Fwww.webofscience.com%2Fwos%2Fwoscc%2Ffull-record%2FWOS:A1995BD94D00025","View Full Record in Web of Science")</f>
        <v>View Full Record in Web of Science</v>
      </c>
    </row>
    <row r="613" spans="1:72" x14ac:dyDescent="0.15">
      <c r="A613" t="s">
        <v>6954</v>
      </c>
      <c r="B613" t="s">
        <v>7237</v>
      </c>
      <c r="C613" t="s">
        <v>74</v>
      </c>
      <c r="D613" t="s">
        <v>7205</v>
      </c>
      <c r="E613" t="s">
        <v>74</v>
      </c>
      <c r="F613" t="s">
        <v>7237</v>
      </c>
      <c r="G613" t="s">
        <v>74</v>
      </c>
      <c r="H613" t="s">
        <v>74</v>
      </c>
      <c r="I613" t="s">
        <v>7238</v>
      </c>
      <c r="J613" t="s">
        <v>7207</v>
      </c>
      <c r="K613" t="s">
        <v>74</v>
      </c>
      <c r="L613" t="s">
        <v>74</v>
      </c>
      <c r="M613" t="s">
        <v>77</v>
      </c>
      <c r="N613" t="s">
        <v>6959</v>
      </c>
      <c r="O613" t="s">
        <v>7208</v>
      </c>
      <c r="P613" t="s">
        <v>7209</v>
      </c>
      <c r="Q613" t="s">
        <v>7210</v>
      </c>
      <c r="R613" t="s">
        <v>74</v>
      </c>
      <c r="S613" t="s">
        <v>7211</v>
      </c>
      <c r="T613" t="s">
        <v>74</v>
      </c>
      <c r="U613" t="s">
        <v>74</v>
      </c>
      <c r="V613" t="s">
        <v>74</v>
      </c>
      <c r="W613" t="s">
        <v>1107</v>
      </c>
      <c r="X613" t="s">
        <v>302</v>
      </c>
      <c r="Y613" t="s">
        <v>74</v>
      </c>
      <c r="Z613" t="s">
        <v>74</v>
      </c>
      <c r="AA613" t="s">
        <v>7239</v>
      </c>
      <c r="AB613" t="s">
        <v>74</v>
      </c>
      <c r="AC613" t="s">
        <v>74</v>
      </c>
      <c r="AD613" t="s">
        <v>74</v>
      </c>
      <c r="AE613" t="s">
        <v>74</v>
      </c>
      <c r="AF613" t="s">
        <v>74</v>
      </c>
      <c r="AG613">
        <v>0</v>
      </c>
      <c r="AH613">
        <v>0</v>
      </c>
      <c r="AI613">
        <v>0</v>
      </c>
      <c r="AJ613">
        <v>0</v>
      </c>
      <c r="AK613">
        <v>2</v>
      </c>
      <c r="AL613" t="s">
        <v>7213</v>
      </c>
      <c r="AM613" t="s">
        <v>139</v>
      </c>
      <c r="AN613" t="s">
        <v>7214</v>
      </c>
      <c r="AO613" t="s">
        <v>74</v>
      </c>
      <c r="AP613" t="s">
        <v>74</v>
      </c>
      <c r="AQ613" t="s">
        <v>7215</v>
      </c>
      <c r="AR613" t="s">
        <v>74</v>
      </c>
      <c r="AS613" t="s">
        <v>74</v>
      </c>
      <c r="AT613" t="s">
        <v>74</v>
      </c>
      <c r="AU613">
        <v>1995</v>
      </c>
      <c r="AV613" t="s">
        <v>74</v>
      </c>
      <c r="AW613" t="s">
        <v>74</v>
      </c>
      <c r="AX613" t="s">
        <v>74</v>
      </c>
      <c r="AY613" t="s">
        <v>74</v>
      </c>
      <c r="AZ613" t="s">
        <v>74</v>
      </c>
      <c r="BA613" t="s">
        <v>74</v>
      </c>
      <c r="BB613">
        <v>169</v>
      </c>
      <c r="BC613">
        <v>174</v>
      </c>
      <c r="BD613" t="s">
        <v>74</v>
      </c>
      <c r="BE613" t="s">
        <v>74</v>
      </c>
      <c r="BF613" t="s">
        <v>74</v>
      </c>
      <c r="BG613" t="s">
        <v>74</v>
      </c>
      <c r="BH613" t="s">
        <v>74</v>
      </c>
      <c r="BI613">
        <v>6</v>
      </c>
      <c r="BJ613" t="s">
        <v>7216</v>
      </c>
      <c r="BK613" t="s">
        <v>6965</v>
      </c>
      <c r="BL613" t="s">
        <v>7217</v>
      </c>
      <c r="BM613" t="s">
        <v>7218</v>
      </c>
      <c r="BN613" t="s">
        <v>74</v>
      </c>
      <c r="BO613" t="s">
        <v>74</v>
      </c>
      <c r="BP613" t="s">
        <v>74</v>
      </c>
      <c r="BQ613" t="s">
        <v>74</v>
      </c>
      <c r="BR613" t="s">
        <v>97</v>
      </c>
      <c r="BS613" t="s">
        <v>7240</v>
      </c>
      <c r="BT613" t="str">
        <f>HYPERLINK("https%3A%2F%2Fwww.webofscience.com%2Fwos%2Fwoscc%2Ffull-record%2FWOS:A1995BD94D00027","View Full Record in Web of Science")</f>
        <v>View Full Record in Web of Science</v>
      </c>
    </row>
    <row r="614" spans="1:72" x14ac:dyDescent="0.15">
      <c r="A614" t="s">
        <v>6954</v>
      </c>
      <c r="B614" t="s">
        <v>7241</v>
      </c>
      <c r="C614" t="s">
        <v>74</v>
      </c>
      <c r="D614" t="s">
        <v>7205</v>
      </c>
      <c r="E614" t="s">
        <v>74</v>
      </c>
      <c r="F614" t="s">
        <v>7241</v>
      </c>
      <c r="G614" t="s">
        <v>74</v>
      </c>
      <c r="H614" t="s">
        <v>74</v>
      </c>
      <c r="I614" t="s">
        <v>7242</v>
      </c>
      <c r="J614" t="s">
        <v>7207</v>
      </c>
      <c r="K614" t="s">
        <v>74</v>
      </c>
      <c r="L614" t="s">
        <v>74</v>
      </c>
      <c r="M614" t="s">
        <v>77</v>
      </c>
      <c r="N614" t="s">
        <v>6959</v>
      </c>
      <c r="O614" t="s">
        <v>7208</v>
      </c>
      <c r="P614" t="s">
        <v>7209</v>
      </c>
      <c r="Q614" t="s">
        <v>7210</v>
      </c>
      <c r="R614" t="s">
        <v>74</v>
      </c>
      <c r="S614" t="s">
        <v>7211</v>
      </c>
      <c r="T614" t="s">
        <v>74</v>
      </c>
      <c r="U614" t="s">
        <v>74</v>
      </c>
      <c r="V614" t="s">
        <v>74</v>
      </c>
      <c r="W614" t="s">
        <v>5355</v>
      </c>
      <c r="X614" t="s">
        <v>3108</v>
      </c>
      <c r="Y614" t="s">
        <v>74</v>
      </c>
      <c r="Z614" t="s">
        <v>74</v>
      </c>
      <c r="AA614" t="s">
        <v>7243</v>
      </c>
      <c r="AB614" t="s">
        <v>74</v>
      </c>
      <c r="AC614" t="s">
        <v>74</v>
      </c>
      <c r="AD614" t="s">
        <v>74</v>
      </c>
      <c r="AE614" t="s">
        <v>74</v>
      </c>
      <c r="AF614" t="s">
        <v>74</v>
      </c>
      <c r="AG614">
        <v>0</v>
      </c>
      <c r="AH614">
        <v>8</v>
      </c>
      <c r="AI614">
        <v>11</v>
      </c>
      <c r="AJ614">
        <v>0</v>
      </c>
      <c r="AK614">
        <v>4</v>
      </c>
      <c r="AL614" t="s">
        <v>7213</v>
      </c>
      <c r="AM614" t="s">
        <v>139</v>
      </c>
      <c r="AN614" t="s">
        <v>7214</v>
      </c>
      <c r="AO614" t="s">
        <v>74</v>
      </c>
      <c r="AP614" t="s">
        <v>74</v>
      </c>
      <c r="AQ614" t="s">
        <v>7215</v>
      </c>
      <c r="AR614" t="s">
        <v>74</v>
      </c>
      <c r="AS614" t="s">
        <v>74</v>
      </c>
      <c r="AT614" t="s">
        <v>74</v>
      </c>
      <c r="AU614">
        <v>1995</v>
      </c>
      <c r="AV614" t="s">
        <v>74</v>
      </c>
      <c r="AW614" t="s">
        <v>74</v>
      </c>
      <c r="AX614" t="s">
        <v>74</v>
      </c>
      <c r="AY614" t="s">
        <v>74</v>
      </c>
      <c r="AZ614" t="s">
        <v>74</v>
      </c>
      <c r="BA614" t="s">
        <v>74</v>
      </c>
      <c r="BB614">
        <v>182</v>
      </c>
      <c r="BC614">
        <v>188</v>
      </c>
      <c r="BD614" t="s">
        <v>74</v>
      </c>
      <c r="BE614" t="s">
        <v>74</v>
      </c>
      <c r="BF614" t="s">
        <v>74</v>
      </c>
      <c r="BG614" t="s">
        <v>74</v>
      </c>
      <c r="BH614" t="s">
        <v>74</v>
      </c>
      <c r="BI614">
        <v>7</v>
      </c>
      <c r="BJ614" t="s">
        <v>7216</v>
      </c>
      <c r="BK614" t="s">
        <v>6965</v>
      </c>
      <c r="BL614" t="s">
        <v>7217</v>
      </c>
      <c r="BM614" t="s">
        <v>7218</v>
      </c>
      <c r="BN614" t="s">
        <v>74</v>
      </c>
      <c r="BO614" t="s">
        <v>74</v>
      </c>
      <c r="BP614" t="s">
        <v>74</v>
      </c>
      <c r="BQ614" t="s">
        <v>74</v>
      </c>
      <c r="BR614" t="s">
        <v>97</v>
      </c>
      <c r="BS614" t="s">
        <v>7244</v>
      </c>
      <c r="BT614" t="str">
        <f>HYPERLINK("https%3A%2F%2Fwww.webofscience.com%2Fwos%2Fwoscc%2Ffull-record%2FWOS:A1995BD94D00029","View Full Record in Web of Science")</f>
        <v>View Full Record in Web of Science</v>
      </c>
    </row>
    <row r="615" spans="1:72" x14ac:dyDescent="0.15">
      <c r="A615" t="s">
        <v>6954</v>
      </c>
      <c r="B615" t="s">
        <v>7245</v>
      </c>
      <c r="C615" t="s">
        <v>74</v>
      </c>
      <c r="D615" t="s">
        <v>7205</v>
      </c>
      <c r="E615" t="s">
        <v>74</v>
      </c>
      <c r="F615" t="s">
        <v>7245</v>
      </c>
      <c r="G615" t="s">
        <v>74</v>
      </c>
      <c r="H615" t="s">
        <v>74</v>
      </c>
      <c r="I615" t="s">
        <v>7246</v>
      </c>
      <c r="J615" t="s">
        <v>7207</v>
      </c>
      <c r="K615" t="s">
        <v>74</v>
      </c>
      <c r="L615" t="s">
        <v>74</v>
      </c>
      <c r="M615" t="s">
        <v>77</v>
      </c>
      <c r="N615" t="s">
        <v>6959</v>
      </c>
      <c r="O615" t="s">
        <v>7208</v>
      </c>
      <c r="P615" t="s">
        <v>7209</v>
      </c>
      <c r="Q615" t="s">
        <v>7210</v>
      </c>
      <c r="R615" t="s">
        <v>74</v>
      </c>
      <c r="S615" t="s">
        <v>7211</v>
      </c>
      <c r="T615" t="s">
        <v>74</v>
      </c>
      <c r="U615" t="s">
        <v>74</v>
      </c>
      <c r="V615" t="s">
        <v>74</v>
      </c>
      <c r="W615" t="s">
        <v>5059</v>
      </c>
      <c r="X615" t="s">
        <v>620</v>
      </c>
      <c r="Y615" t="s">
        <v>74</v>
      </c>
      <c r="Z615" t="s">
        <v>74</v>
      </c>
      <c r="AA615" t="s">
        <v>7247</v>
      </c>
      <c r="AB615" t="s">
        <v>7248</v>
      </c>
      <c r="AC615" t="s">
        <v>74</v>
      </c>
      <c r="AD615" t="s">
        <v>74</v>
      </c>
      <c r="AE615" t="s">
        <v>74</v>
      </c>
      <c r="AF615" t="s">
        <v>74</v>
      </c>
      <c r="AG615">
        <v>0</v>
      </c>
      <c r="AH615">
        <v>74</v>
      </c>
      <c r="AI615">
        <v>82</v>
      </c>
      <c r="AJ615">
        <v>0</v>
      </c>
      <c r="AK615">
        <v>4</v>
      </c>
      <c r="AL615" t="s">
        <v>7213</v>
      </c>
      <c r="AM615" t="s">
        <v>139</v>
      </c>
      <c r="AN615" t="s">
        <v>7214</v>
      </c>
      <c r="AO615" t="s">
        <v>74</v>
      </c>
      <c r="AP615" t="s">
        <v>74</v>
      </c>
      <c r="AQ615" t="s">
        <v>7215</v>
      </c>
      <c r="AR615" t="s">
        <v>74</v>
      </c>
      <c r="AS615" t="s">
        <v>74</v>
      </c>
      <c r="AT615" t="s">
        <v>74</v>
      </c>
      <c r="AU615">
        <v>1995</v>
      </c>
      <c r="AV615" t="s">
        <v>74</v>
      </c>
      <c r="AW615" t="s">
        <v>74</v>
      </c>
      <c r="AX615" t="s">
        <v>74</v>
      </c>
      <c r="AY615" t="s">
        <v>74</v>
      </c>
      <c r="AZ615" t="s">
        <v>74</v>
      </c>
      <c r="BA615" t="s">
        <v>74</v>
      </c>
      <c r="BB615">
        <v>369</v>
      </c>
      <c r="BC615">
        <v>376</v>
      </c>
      <c r="BD615" t="s">
        <v>74</v>
      </c>
      <c r="BE615" t="s">
        <v>74</v>
      </c>
      <c r="BF615" t="s">
        <v>74</v>
      </c>
      <c r="BG615" t="s">
        <v>74</v>
      </c>
      <c r="BH615" t="s">
        <v>74</v>
      </c>
      <c r="BI615">
        <v>8</v>
      </c>
      <c r="BJ615" t="s">
        <v>7216</v>
      </c>
      <c r="BK615" t="s">
        <v>6965</v>
      </c>
      <c r="BL615" t="s">
        <v>7217</v>
      </c>
      <c r="BM615" t="s">
        <v>7218</v>
      </c>
      <c r="BN615" t="s">
        <v>74</v>
      </c>
      <c r="BO615" t="s">
        <v>74</v>
      </c>
      <c r="BP615" t="s">
        <v>74</v>
      </c>
      <c r="BQ615" t="s">
        <v>74</v>
      </c>
      <c r="BR615" t="s">
        <v>97</v>
      </c>
      <c r="BS615" t="s">
        <v>7249</v>
      </c>
      <c r="BT615" t="str">
        <f>HYPERLINK("https%3A%2F%2Fwww.webofscience.com%2Fwos%2Fwoscc%2Ffull-record%2FWOS:A1995BD94D00058","View Full Record in Web of Science")</f>
        <v>View Full Record in Web of Science</v>
      </c>
    </row>
    <row r="616" spans="1:72" x14ac:dyDescent="0.15">
      <c r="A616" t="s">
        <v>72</v>
      </c>
      <c r="B616" t="s">
        <v>4928</v>
      </c>
      <c r="C616" t="s">
        <v>74</v>
      </c>
      <c r="D616" t="s">
        <v>74</v>
      </c>
      <c r="E616" t="s">
        <v>74</v>
      </c>
      <c r="F616" t="s">
        <v>4928</v>
      </c>
      <c r="G616" t="s">
        <v>74</v>
      </c>
      <c r="H616" t="s">
        <v>74</v>
      </c>
      <c r="I616" t="s">
        <v>7250</v>
      </c>
      <c r="J616" t="s">
        <v>7251</v>
      </c>
      <c r="K616" t="s">
        <v>74</v>
      </c>
      <c r="L616" t="s">
        <v>74</v>
      </c>
      <c r="M616" t="s">
        <v>77</v>
      </c>
      <c r="N616" t="s">
        <v>102</v>
      </c>
      <c r="O616" t="s">
        <v>74</v>
      </c>
      <c r="P616" t="s">
        <v>74</v>
      </c>
      <c r="Q616" t="s">
        <v>74</v>
      </c>
      <c r="R616" t="s">
        <v>74</v>
      </c>
      <c r="S616" t="s">
        <v>74</v>
      </c>
      <c r="T616" t="s">
        <v>7252</v>
      </c>
      <c r="U616" t="s">
        <v>7253</v>
      </c>
      <c r="V616" t="s">
        <v>7254</v>
      </c>
      <c r="W616" t="s">
        <v>74</v>
      </c>
      <c r="X616" t="s">
        <v>74</v>
      </c>
      <c r="Y616" t="s">
        <v>322</v>
      </c>
      <c r="Z616" t="s">
        <v>74</v>
      </c>
      <c r="AA616" t="s">
        <v>74</v>
      </c>
      <c r="AB616" t="s">
        <v>74</v>
      </c>
      <c r="AC616" t="s">
        <v>74</v>
      </c>
      <c r="AD616" t="s">
        <v>74</v>
      </c>
      <c r="AE616" t="s">
        <v>74</v>
      </c>
      <c r="AF616" t="s">
        <v>74</v>
      </c>
      <c r="AG616">
        <v>134</v>
      </c>
      <c r="AH616">
        <v>125</v>
      </c>
      <c r="AI616">
        <v>136</v>
      </c>
      <c r="AJ616">
        <v>1</v>
      </c>
      <c r="AK616">
        <v>98</v>
      </c>
      <c r="AL616" t="s">
        <v>7255</v>
      </c>
      <c r="AM616" t="s">
        <v>7256</v>
      </c>
      <c r="AN616" t="s">
        <v>7257</v>
      </c>
      <c r="AO616" t="s">
        <v>7258</v>
      </c>
      <c r="AP616" t="s">
        <v>74</v>
      </c>
      <c r="AQ616" t="s">
        <v>74</v>
      </c>
      <c r="AR616" t="s">
        <v>7259</v>
      </c>
      <c r="AS616" t="s">
        <v>7260</v>
      </c>
      <c r="AT616" t="s">
        <v>74</v>
      </c>
      <c r="AU616">
        <v>1995</v>
      </c>
      <c r="AV616">
        <v>26</v>
      </c>
      <c r="AW616" t="s">
        <v>74</v>
      </c>
      <c r="AX616" t="s">
        <v>74</v>
      </c>
      <c r="AY616" t="s">
        <v>74</v>
      </c>
      <c r="AZ616" t="s">
        <v>74</v>
      </c>
      <c r="BA616" t="s">
        <v>74</v>
      </c>
      <c r="BB616">
        <v>683</v>
      </c>
      <c r="BC616">
        <v>704</v>
      </c>
      <c r="BD616" t="s">
        <v>74</v>
      </c>
      <c r="BE616" t="s">
        <v>7261</v>
      </c>
      <c r="BF616" t="str">
        <f>HYPERLINK("http://dx.doi.org/10.1146/annurev.ecolsys.26.1.683","http://dx.doi.org/10.1146/annurev.ecolsys.26.1.683")</f>
        <v>http://dx.doi.org/10.1146/annurev.ecolsys.26.1.683</v>
      </c>
      <c r="BG616" t="s">
        <v>74</v>
      </c>
      <c r="BH616" t="s">
        <v>74</v>
      </c>
      <c r="BI616">
        <v>22</v>
      </c>
      <c r="BJ616" t="s">
        <v>7262</v>
      </c>
      <c r="BK616" t="s">
        <v>94</v>
      </c>
      <c r="BL616" t="s">
        <v>7263</v>
      </c>
      <c r="BM616" t="s">
        <v>7264</v>
      </c>
      <c r="BN616" t="s">
        <v>74</v>
      </c>
      <c r="BO616" t="s">
        <v>74</v>
      </c>
      <c r="BP616" t="s">
        <v>74</v>
      </c>
      <c r="BQ616" t="s">
        <v>74</v>
      </c>
      <c r="BR616" t="s">
        <v>97</v>
      </c>
      <c r="BS616" t="s">
        <v>7265</v>
      </c>
      <c r="BT616" t="str">
        <f>HYPERLINK("https%3A%2F%2Fwww.webofscience.com%2Fwos%2Fwoscc%2Ffull-record%2FWOS:A1995TH33000030","View Full Record in Web of Science")</f>
        <v>View Full Record in Web of Science</v>
      </c>
    </row>
    <row r="617" spans="1:72" x14ac:dyDescent="0.15">
      <c r="A617" t="s">
        <v>72</v>
      </c>
      <c r="B617" t="s">
        <v>7266</v>
      </c>
      <c r="C617" t="s">
        <v>74</v>
      </c>
      <c r="D617" t="s">
        <v>74</v>
      </c>
      <c r="E617" t="s">
        <v>74</v>
      </c>
      <c r="F617" t="s">
        <v>7266</v>
      </c>
      <c r="G617" t="s">
        <v>74</v>
      </c>
      <c r="H617" t="s">
        <v>74</v>
      </c>
      <c r="I617" t="s">
        <v>7267</v>
      </c>
      <c r="J617" t="s">
        <v>7268</v>
      </c>
      <c r="K617" t="s">
        <v>74</v>
      </c>
      <c r="L617" t="s">
        <v>74</v>
      </c>
      <c r="M617" t="s">
        <v>77</v>
      </c>
      <c r="N617" t="s">
        <v>78</v>
      </c>
      <c r="O617" t="s">
        <v>74</v>
      </c>
      <c r="P617" t="s">
        <v>74</v>
      </c>
      <c r="Q617" t="s">
        <v>74</v>
      </c>
      <c r="R617" t="s">
        <v>74</v>
      </c>
      <c r="S617" t="s">
        <v>74</v>
      </c>
      <c r="T617" t="s">
        <v>7269</v>
      </c>
      <c r="U617" t="s">
        <v>7270</v>
      </c>
      <c r="V617" t="s">
        <v>7271</v>
      </c>
      <c r="W617" t="s">
        <v>7272</v>
      </c>
      <c r="X617" t="s">
        <v>2497</v>
      </c>
      <c r="Y617" t="s">
        <v>7273</v>
      </c>
      <c r="Z617" t="s">
        <v>74</v>
      </c>
      <c r="AA617" t="s">
        <v>74</v>
      </c>
      <c r="AB617" t="s">
        <v>74</v>
      </c>
      <c r="AC617" t="s">
        <v>74</v>
      </c>
      <c r="AD617" t="s">
        <v>74</v>
      </c>
      <c r="AE617" t="s">
        <v>74</v>
      </c>
      <c r="AF617" t="s">
        <v>74</v>
      </c>
      <c r="AG617">
        <v>13</v>
      </c>
      <c r="AH617">
        <v>0</v>
      </c>
      <c r="AI617">
        <v>0</v>
      </c>
      <c r="AJ617">
        <v>0</v>
      </c>
      <c r="AK617">
        <v>1</v>
      </c>
      <c r="AL617" t="s">
        <v>7274</v>
      </c>
      <c r="AM617" t="s">
        <v>372</v>
      </c>
      <c r="AN617" t="s">
        <v>7275</v>
      </c>
      <c r="AO617" t="s">
        <v>7276</v>
      </c>
      <c r="AP617" t="s">
        <v>74</v>
      </c>
      <c r="AQ617" t="s">
        <v>74</v>
      </c>
      <c r="AR617" t="s">
        <v>7277</v>
      </c>
      <c r="AS617" t="s">
        <v>7278</v>
      </c>
      <c r="AT617" t="s">
        <v>74</v>
      </c>
      <c r="AU617">
        <v>1995</v>
      </c>
      <c r="AV617">
        <v>44</v>
      </c>
      <c r="AW617">
        <v>2</v>
      </c>
      <c r="AX617" t="s">
        <v>74</v>
      </c>
      <c r="AY617" t="s">
        <v>74</v>
      </c>
      <c r="AZ617" t="s">
        <v>74</v>
      </c>
      <c r="BA617" t="s">
        <v>74</v>
      </c>
      <c r="BB617">
        <v>163</v>
      </c>
      <c r="BC617">
        <v>172</v>
      </c>
      <c r="BD617" t="s">
        <v>74</v>
      </c>
      <c r="BE617" t="s">
        <v>7279</v>
      </c>
      <c r="BF617" t="str">
        <f>HYPERLINK("http://dx.doi.org/10.2307/2986342","http://dx.doi.org/10.2307/2986342")</f>
        <v>http://dx.doi.org/10.2307/2986342</v>
      </c>
      <c r="BG617" t="s">
        <v>74</v>
      </c>
      <c r="BH617" t="s">
        <v>74</v>
      </c>
      <c r="BI617">
        <v>10</v>
      </c>
      <c r="BJ617" t="s">
        <v>7280</v>
      </c>
      <c r="BK617" t="s">
        <v>94</v>
      </c>
      <c r="BL617" t="s">
        <v>7281</v>
      </c>
      <c r="BM617" t="s">
        <v>7282</v>
      </c>
      <c r="BN617" t="s">
        <v>74</v>
      </c>
      <c r="BO617" t="s">
        <v>74</v>
      </c>
      <c r="BP617" t="s">
        <v>74</v>
      </c>
      <c r="BQ617" t="s">
        <v>74</v>
      </c>
      <c r="BR617" t="s">
        <v>97</v>
      </c>
      <c r="BS617" t="s">
        <v>7283</v>
      </c>
      <c r="BT617" t="str">
        <f>HYPERLINK("https%3A%2F%2Fwww.webofscience.com%2Fwos%2Fwoscc%2Ffull-record%2FWOS:A1995QR73700003","View Full Record in Web of Science")</f>
        <v>View Full Record in Web of Science</v>
      </c>
    </row>
    <row r="618" spans="1:72" x14ac:dyDescent="0.15">
      <c r="A618" t="s">
        <v>72</v>
      </c>
      <c r="B618" t="s">
        <v>7284</v>
      </c>
      <c r="C618" t="s">
        <v>74</v>
      </c>
      <c r="D618" t="s">
        <v>74</v>
      </c>
      <c r="E618" t="s">
        <v>74</v>
      </c>
      <c r="F618" t="s">
        <v>7284</v>
      </c>
      <c r="G618" t="s">
        <v>74</v>
      </c>
      <c r="H618" t="s">
        <v>74</v>
      </c>
      <c r="I618" t="s">
        <v>7285</v>
      </c>
      <c r="J618" t="s">
        <v>7286</v>
      </c>
      <c r="K618" t="s">
        <v>74</v>
      </c>
      <c r="L618" t="s">
        <v>74</v>
      </c>
      <c r="M618" t="s">
        <v>77</v>
      </c>
      <c r="N618" t="s">
        <v>78</v>
      </c>
      <c r="O618" t="s">
        <v>74</v>
      </c>
      <c r="P618" t="s">
        <v>74</v>
      </c>
      <c r="Q618" t="s">
        <v>74</v>
      </c>
      <c r="R618" t="s">
        <v>74</v>
      </c>
      <c r="S618" t="s">
        <v>74</v>
      </c>
      <c r="T618" t="s">
        <v>74</v>
      </c>
      <c r="U618" t="s">
        <v>7287</v>
      </c>
      <c r="V618" t="s">
        <v>7288</v>
      </c>
      <c r="W618" t="s">
        <v>74</v>
      </c>
      <c r="X618" t="s">
        <v>74</v>
      </c>
      <c r="Y618" t="s">
        <v>7289</v>
      </c>
      <c r="Z618" t="s">
        <v>74</v>
      </c>
      <c r="AA618" t="s">
        <v>74</v>
      </c>
      <c r="AB618" t="s">
        <v>74</v>
      </c>
      <c r="AC618" t="s">
        <v>74</v>
      </c>
      <c r="AD618" t="s">
        <v>74</v>
      </c>
      <c r="AE618" t="s">
        <v>74</v>
      </c>
      <c r="AF618" t="s">
        <v>74</v>
      </c>
      <c r="AG618">
        <v>50</v>
      </c>
      <c r="AH618">
        <v>22</v>
      </c>
      <c r="AI618">
        <v>27</v>
      </c>
      <c r="AJ618">
        <v>0</v>
      </c>
      <c r="AK618">
        <v>10</v>
      </c>
      <c r="AL618" t="s">
        <v>4596</v>
      </c>
      <c r="AM618" t="s">
        <v>2043</v>
      </c>
      <c r="AN618" t="s">
        <v>7290</v>
      </c>
      <c r="AO618" t="s">
        <v>7291</v>
      </c>
      <c r="AP618" t="s">
        <v>74</v>
      </c>
      <c r="AQ618" t="s">
        <v>74</v>
      </c>
      <c r="AR618" t="s">
        <v>7292</v>
      </c>
      <c r="AS618" t="s">
        <v>7293</v>
      </c>
      <c r="AT618" t="s">
        <v>74</v>
      </c>
      <c r="AU618">
        <v>1995</v>
      </c>
      <c r="AV618">
        <v>43</v>
      </c>
      <c r="AW618">
        <v>1</v>
      </c>
      <c r="AX618" t="s">
        <v>74</v>
      </c>
      <c r="AY618" t="s">
        <v>74</v>
      </c>
      <c r="AZ618" t="s">
        <v>74</v>
      </c>
      <c r="BA618" t="s">
        <v>74</v>
      </c>
      <c r="BB618">
        <v>1</v>
      </c>
      <c r="BC618">
        <v>119</v>
      </c>
      <c r="BD618" t="s">
        <v>74</v>
      </c>
      <c r="BE618" t="s">
        <v>74</v>
      </c>
      <c r="BF618" t="s">
        <v>74</v>
      </c>
      <c r="BG618" t="s">
        <v>74</v>
      </c>
      <c r="BH618" t="s">
        <v>74</v>
      </c>
      <c r="BI618">
        <v>119</v>
      </c>
      <c r="BJ618" t="s">
        <v>7294</v>
      </c>
      <c r="BK618" t="s">
        <v>94</v>
      </c>
      <c r="BL618" t="s">
        <v>7294</v>
      </c>
      <c r="BM618" t="s">
        <v>7295</v>
      </c>
      <c r="BN618" t="s">
        <v>74</v>
      </c>
      <c r="BO618" t="s">
        <v>74</v>
      </c>
      <c r="BP618" t="s">
        <v>74</v>
      </c>
      <c r="BQ618" t="s">
        <v>74</v>
      </c>
      <c r="BR618" t="s">
        <v>97</v>
      </c>
      <c r="BS618" t="s">
        <v>7296</v>
      </c>
      <c r="BT618" t="str">
        <f>HYPERLINK("https%3A%2F%2Fwww.webofscience.com%2Fwos%2Fwoscc%2Ffull-record%2FWOS:A1995TP62900001","View Full Record in Web of Science")</f>
        <v>View Full Record in Web of Science</v>
      </c>
    </row>
    <row r="619" spans="1:72" x14ac:dyDescent="0.15">
      <c r="A619" t="s">
        <v>6954</v>
      </c>
      <c r="B619" t="s">
        <v>7297</v>
      </c>
      <c r="C619" t="s">
        <v>74</v>
      </c>
      <c r="D619" t="s">
        <v>7298</v>
      </c>
      <c r="E619" t="s">
        <v>74</v>
      </c>
      <c r="F619" t="s">
        <v>7297</v>
      </c>
      <c r="G619" t="s">
        <v>74</v>
      </c>
      <c r="H619" t="s">
        <v>74</v>
      </c>
      <c r="I619" t="s">
        <v>7299</v>
      </c>
      <c r="J619" t="s">
        <v>7300</v>
      </c>
      <c r="K619" t="s">
        <v>74</v>
      </c>
      <c r="L619" t="s">
        <v>74</v>
      </c>
      <c r="M619" t="s">
        <v>77</v>
      </c>
      <c r="N619" t="s">
        <v>6959</v>
      </c>
      <c r="O619" t="s">
        <v>7301</v>
      </c>
      <c r="P619">
        <v>1993</v>
      </c>
      <c r="Q619" t="s">
        <v>7302</v>
      </c>
      <c r="R619" t="s">
        <v>74</v>
      </c>
      <c r="S619" t="s">
        <v>74</v>
      </c>
      <c r="T619" t="s">
        <v>74</v>
      </c>
      <c r="U619" t="s">
        <v>74</v>
      </c>
      <c r="V619" t="s">
        <v>74</v>
      </c>
      <c r="W619" t="s">
        <v>7303</v>
      </c>
      <c r="X619" t="s">
        <v>74</v>
      </c>
      <c r="Y619" t="s">
        <v>74</v>
      </c>
      <c r="Z619" t="s">
        <v>74</v>
      </c>
      <c r="AA619" t="s">
        <v>74</v>
      </c>
      <c r="AB619" t="s">
        <v>74</v>
      </c>
      <c r="AC619" t="s">
        <v>74</v>
      </c>
      <c r="AD619" t="s">
        <v>74</v>
      </c>
      <c r="AE619" t="s">
        <v>74</v>
      </c>
      <c r="AF619" t="s">
        <v>74</v>
      </c>
      <c r="AG619">
        <v>0</v>
      </c>
      <c r="AH619">
        <v>0</v>
      </c>
      <c r="AI619">
        <v>0</v>
      </c>
      <c r="AJ619">
        <v>0</v>
      </c>
      <c r="AK619">
        <v>1</v>
      </c>
      <c r="AL619" t="s">
        <v>7304</v>
      </c>
      <c r="AM619" t="s">
        <v>7305</v>
      </c>
      <c r="AN619" t="s">
        <v>7306</v>
      </c>
      <c r="AO619" t="s">
        <v>74</v>
      </c>
      <c r="AP619" t="s">
        <v>74</v>
      </c>
      <c r="AQ619" t="s">
        <v>7307</v>
      </c>
      <c r="AR619" t="s">
        <v>74</v>
      </c>
      <c r="AS619" t="s">
        <v>74</v>
      </c>
      <c r="AT619" t="s">
        <v>74</v>
      </c>
      <c r="AU619">
        <v>1995</v>
      </c>
      <c r="AV619" t="s">
        <v>74</v>
      </c>
      <c r="AW619" t="s">
        <v>74</v>
      </c>
      <c r="AX619" t="s">
        <v>74</v>
      </c>
      <c r="AY619" t="s">
        <v>74</v>
      </c>
      <c r="AZ619" t="s">
        <v>74</v>
      </c>
      <c r="BA619" t="s">
        <v>74</v>
      </c>
      <c r="BB619">
        <v>87</v>
      </c>
      <c r="BC619">
        <v>96</v>
      </c>
      <c r="BD619" t="s">
        <v>74</v>
      </c>
      <c r="BE619" t="s">
        <v>74</v>
      </c>
      <c r="BF619" t="s">
        <v>74</v>
      </c>
      <c r="BG619" t="s">
        <v>74</v>
      </c>
      <c r="BH619" t="s">
        <v>74</v>
      </c>
      <c r="BI619">
        <v>10</v>
      </c>
      <c r="BJ619" t="s">
        <v>7308</v>
      </c>
      <c r="BK619" t="s">
        <v>7309</v>
      </c>
      <c r="BL619" t="s">
        <v>95</v>
      </c>
      <c r="BM619" t="s">
        <v>7310</v>
      </c>
      <c r="BN619" t="s">
        <v>74</v>
      </c>
      <c r="BO619" t="s">
        <v>74</v>
      </c>
      <c r="BP619" t="s">
        <v>74</v>
      </c>
      <c r="BQ619" t="s">
        <v>74</v>
      </c>
      <c r="BR619" t="s">
        <v>97</v>
      </c>
      <c r="BS619" t="s">
        <v>7311</v>
      </c>
      <c r="BT619" t="str">
        <f>HYPERLINK("https%3A%2F%2Fwww.webofscience.com%2Fwos%2Fwoscc%2Ffull-record%2FWOS:A1995BD49E00015","View Full Record in Web of Science")</f>
        <v>View Full Record in Web of Science</v>
      </c>
    </row>
    <row r="620" spans="1:72" x14ac:dyDescent="0.15">
      <c r="A620" t="s">
        <v>6954</v>
      </c>
      <c r="B620" t="s">
        <v>7312</v>
      </c>
      <c r="C620" t="s">
        <v>74</v>
      </c>
      <c r="D620" t="s">
        <v>7298</v>
      </c>
      <c r="E620" t="s">
        <v>74</v>
      </c>
      <c r="F620" t="s">
        <v>7312</v>
      </c>
      <c r="G620" t="s">
        <v>74</v>
      </c>
      <c r="H620" t="s">
        <v>74</v>
      </c>
      <c r="I620" t="s">
        <v>7313</v>
      </c>
      <c r="J620" t="s">
        <v>7300</v>
      </c>
      <c r="K620" t="s">
        <v>74</v>
      </c>
      <c r="L620" t="s">
        <v>74</v>
      </c>
      <c r="M620" t="s">
        <v>77</v>
      </c>
      <c r="N620" t="s">
        <v>6959</v>
      </c>
      <c r="O620" t="s">
        <v>7301</v>
      </c>
      <c r="P620">
        <v>1993</v>
      </c>
      <c r="Q620" t="s">
        <v>7302</v>
      </c>
      <c r="R620" t="s">
        <v>74</v>
      </c>
      <c r="S620" t="s">
        <v>74</v>
      </c>
      <c r="T620" t="s">
        <v>74</v>
      </c>
      <c r="U620" t="s">
        <v>74</v>
      </c>
      <c r="V620" t="s">
        <v>74</v>
      </c>
      <c r="W620" t="s">
        <v>74</v>
      </c>
      <c r="X620" t="s">
        <v>74</v>
      </c>
      <c r="Y620" t="s">
        <v>74</v>
      </c>
      <c r="Z620" t="s">
        <v>74</v>
      </c>
      <c r="AA620" t="s">
        <v>74</v>
      </c>
      <c r="AB620" t="s">
        <v>74</v>
      </c>
      <c r="AC620" t="s">
        <v>74</v>
      </c>
      <c r="AD620" t="s">
        <v>74</v>
      </c>
      <c r="AE620" t="s">
        <v>74</v>
      </c>
      <c r="AF620" t="s">
        <v>74</v>
      </c>
      <c r="AG620">
        <v>0</v>
      </c>
      <c r="AH620">
        <v>0</v>
      </c>
      <c r="AI620">
        <v>0</v>
      </c>
      <c r="AJ620">
        <v>0</v>
      </c>
      <c r="AK620">
        <v>0</v>
      </c>
      <c r="AL620" t="s">
        <v>7304</v>
      </c>
      <c r="AM620" t="s">
        <v>7305</v>
      </c>
      <c r="AN620" t="s">
        <v>7306</v>
      </c>
      <c r="AO620" t="s">
        <v>74</v>
      </c>
      <c r="AP620" t="s">
        <v>74</v>
      </c>
      <c r="AQ620" t="s">
        <v>7307</v>
      </c>
      <c r="AR620" t="s">
        <v>74</v>
      </c>
      <c r="AS620" t="s">
        <v>74</v>
      </c>
      <c r="AT620" t="s">
        <v>74</v>
      </c>
      <c r="AU620">
        <v>1995</v>
      </c>
      <c r="AV620" t="s">
        <v>74</v>
      </c>
      <c r="AW620" t="s">
        <v>74</v>
      </c>
      <c r="AX620" t="s">
        <v>74</v>
      </c>
      <c r="AY620" t="s">
        <v>74</v>
      </c>
      <c r="AZ620" t="s">
        <v>74</v>
      </c>
      <c r="BA620" t="s">
        <v>74</v>
      </c>
      <c r="BB620">
        <v>139</v>
      </c>
      <c r="BC620">
        <v>147</v>
      </c>
      <c r="BD620" t="s">
        <v>74</v>
      </c>
      <c r="BE620" t="s">
        <v>74</v>
      </c>
      <c r="BF620" t="s">
        <v>74</v>
      </c>
      <c r="BG620" t="s">
        <v>74</v>
      </c>
      <c r="BH620" t="s">
        <v>74</v>
      </c>
      <c r="BI620">
        <v>9</v>
      </c>
      <c r="BJ620" t="s">
        <v>7308</v>
      </c>
      <c r="BK620" t="s">
        <v>7309</v>
      </c>
      <c r="BL620" t="s">
        <v>95</v>
      </c>
      <c r="BM620" t="s">
        <v>7310</v>
      </c>
      <c r="BN620" t="s">
        <v>74</v>
      </c>
      <c r="BO620" t="s">
        <v>74</v>
      </c>
      <c r="BP620" t="s">
        <v>74</v>
      </c>
      <c r="BQ620" t="s">
        <v>74</v>
      </c>
      <c r="BR620" t="s">
        <v>97</v>
      </c>
      <c r="BS620" t="s">
        <v>7314</v>
      </c>
      <c r="BT620" t="str">
        <f>HYPERLINK("https%3A%2F%2Fwww.webofscience.com%2Fwos%2Fwoscc%2Ffull-record%2FWOS:A1995BD49E00022","View Full Record in Web of Science")</f>
        <v>View Full Record in Web of Science</v>
      </c>
    </row>
    <row r="621" spans="1:72" x14ac:dyDescent="0.15">
      <c r="A621" t="s">
        <v>72</v>
      </c>
      <c r="B621" t="s">
        <v>7315</v>
      </c>
      <c r="C621" t="s">
        <v>74</v>
      </c>
      <c r="D621" t="s">
        <v>74</v>
      </c>
      <c r="E621" t="s">
        <v>74</v>
      </c>
      <c r="F621" t="s">
        <v>7315</v>
      </c>
      <c r="G621" t="s">
        <v>74</v>
      </c>
      <c r="H621" t="s">
        <v>74</v>
      </c>
      <c r="I621" t="s">
        <v>7316</v>
      </c>
      <c r="J621" t="s">
        <v>7317</v>
      </c>
      <c r="K621" t="s">
        <v>74</v>
      </c>
      <c r="L621" t="s">
        <v>74</v>
      </c>
      <c r="M621" t="s">
        <v>77</v>
      </c>
      <c r="N621" t="s">
        <v>78</v>
      </c>
      <c r="O621" t="s">
        <v>74</v>
      </c>
      <c r="P621" t="s">
        <v>74</v>
      </c>
      <c r="Q621" t="s">
        <v>74</v>
      </c>
      <c r="R621" t="s">
        <v>74</v>
      </c>
      <c r="S621" t="s">
        <v>74</v>
      </c>
      <c r="T621" t="s">
        <v>74</v>
      </c>
      <c r="U621" t="s">
        <v>7318</v>
      </c>
      <c r="V621" t="s">
        <v>7319</v>
      </c>
      <c r="W621" t="s">
        <v>74</v>
      </c>
      <c r="X621" t="s">
        <v>74</v>
      </c>
      <c r="Y621" t="s">
        <v>7320</v>
      </c>
      <c r="Z621" t="s">
        <v>74</v>
      </c>
      <c r="AA621" t="s">
        <v>74</v>
      </c>
      <c r="AB621" t="s">
        <v>74</v>
      </c>
      <c r="AC621" t="s">
        <v>74</v>
      </c>
      <c r="AD621" t="s">
        <v>74</v>
      </c>
      <c r="AE621" t="s">
        <v>74</v>
      </c>
      <c r="AF621" t="s">
        <v>74</v>
      </c>
      <c r="AG621">
        <v>16</v>
      </c>
      <c r="AH621">
        <v>1</v>
      </c>
      <c r="AI621">
        <v>1</v>
      </c>
      <c r="AJ621">
        <v>0</v>
      </c>
      <c r="AK621">
        <v>0</v>
      </c>
      <c r="AL621" t="s">
        <v>7321</v>
      </c>
      <c r="AM621" t="s">
        <v>7322</v>
      </c>
      <c r="AN621" t="s">
        <v>7323</v>
      </c>
      <c r="AO621" t="s">
        <v>7324</v>
      </c>
      <c r="AP621" t="s">
        <v>74</v>
      </c>
      <c r="AQ621" t="s">
        <v>74</v>
      </c>
      <c r="AR621" t="s">
        <v>7325</v>
      </c>
      <c r="AS621" t="s">
        <v>7326</v>
      </c>
      <c r="AT621" t="s">
        <v>74</v>
      </c>
      <c r="AU621">
        <v>1995</v>
      </c>
      <c r="AV621">
        <v>38</v>
      </c>
      <c r="AW621">
        <v>4</v>
      </c>
      <c r="AX621" t="s">
        <v>74</v>
      </c>
      <c r="AY621" t="s">
        <v>74</v>
      </c>
      <c r="AZ621" t="s">
        <v>74</v>
      </c>
      <c r="BA621" t="s">
        <v>74</v>
      </c>
      <c r="BB621">
        <v>1231</v>
      </c>
      <c r="BC621">
        <v>1236</v>
      </c>
      <c r="BD621" t="s">
        <v>74</v>
      </c>
      <c r="BE621" t="s">
        <v>74</v>
      </c>
      <c r="BF621" t="s">
        <v>74</v>
      </c>
      <c r="BG621" t="s">
        <v>74</v>
      </c>
      <c r="BH621" t="s">
        <v>74</v>
      </c>
      <c r="BI621">
        <v>6</v>
      </c>
      <c r="BJ621" t="s">
        <v>207</v>
      </c>
      <c r="BK621" t="s">
        <v>94</v>
      </c>
      <c r="BL621" t="s">
        <v>208</v>
      </c>
      <c r="BM621" t="s">
        <v>7327</v>
      </c>
      <c r="BN621" t="s">
        <v>74</v>
      </c>
      <c r="BO621" t="s">
        <v>74</v>
      </c>
      <c r="BP621" t="s">
        <v>74</v>
      </c>
      <c r="BQ621" t="s">
        <v>74</v>
      </c>
      <c r="BR621" t="s">
        <v>97</v>
      </c>
      <c r="BS621" t="s">
        <v>7328</v>
      </c>
      <c r="BT621" t="str">
        <f>HYPERLINK("https%3A%2F%2Fwww.webofscience.com%2Fwos%2Fwoscc%2Ffull-record%2FWOS:A1995UG54500025","View Full Record in Web of Science")</f>
        <v>View Full Record in Web of Science</v>
      </c>
    </row>
    <row r="622" spans="1:72" x14ac:dyDescent="0.15">
      <c r="A622" t="s">
        <v>6954</v>
      </c>
      <c r="B622" t="s">
        <v>7329</v>
      </c>
      <c r="C622" t="s">
        <v>74</v>
      </c>
      <c r="D622" t="s">
        <v>7330</v>
      </c>
      <c r="E622" t="s">
        <v>74</v>
      </c>
      <c r="F622" t="s">
        <v>7329</v>
      </c>
      <c r="G622" t="s">
        <v>74</v>
      </c>
      <c r="H622" t="s">
        <v>74</v>
      </c>
      <c r="I622" t="s">
        <v>7331</v>
      </c>
      <c r="J622" t="s">
        <v>7332</v>
      </c>
      <c r="K622" t="s">
        <v>7333</v>
      </c>
      <c r="L622" t="s">
        <v>74</v>
      </c>
      <c r="M622" t="s">
        <v>77</v>
      </c>
      <c r="N622" t="s">
        <v>6959</v>
      </c>
      <c r="O622" t="s">
        <v>7334</v>
      </c>
      <c r="P622" t="s">
        <v>7335</v>
      </c>
      <c r="Q622" t="s">
        <v>7336</v>
      </c>
      <c r="R622" t="s">
        <v>74</v>
      </c>
      <c r="S622" t="s">
        <v>74</v>
      </c>
      <c r="T622" t="s">
        <v>74</v>
      </c>
      <c r="U622" t="s">
        <v>74</v>
      </c>
      <c r="V622" t="s">
        <v>74</v>
      </c>
      <c r="W622" t="s">
        <v>7337</v>
      </c>
      <c r="X622" t="s">
        <v>7338</v>
      </c>
      <c r="Y622" t="s">
        <v>74</v>
      </c>
      <c r="Z622" t="s">
        <v>74</v>
      </c>
      <c r="AA622" t="s">
        <v>74</v>
      </c>
      <c r="AB622" t="s">
        <v>74</v>
      </c>
      <c r="AC622" t="s">
        <v>74</v>
      </c>
      <c r="AD622" t="s">
        <v>74</v>
      </c>
      <c r="AE622" t="s">
        <v>74</v>
      </c>
      <c r="AF622" t="s">
        <v>74</v>
      </c>
      <c r="AG622">
        <v>0</v>
      </c>
      <c r="AH622">
        <v>0</v>
      </c>
      <c r="AI622">
        <v>0</v>
      </c>
      <c r="AJ622">
        <v>0</v>
      </c>
      <c r="AK622">
        <v>0</v>
      </c>
      <c r="AL622" t="s">
        <v>7339</v>
      </c>
      <c r="AM622" t="s">
        <v>2057</v>
      </c>
      <c r="AN622" t="s">
        <v>7340</v>
      </c>
      <c r="AO622" t="s">
        <v>7341</v>
      </c>
      <c r="AP622" t="s">
        <v>7342</v>
      </c>
      <c r="AQ622" t="s">
        <v>7343</v>
      </c>
      <c r="AR622" t="s">
        <v>7344</v>
      </c>
      <c r="AS622" t="s">
        <v>74</v>
      </c>
      <c r="AT622" t="s">
        <v>74</v>
      </c>
      <c r="AU622">
        <v>1995</v>
      </c>
      <c r="AV622">
        <v>2582</v>
      </c>
      <c r="AW622" t="s">
        <v>74</v>
      </c>
      <c r="AX622" t="s">
        <v>74</v>
      </c>
      <c r="AY622" t="s">
        <v>74</v>
      </c>
      <c r="AZ622" t="s">
        <v>74</v>
      </c>
      <c r="BA622" t="s">
        <v>74</v>
      </c>
      <c r="BB622">
        <v>306</v>
      </c>
      <c r="BC622">
        <v>312</v>
      </c>
      <c r="BD622" t="s">
        <v>74</v>
      </c>
      <c r="BE622" t="s">
        <v>7345</v>
      </c>
      <c r="BF622" t="str">
        <f>HYPERLINK("http://dx.doi.org/10.1117/12.228541","http://dx.doi.org/10.1117/12.228541")</f>
        <v>http://dx.doi.org/10.1117/12.228541</v>
      </c>
      <c r="BG622" t="s">
        <v>74</v>
      </c>
      <c r="BH622" t="s">
        <v>74</v>
      </c>
      <c r="BI622">
        <v>7</v>
      </c>
      <c r="BJ622" t="s">
        <v>7346</v>
      </c>
      <c r="BK622" t="s">
        <v>6965</v>
      </c>
      <c r="BL622" t="s">
        <v>7346</v>
      </c>
      <c r="BM622" t="s">
        <v>7347</v>
      </c>
      <c r="BN622" t="s">
        <v>74</v>
      </c>
      <c r="BO622" t="s">
        <v>74</v>
      </c>
      <c r="BP622" t="s">
        <v>74</v>
      </c>
      <c r="BQ622" t="s">
        <v>74</v>
      </c>
      <c r="BR622" t="s">
        <v>97</v>
      </c>
      <c r="BS622" t="s">
        <v>7348</v>
      </c>
      <c r="BT622" t="str">
        <f>HYPERLINK("https%3A%2F%2Fwww.webofscience.com%2Fwos%2Fwoscc%2Ffull-record%2FWOS:A1995BE76S00030","View Full Record in Web of Science")</f>
        <v>View Full Record in Web of Science</v>
      </c>
    </row>
    <row r="623" spans="1:72" x14ac:dyDescent="0.15">
      <c r="A623" t="s">
        <v>3624</v>
      </c>
      <c r="B623" t="s">
        <v>7349</v>
      </c>
      <c r="C623" t="s">
        <v>74</v>
      </c>
      <c r="D623" t="s">
        <v>7350</v>
      </c>
      <c r="E623" t="s">
        <v>74</v>
      </c>
      <c r="F623" t="s">
        <v>7349</v>
      </c>
      <c r="G623" t="s">
        <v>74</v>
      </c>
      <c r="H623" t="s">
        <v>74</v>
      </c>
      <c r="I623" t="s">
        <v>7351</v>
      </c>
      <c r="J623" t="s">
        <v>7352</v>
      </c>
      <c r="K623" t="s">
        <v>7140</v>
      </c>
      <c r="L623" t="s">
        <v>74</v>
      </c>
      <c r="M623" t="s">
        <v>77</v>
      </c>
      <c r="N623" t="s">
        <v>1282</v>
      </c>
      <c r="O623" t="s">
        <v>7353</v>
      </c>
      <c r="P623" t="s">
        <v>7142</v>
      </c>
      <c r="Q623" t="s">
        <v>7143</v>
      </c>
      <c r="R623" t="s">
        <v>74</v>
      </c>
      <c r="S623" t="s">
        <v>74</v>
      </c>
      <c r="T623" t="s">
        <v>74</v>
      </c>
      <c r="U623" t="s">
        <v>74</v>
      </c>
      <c r="V623" t="s">
        <v>7354</v>
      </c>
      <c r="W623" t="s">
        <v>74</v>
      </c>
      <c r="X623" t="s">
        <v>74</v>
      </c>
      <c r="Y623" t="s">
        <v>7355</v>
      </c>
      <c r="Z623" t="s">
        <v>74</v>
      </c>
      <c r="AA623" t="s">
        <v>74</v>
      </c>
      <c r="AB623" t="s">
        <v>74</v>
      </c>
      <c r="AC623" t="s">
        <v>74</v>
      </c>
      <c r="AD623" t="s">
        <v>74</v>
      </c>
      <c r="AE623" t="s">
        <v>74</v>
      </c>
      <c r="AF623" t="s">
        <v>74</v>
      </c>
      <c r="AG623">
        <v>0</v>
      </c>
      <c r="AH623">
        <v>0</v>
      </c>
      <c r="AI623">
        <v>0</v>
      </c>
      <c r="AJ623">
        <v>0</v>
      </c>
      <c r="AK623">
        <v>0</v>
      </c>
      <c r="AL623" t="s">
        <v>7148</v>
      </c>
      <c r="AM623" t="s">
        <v>372</v>
      </c>
      <c r="AN623" t="s">
        <v>7149</v>
      </c>
      <c r="AO623" t="s">
        <v>7150</v>
      </c>
      <c r="AP623" t="s">
        <v>74</v>
      </c>
      <c r="AQ623" t="s">
        <v>7356</v>
      </c>
      <c r="AR623" t="s">
        <v>7152</v>
      </c>
      <c r="AS623" t="s">
        <v>74</v>
      </c>
      <c r="AT623" t="s">
        <v>74</v>
      </c>
      <c r="AU623">
        <v>1995</v>
      </c>
      <c r="AV623">
        <v>17</v>
      </c>
      <c r="AW623">
        <v>11</v>
      </c>
      <c r="AX623" t="s">
        <v>74</v>
      </c>
      <c r="AY623" t="s">
        <v>74</v>
      </c>
      <c r="AZ623" t="s">
        <v>74</v>
      </c>
      <c r="BA623" t="s">
        <v>74</v>
      </c>
      <c r="BB623">
        <v>143</v>
      </c>
      <c r="BC623">
        <v>147</v>
      </c>
      <c r="BD623" t="s">
        <v>74</v>
      </c>
      <c r="BE623" t="s">
        <v>74</v>
      </c>
      <c r="BF623" t="s">
        <v>74</v>
      </c>
      <c r="BG623" t="s">
        <v>74</v>
      </c>
      <c r="BH623" t="s">
        <v>74</v>
      </c>
      <c r="BI623">
        <v>5</v>
      </c>
      <c r="BJ623" t="s">
        <v>7216</v>
      </c>
      <c r="BK623" t="s">
        <v>1296</v>
      </c>
      <c r="BL623" t="s">
        <v>7217</v>
      </c>
      <c r="BM623" t="s">
        <v>7357</v>
      </c>
      <c r="BN623" t="s">
        <v>74</v>
      </c>
      <c r="BO623" t="s">
        <v>74</v>
      </c>
      <c r="BP623" t="s">
        <v>74</v>
      </c>
      <c r="BQ623" t="s">
        <v>74</v>
      </c>
      <c r="BR623" t="s">
        <v>97</v>
      </c>
      <c r="BS623" t="s">
        <v>7358</v>
      </c>
      <c r="BT623" t="str">
        <f>HYPERLINK("https%3A%2F%2Fwww.webofscience.com%2Fwos%2Fwoscc%2Ffull-record%2FWOS:A1995BE07R00019","View Full Record in Web of Science")</f>
        <v>View Full Record in Web of Science</v>
      </c>
    </row>
    <row r="624" spans="1:72" x14ac:dyDescent="0.15">
      <c r="A624" t="s">
        <v>3624</v>
      </c>
      <c r="B624" t="s">
        <v>7359</v>
      </c>
      <c r="C624" t="s">
        <v>74</v>
      </c>
      <c r="D624" t="s">
        <v>7350</v>
      </c>
      <c r="E624" t="s">
        <v>74</v>
      </c>
      <c r="F624" t="s">
        <v>7359</v>
      </c>
      <c r="G624" t="s">
        <v>74</v>
      </c>
      <c r="H624" t="s">
        <v>74</v>
      </c>
      <c r="I624" t="s">
        <v>7360</v>
      </c>
      <c r="J624" t="s">
        <v>7352</v>
      </c>
      <c r="K624" t="s">
        <v>7140</v>
      </c>
      <c r="L624" t="s">
        <v>74</v>
      </c>
      <c r="M624" t="s">
        <v>77</v>
      </c>
      <c r="N624" t="s">
        <v>1282</v>
      </c>
      <c r="O624" t="s">
        <v>7353</v>
      </c>
      <c r="P624" t="s">
        <v>7142</v>
      </c>
      <c r="Q624" t="s">
        <v>7143</v>
      </c>
      <c r="R624" t="s">
        <v>74</v>
      </c>
      <c r="S624" t="s">
        <v>74</v>
      </c>
      <c r="T624" t="s">
        <v>74</v>
      </c>
      <c r="U624" t="s">
        <v>74</v>
      </c>
      <c r="V624" t="s">
        <v>7361</v>
      </c>
      <c r="W624" t="s">
        <v>74</v>
      </c>
      <c r="X624" t="s">
        <v>74</v>
      </c>
      <c r="Y624" t="s">
        <v>7362</v>
      </c>
      <c r="Z624" t="s">
        <v>74</v>
      </c>
      <c r="AA624" t="s">
        <v>74</v>
      </c>
      <c r="AB624" t="s">
        <v>74</v>
      </c>
      <c r="AC624" t="s">
        <v>74</v>
      </c>
      <c r="AD624" t="s">
        <v>74</v>
      </c>
      <c r="AE624" t="s">
        <v>74</v>
      </c>
      <c r="AF624" t="s">
        <v>74</v>
      </c>
      <c r="AG624">
        <v>8</v>
      </c>
      <c r="AH624">
        <v>0</v>
      </c>
      <c r="AI624">
        <v>0</v>
      </c>
      <c r="AJ624">
        <v>0</v>
      </c>
      <c r="AK624">
        <v>2</v>
      </c>
      <c r="AL624" t="s">
        <v>7148</v>
      </c>
      <c r="AM624" t="s">
        <v>372</v>
      </c>
      <c r="AN624" t="s">
        <v>7149</v>
      </c>
      <c r="AO624" t="s">
        <v>7150</v>
      </c>
      <c r="AP624" t="s">
        <v>74</v>
      </c>
      <c r="AQ624" t="s">
        <v>7356</v>
      </c>
      <c r="AR624" t="s">
        <v>7152</v>
      </c>
      <c r="AS624" t="s">
        <v>74</v>
      </c>
      <c r="AT624" t="s">
        <v>74</v>
      </c>
      <c r="AU624">
        <v>1995</v>
      </c>
      <c r="AV624">
        <v>17</v>
      </c>
      <c r="AW624">
        <v>11</v>
      </c>
      <c r="AX624" t="s">
        <v>74</v>
      </c>
      <c r="AY624" t="s">
        <v>74</v>
      </c>
      <c r="AZ624" t="s">
        <v>74</v>
      </c>
      <c r="BA624" t="s">
        <v>74</v>
      </c>
      <c r="BB624">
        <v>157</v>
      </c>
      <c r="BC624">
        <v>160</v>
      </c>
      <c r="BD624" t="s">
        <v>74</v>
      </c>
      <c r="BE624" t="s">
        <v>74</v>
      </c>
      <c r="BF624" t="s">
        <v>74</v>
      </c>
      <c r="BG624" t="s">
        <v>74</v>
      </c>
      <c r="BH624" t="s">
        <v>74</v>
      </c>
      <c r="BI624">
        <v>4</v>
      </c>
      <c r="BJ624" t="s">
        <v>7216</v>
      </c>
      <c r="BK624" t="s">
        <v>1296</v>
      </c>
      <c r="BL624" t="s">
        <v>7217</v>
      </c>
      <c r="BM624" t="s">
        <v>7357</v>
      </c>
      <c r="BN624" t="s">
        <v>74</v>
      </c>
      <c r="BO624" t="s">
        <v>74</v>
      </c>
      <c r="BP624" t="s">
        <v>74</v>
      </c>
      <c r="BQ624" t="s">
        <v>74</v>
      </c>
      <c r="BR624" t="s">
        <v>97</v>
      </c>
      <c r="BS624" t="s">
        <v>7363</v>
      </c>
      <c r="BT624" t="str">
        <f>HYPERLINK("https%3A%2F%2Fwww.webofscience.com%2Fwos%2Fwoscc%2Ffull-record%2FWOS:A1995BE07R00021","View Full Record in Web of Science")</f>
        <v>View Full Record in Web of Science</v>
      </c>
    </row>
    <row r="625" spans="1:72" x14ac:dyDescent="0.15">
      <c r="A625" t="s">
        <v>72</v>
      </c>
      <c r="B625" t="s">
        <v>7364</v>
      </c>
      <c r="C625" t="s">
        <v>74</v>
      </c>
      <c r="D625" t="s">
        <v>74</v>
      </c>
      <c r="E625" t="s">
        <v>74</v>
      </c>
      <c r="F625" t="s">
        <v>7364</v>
      </c>
      <c r="G625" t="s">
        <v>74</v>
      </c>
      <c r="H625" t="s">
        <v>74</v>
      </c>
      <c r="I625" t="s">
        <v>7365</v>
      </c>
      <c r="J625" t="s">
        <v>7366</v>
      </c>
      <c r="K625" t="s">
        <v>74</v>
      </c>
      <c r="L625" t="s">
        <v>74</v>
      </c>
      <c r="M625" t="s">
        <v>77</v>
      </c>
      <c r="N625" t="s">
        <v>78</v>
      </c>
      <c r="O625" t="s">
        <v>74</v>
      </c>
      <c r="P625" t="s">
        <v>74</v>
      </c>
      <c r="Q625" t="s">
        <v>74</v>
      </c>
      <c r="R625" t="s">
        <v>74</v>
      </c>
      <c r="S625" t="s">
        <v>74</v>
      </c>
      <c r="T625" t="s">
        <v>74</v>
      </c>
      <c r="U625" t="s">
        <v>7367</v>
      </c>
      <c r="V625" t="s">
        <v>7368</v>
      </c>
      <c r="W625" t="s">
        <v>7369</v>
      </c>
      <c r="X625" t="s">
        <v>1754</v>
      </c>
      <c r="Y625" t="s">
        <v>74</v>
      </c>
      <c r="Z625" t="s">
        <v>74</v>
      </c>
      <c r="AA625" t="s">
        <v>74</v>
      </c>
      <c r="AB625" t="s">
        <v>7370</v>
      </c>
      <c r="AC625" t="s">
        <v>74</v>
      </c>
      <c r="AD625" t="s">
        <v>74</v>
      </c>
      <c r="AE625" t="s">
        <v>74</v>
      </c>
      <c r="AF625" t="s">
        <v>74</v>
      </c>
      <c r="AG625">
        <v>46</v>
      </c>
      <c r="AH625">
        <v>61</v>
      </c>
      <c r="AI625">
        <v>70</v>
      </c>
      <c r="AJ625">
        <v>0</v>
      </c>
      <c r="AK625">
        <v>27</v>
      </c>
      <c r="AL625" t="s">
        <v>7371</v>
      </c>
      <c r="AM625" t="s">
        <v>1168</v>
      </c>
      <c r="AN625" t="s">
        <v>4106</v>
      </c>
      <c r="AO625" t="s">
        <v>7372</v>
      </c>
      <c r="AP625" t="s">
        <v>74</v>
      </c>
      <c r="AQ625" t="s">
        <v>74</v>
      </c>
      <c r="AR625" t="s">
        <v>7366</v>
      </c>
      <c r="AS625" t="s">
        <v>7366</v>
      </c>
      <c r="AT625" t="s">
        <v>7113</v>
      </c>
      <c r="AU625">
        <v>1995</v>
      </c>
      <c r="AV625">
        <v>112</v>
      </c>
      <c r="AW625">
        <v>1</v>
      </c>
      <c r="AX625" t="s">
        <v>74</v>
      </c>
      <c r="AY625" t="s">
        <v>74</v>
      </c>
      <c r="AZ625" t="s">
        <v>74</v>
      </c>
      <c r="BA625" t="s">
        <v>74</v>
      </c>
      <c r="BB625">
        <v>171</v>
      </c>
      <c r="BC625">
        <v>182</v>
      </c>
      <c r="BD625" t="s">
        <v>74</v>
      </c>
      <c r="BE625" t="s">
        <v>7373</v>
      </c>
      <c r="BF625" t="str">
        <f>HYPERLINK("http://dx.doi.org/10.2307/4088776","http://dx.doi.org/10.2307/4088776")</f>
        <v>http://dx.doi.org/10.2307/4088776</v>
      </c>
      <c r="BG625" t="s">
        <v>74</v>
      </c>
      <c r="BH625" t="s">
        <v>74</v>
      </c>
      <c r="BI625">
        <v>12</v>
      </c>
      <c r="BJ625" t="s">
        <v>690</v>
      </c>
      <c r="BK625" t="s">
        <v>94</v>
      </c>
      <c r="BL625" t="s">
        <v>691</v>
      </c>
      <c r="BM625" t="s">
        <v>7374</v>
      </c>
      <c r="BN625" t="s">
        <v>74</v>
      </c>
      <c r="BO625" t="s">
        <v>74</v>
      </c>
      <c r="BP625" t="s">
        <v>74</v>
      </c>
      <c r="BQ625" t="s">
        <v>74</v>
      </c>
      <c r="BR625" t="s">
        <v>97</v>
      </c>
      <c r="BS625" t="s">
        <v>7375</v>
      </c>
      <c r="BT625" t="str">
        <f>HYPERLINK("https%3A%2F%2Fwww.webofscience.com%2Fwos%2Fwoscc%2Ffull-record%2FWOS:A1995TW75300015","View Full Record in Web of Science")</f>
        <v>View Full Record in Web of Science</v>
      </c>
    </row>
    <row r="626" spans="1:72" x14ac:dyDescent="0.15">
      <c r="A626" t="s">
        <v>72</v>
      </c>
      <c r="B626" t="s">
        <v>7376</v>
      </c>
      <c r="C626" t="s">
        <v>74</v>
      </c>
      <c r="D626" t="s">
        <v>74</v>
      </c>
      <c r="E626" t="s">
        <v>74</v>
      </c>
      <c r="F626" t="s">
        <v>7376</v>
      </c>
      <c r="G626" t="s">
        <v>74</v>
      </c>
      <c r="H626" t="s">
        <v>74</v>
      </c>
      <c r="I626" t="s">
        <v>7377</v>
      </c>
      <c r="J626" t="s">
        <v>7378</v>
      </c>
      <c r="K626" t="s">
        <v>74</v>
      </c>
      <c r="L626" t="s">
        <v>74</v>
      </c>
      <c r="M626" t="s">
        <v>77</v>
      </c>
      <c r="N626" t="s">
        <v>1282</v>
      </c>
      <c r="O626" t="s">
        <v>7379</v>
      </c>
      <c r="P626" t="s">
        <v>7380</v>
      </c>
      <c r="Q626" t="s">
        <v>7381</v>
      </c>
      <c r="R626" t="s">
        <v>74</v>
      </c>
      <c r="S626" t="s">
        <v>74</v>
      </c>
      <c r="T626" t="s">
        <v>7382</v>
      </c>
      <c r="U626" t="s">
        <v>7383</v>
      </c>
      <c r="V626" t="s">
        <v>7384</v>
      </c>
      <c r="W626" t="s">
        <v>7385</v>
      </c>
      <c r="X626" t="s">
        <v>1639</v>
      </c>
      <c r="Y626" t="s">
        <v>7386</v>
      </c>
      <c r="Z626" t="s">
        <v>74</v>
      </c>
      <c r="AA626" t="s">
        <v>7387</v>
      </c>
      <c r="AB626" t="s">
        <v>7388</v>
      </c>
      <c r="AC626" t="s">
        <v>74</v>
      </c>
      <c r="AD626" t="s">
        <v>74</v>
      </c>
      <c r="AE626" t="s">
        <v>74</v>
      </c>
      <c r="AF626" t="s">
        <v>74</v>
      </c>
      <c r="AG626">
        <v>61</v>
      </c>
      <c r="AH626">
        <v>10</v>
      </c>
      <c r="AI626">
        <v>10</v>
      </c>
      <c r="AJ626">
        <v>0</v>
      </c>
      <c r="AK626">
        <v>10</v>
      </c>
      <c r="AL626" t="s">
        <v>2112</v>
      </c>
      <c r="AM626" t="s">
        <v>2113</v>
      </c>
      <c r="AN626" t="s">
        <v>2114</v>
      </c>
      <c r="AO626" t="s">
        <v>7389</v>
      </c>
      <c r="AP626" t="s">
        <v>74</v>
      </c>
      <c r="AQ626" t="s">
        <v>74</v>
      </c>
      <c r="AR626" t="s">
        <v>7390</v>
      </c>
      <c r="AS626" t="s">
        <v>7391</v>
      </c>
      <c r="AT626" t="s">
        <v>74</v>
      </c>
      <c r="AU626">
        <v>1995</v>
      </c>
      <c r="AV626">
        <v>22</v>
      </c>
      <c r="AW626">
        <v>2</v>
      </c>
      <c r="AX626" t="s">
        <v>74</v>
      </c>
      <c r="AY626" t="s">
        <v>74</v>
      </c>
      <c r="AZ626" t="s">
        <v>74</v>
      </c>
      <c r="BA626" t="s">
        <v>74</v>
      </c>
      <c r="BB626">
        <v>321</v>
      </c>
      <c r="BC626">
        <v>330</v>
      </c>
      <c r="BD626" t="s">
        <v>74</v>
      </c>
      <c r="BE626" t="s">
        <v>7392</v>
      </c>
      <c r="BF626" t="str">
        <f>HYPERLINK("http://dx.doi.org/10.1071/PP9950321","http://dx.doi.org/10.1071/PP9950321")</f>
        <v>http://dx.doi.org/10.1071/PP9950321</v>
      </c>
      <c r="BG626" t="s">
        <v>74</v>
      </c>
      <c r="BH626" t="s">
        <v>74</v>
      </c>
      <c r="BI626">
        <v>10</v>
      </c>
      <c r="BJ626" t="s">
        <v>594</v>
      </c>
      <c r="BK626" t="s">
        <v>1296</v>
      </c>
      <c r="BL626" t="s">
        <v>594</v>
      </c>
      <c r="BM626" t="s">
        <v>7393</v>
      </c>
      <c r="BN626" t="s">
        <v>74</v>
      </c>
      <c r="BO626" t="s">
        <v>74</v>
      </c>
      <c r="BP626" t="s">
        <v>74</v>
      </c>
      <c r="BQ626" t="s">
        <v>74</v>
      </c>
      <c r="BR626" t="s">
        <v>97</v>
      </c>
      <c r="BS626" t="s">
        <v>7394</v>
      </c>
      <c r="BT626" t="str">
        <f>HYPERLINK("https%3A%2F%2Fwww.webofscience.com%2Fwos%2Fwoscc%2Ffull-record%2FWOS:A1995QX86400019","View Full Record in Web of Science")</f>
        <v>View Full Record in Web of Science</v>
      </c>
    </row>
    <row r="627" spans="1:72" x14ac:dyDescent="0.15">
      <c r="A627" t="s">
        <v>72</v>
      </c>
      <c r="B627" t="s">
        <v>7395</v>
      </c>
      <c r="C627" t="s">
        <v>74</v>
      </c>
      <c r="D627" t="s">
        <v>74</v>
      </c>
      <c r="E627" t="s">
        <v>74</v>
      </c>
      <c r="F627" t="s">
        <v>7395</v>
      </c>
      <c r="G627" t="s">
        <v>74</v>
      </c>
      <c r="H627" t="s">
        <v>74</v>
      </c>
      <c r="I627" t="s">
        <v>7396</v>
      </c>
      <c r="J627" t="s">
        <v>7397</v>
      </c>
      <c r="K627" t="s">
        <v>74</v>
      </c>
      <c r="L627" t="s">
        <v>74</v>
      </c>
      <c r="M627" t="s">
        <v>77</v>
      </c>
      <c r="N627" t="s">
        <v>78</v>
      </c>
      <c r="O627" t="s">
        <v>74</v>
      </c>
      <c r="P627" t="s">
        <v>74</v>
      </c>
      <c r="Q627" t="s">
        <v>74</v>
      </c>
      <c r="R627" t="s">
        <v>74</v>
      </c>
      <c r="S627" t="s">
        <v>74</v>
      </c>
      <c r="T627" t="s">
        <v>7398</v>
      </c>
      <c r="U627" t="s">
        <v>7399</v>
      </c>
      <c r="V627" t="s">
        <v>7400</v>
      </c>
      <c r="W627" t="s">
        <v>7401</v>
      </c>
      <c r="X627" t="s">
        <v>7402</v>
      </c>
      <c r="Y627" t="s">
        <v>7403</v>
      </c>
      <c r="Z627" t="s">
        <v>74</v>
      </c>
      <c r="AA627" t="s">
        <v>7404</v>
      </c>
      <c r="AB627" t="s">
        <v>7405</v>
      </c>
      <c r="AC627" t="s">
        <v>74</v>
      </c>
      <c r="AD627" t="s">
        <v>74</v>
      </c>
      <c r="AE627" t="s">
        <v>74</v>
      </c>
      <c r="AF627" t="s">
        <v>74</v>
      </c>
      <c r="AG627">
        <v>80</v>
      </c>
      <c r="AH627">
        <v>67</v>
      </c>
      <c r="AI627">
        <v>73</v>
      </c>
      <c r="AJ627">
        <v>0</v>
      </c>
      <c r="AK627">
        <v>27</v>
      </c>
      <c r="AL627" t="s">
        <v>344</v>
      </c>
      <c r="AM627" t="s">
        <v>345</v>
      </c>
      <c r="AN627" t="s">
        <v>346</v>
      </c>
      <c r="AO627" t="s">
        <v>7406</v>
      </c>
      <c r="AP627" t="s">
        <v>74</v>
      </c>
      <c r="AQ627" t="s">
        <v>74</v>
      </c>
      <c r="AR627" t="s">
        <v>7407</v>
      </c>
      <c r="AS627" t="s">
        <v>7408</v>
      </c>
      <c r="AT627" t="s">
        <v>7113</v>
      </c>
      <c r="AU627">
        <v>1995</v>
      </c>
      <c r="AV627">
        <v>36</v>
      </c>
      <c r="AW627">
        <v>1</v>
      </c>
      <c r="AX627" t="s">
        <v>74</v>
      </c>
      <c r="AY627" t="s">
        <v>74</v>
      </c>
      <c r="AZ627" t="s">
        <v>74</v>
      </c>
      <c r="BA627" t="s">
        <v>74</v>
      </c>
      <c r="BB627">
        <v>1</v>
      </c>
      <c r="BC627">
        <v>10</v>
      </c>
      <c r="BD627" t="s">
        <v>74</v>
      </c>
      <c r="BE627" t="s">
        <v>74</v>
      </c>
      <c r="BF627" t="s">
        <v>74</v>
      </c>
      <c r="BG627" t="s">
        <v>74</v>
      </c>
      <c r="BH627" t="s">
        <v>74</v>
      </c>
      <c r="BI627">
        <v>10</v>
      </c>
      <c r="BJ627" t="s">
        <v>7409</v>
      </c>
      <c r="BK627" t="s">
        <v>94</v>
      </c>
      <c r="BL627" t="s">
        <v>7410</v>
      </c>
      <c r="BM627" t="s">
        <v>7411</v>
      </c>
      <c r="BN627" t="s">
        <v>74</v>
      </c>
      <c r="BO627" t="s">
        <v>74</v>
      </c>
      <c r="BP627" t="s">
        <v>74</v>
      </c>
      <c r="BQ627" t="s">
        <v>74</v>
      </c>
      <c r="BR627" t="s">
        <v>97</v>
      </c>
      <c r="BS627" t="s">
        <v>7412</v>
      </c>
      <c r="BT627" t="str">
        <f>HYPERLINK("https%3A%2F%2Fwww.webofscience.com%2Fwos%2Fwoscc%2Ffull-record%2FWOS:A1995QD26100001","View Full Record in Web of Science")</f>
        <v>View Full Record in Web of Science</v>
      </c>
    </row>
    <row r="628" spans="1:72" x14ac:dyDescent="0.15">
      <c r="A628" t="s">
        <v>72</v>
      </c>
      <c r="B628" t="s">
        <v>7413</v>
      </c>
      <c r="C628" t="s">
        <v>74</v>
      </c>
      <c r="D628" t="s">
        <v>74</v>
      </c>
      <c r="E628" t="s">
        <v>74</v>
      </c>
      <c r="F628" t="s">
        <v>7413</v>
      </c>
      <c r="G628" t="s">
        <v>74</v>
      </c>
      <c r="H628" t="s">
        <v>74</v>
      </c>
      <c r="I628" t="s">
        <v>7414</v>
      </c>
      <c r="J628" t="s">
        <v>7415</v>
      </c>
      <c r="K628" t="s">
        <v>74</v>
      </c>
      <c r="L628" t="s">
        <v>74</v>
      </c>
      <c r="M628" t="s">
        <v>77</v>
      </c>
      <c r="N628" t="s">
        <v>102</v>
      </c>
      <c r="O628" t="s">
        <v>74</v>
      </c>
      <c r="P628" t="s">
        <v>74</v>
      </c>
      <c r="Q628" t="s">
        <v>74</v>
      </c>
      <c r="R628" t="s">
        <v>74</v>
      </c>
      <c r="S628" t="s">
        <v>74</v>
      </c>
      <c r="T628" t="s">
        <v>7416</v>
      </c>
      <c r="U628" t="s">
        <v>7417</v>
      </c>
      <c r="V628" t="s">
        <v>7418</v>
      </c>
      <c r="W628" t="s">
        <v>7419</v>
      </c>
      <c r="X628" t="s">
        <v>7420</v>
      </c>
      <c r="Y628" t="s">
        <v>7421</v>
      </c>
      <c r="Z628" t="s">
        <v>74</v>
      </c>
      <c r="AA628" t="s">
        <v>74</v>
      </c>
      <c r="AB628" t="s">
        <v>74</v>
      </c>
      <c r="AC628" t="s">
        <v>74</v>
      </c>
      <c r="AD628" t="s">
        <v>74</v>
      </c>
      <c r="AE628" t="s">
        <v>74</v>
      </c>
      <c r="AF628" t="s">
        <v>74</v>
      </c>
      <c r="AG628">
        <v>125</v>
      </c>
      <c r="AH628">
        <v>212</v>
      </c>
      <c r="AI628">
        <v>255</v>
      </c>
      <c r="AJ628">
        <v>1</v>
      </c>
      <c r="AK628">
        <v>100</v>
      </c>
      <c r="AL628" t="s">
        <v>622</v>
      </c>
      <c r="AM628" t="s">
        <v>372</v>
      </c>
      <c r="AN628" t="s">
        <v>623</v>
      </c>
      <c r="AO628" t="s">
        <v>7422</v>
      </c>
      <c r="AP628" t="s">
        <v>74</v>
      </c>
      <c r="AQ628" t="s">
        <v>74</v>
      </c>
      <c r="AR628" t="s">
        <v>7423</v>
      </c>
      <c r="AS628" t="s">
        <v>7424</v>
      </c>
      <c r="AT628" t="s">
        <v>74</v>
      </c>
      <c r="AU628">
        <v>1995</v>
      </c>
      <c r="AV628">
        <v>13</v>
      </c>
      <c r="AW628">
        <v>3</v>
      </c>
      <c r="AX628" t="s">
        <v>74</v>
      </c>
      <c r="AY628" t="s">
        <v>74</v>
      </c>
      <c r="AZ628" t="s">
        <v>74</v>
      </c>
      <c r="BA628" t="s">
        <v>74</v>
      </c>
      <c r="BB628">
        <v>375</v>
      </c>
      <c r="BC628">
        <v>402</v>
      </c>
      <c r="BD628" t="s">
        <v>74</v>
      </c>
      <c r="BE628" t="s">
        <v>7425</v>
      </c>
      <c r="BF628" t="str">
        <f>HYPERLINK("http://dx.doi.org/10.1016/0734-9750(95)02001-J","http://dx.doi.org/10.1016/0734-9750(95)02001-J")</f>
        <v>http://dx.doi.org/10.1016/0734-9750(95)02001-J</v>
      </c>
      <c r="BG628" t="s">
        <v>74</v>
      </c>
      <c r="BH628" t="s">
        <v>74</v>
      </c>
      <c r="BI628">
        <v>28</v>
      </c>
      <c r="BJ628" t="s">
        <v>7426</v>
      </c>
      <c r="BK628" t="s">
        <v>94</v>
      </c>
      <c r="BL628" t="s">
        <v>7426</v>
      </c>
      <c r="BM628" t="s">
        <v>7427</v>
      </c>
      <c r="BN628">
        <v>14536093</v>
      </c>
      <c r="BO628" t="s">
        <v>74</v>
      </c>
      <c r="BP628" t="s">
        <v>74</v>
      </c>
      <c r="BQ628" t="s">
        <v>74</v>
      </c>
      <c r="BR628" t="s">
        <v>97</v>
      </c>
      <c r="BS628" t="s">
        <v>7428</v>
      </c>
      <c r="BT628" t="str">
        <f>HYPERLINK("https%3A%2F%2Fwww.webofscience.com%2Fwos%2Fwoscc%2Ffull-record%2FWOS:A1995TA76400002","View Full Record in Web of Science")</f>
        <v>View Full Record in Web of Science</v>
      </c>
    </row>
    <row r="629" spans="1:72" x14ac:dyDescent="0.15">
      <c r="A629" t="s">
        <v>72</v>
      </c>
      <c r="B629" t="s">
        <v>7429</v>
      </c>
      <c r="C629" t="s">
        <v>74</v>
      </c>
      <c r="D629" t="s">
        <v>74</v>
      </c>
      <c r="E629" t="s">
        <v>74</v>
      </c>
      <c r="F629" t="s">
        <v>7429</v>
      </c>
      <c r="G629" t="s">
        <v>74</v>
      </c>
      <c r="H629" t="s">
        <v>74</v>
      </c>
      <c r="I629" t="s">
        <v>7430</v>
      </c>
      <c r="J629" t="s">
        <v>7431</v>
      </c>
      <c r="K629" t="s">
        <v>74</v>
      </c>
      <c r="L629" t="s">
        <v>74</v>
      </c>
      <c r="M629" t="s">
        <v>77</v>
      </c>
      <c r="N629" t="s">
        <v>78</v>
      </c>
      <c r="O629" t="s">
        <v>74</v>
      </c>
      <c r="P629" t="s">
        <v>74</v>
      </c>
      <c r="Q629" t="s">
        <v>74</v>
      </c>
      <c r="R629" t="s">
        <v>74</v>
      </c>
      <c r="S629" t="s">
        <v>74</v>
      </c>
      <c r="T629" t="s">
        <v>7432</v>
      </c>
      <c r="U629" t="s">
        <v>74</v>
      </c>
      <c r="V629" t="s">
        <v>7433</v>
      </c>
      <c r="W629" t="s">
        <v>74</v>
      </c>
      <c r="X629" t="s">
        <v>74</v>
      </c>
      <c r="Y629" t="s">
        <v>7434</v>
      </c>
      <c r="Z629" t="s">
        <v>74</v>
      </c>
      <c r="AA629" t="s">
        <v>74</v>
      </c>
      <c r="AB629" t="s">
        <v>74</v>
      </c>
      <c r="AC629" t="s">
        <v>74</v>
      </c>
      <c r="AD629" t="s">
        <v>74</v>
      </c>
      <c r="AE629" t="s">
        <v>74</v>
      </c>
      <c r="AF629" t="s">
        <v>74</v>
      </c>
      <c r="AG629">
        <v>14</v>
      </c>
      <c r="AH629">
        <v>1</v>
      </c>
      <c r="AI629">
        <v>1</v>
      </c>
      <c r="AJ629">
        <v>0</v>
      </c>
      <c r="AK629">
        <v>0</v>
      </c>
      <c r="AL629" t="s">
        <v>7431</v>
      </c>
      <c r="AM629" t="s">
        <v>7435</v>
      </c>
      <c r="AN629" t="s">
        <v>7436</v>
      </c>
      <c r="AO629" t="s">
        <v>7437</v>
      </c>
      <c r="AP629" t="s">
        <v>74</v>
      </c>
      <c r="AQ629" t="s">
        <v>74</v>
      </c>
      <c r="AR629" t="s">
        <v>7438</v>
      </c>
      <c r="AS629" t="s">
        <v>7439</v>
      </c>
      <c r="AT629" t="s">
        <v>74</v>
      </c>
      <c r="AU629">
        <v>1995</v>
      </c>
      <c r="AV629">
        <v>36</v>
      </c>
      <c r="AW629">
        <v>4</v>
      </c>
      <c r="AX629" t="s">
        <v>74</v>
      </c>
      <c r="AY629" t="s">
        <v>74</v>
      </c>
      <c r="AZ629" t="s">
        <v>74</v>
      </c>
      <c r="BA629" t="s">
        <v>74</v>
      </c>
      <c r="BB629">
        <v>251</v>
      </c>
      <c r="BC629">
        <v>258</v>
      </c>
      <c r="BD629" t="s">
        <v>74</v>
      </c>
      <c r="BE629" t="s">
        <v>74</v>
      </c>
      <c r="BF629" t="s">
        <v>74</v>
      </c>
      <c r="BG629" t="s">
        <v>74</v>
      </c>
      <c r="BH629" t="s">
        <v>74</v>
      </c>
      <c r="BI629">
        <v>8</v>
      </c>
      <c r="BJ629" t="s">
        <v>1004</v>
      </c>
      <c r="BK629" t="s">
        <v>94</v>
      </c>
      <c r="BL629" t="s">
        <v>1004</v>
      </c>
      <c r="BM629" t="s">
        <v>7440</v>
      </c>
      <c r="BN629" t="s">
        <v>74</v>
      </c>
      <c r="BO629" t="s">
        <v>74</v>
      </c>
      <c r="BP629" t="s">
        <v>74</v>
      </c>
      <c r="BQ629" t="s">
        <v>74</v>
      </c>
      <c r="BR629" t="s">
        <v>97</v>
      </c>
      <c r="BS629" t="s">
        <v>7441</v>
      </c>
      <c r="BT629" t="str">
        <f>HYPERLINK("https%3A%2F%2Fwww.webofscience.com%2Fwos%2Fwoscc%2Ffull-record%2FWOS:A1995UK54900002","View Full Record in Web of Science")</f>
        <v>View Full Record in Web of Science</v>
      </c>
    </row>
    <row r="630" spans="1:72" x14ac:dyDescent="0.15">
      <c r="A630" t="s">
        <v>6954</v>
      </c>
      <c r="B630" t="s">
        <v>7442</v>
      </c>
      <c r="C630" t="s">
        <v>74</v>
      </c>
      <c r="D630" t="s">
        <v>7443</v>
      </c>
      <c r="E630" t="s">
        <v>74</v>
      </c>
      <c r="F630" t="s">
        <v>7442</v>
      </c>
      <c r="G630" t="s">
        <v>74</v>
      </c>
      <c r="H630" t="s">
        <v>74</v>
      </c>
      <c r="I630" t="s">
        <v>7444</v>
      </c>
      <c r="J630" t="s">
        <v>7445</v>
      </c>
      <c r="K630" t="s">
        <v>7446</v>
      </c>
      <c r="L630" t="s">
        <v>74</v>
      </c>
      <c r="M630" t="s">
        <v>77</v>
      </c>
      <c r="N630" t="s">
        <v>6959</v>
      </c>
      <c r="O630" t="s">
        <v>7447</v>
      </c>
      <c r="P630" t="s">
        <v>7448</v>
      </c>
      <c r="Q630" t="s">
        <v>7449</v>
      </c>
      <c r="R630" t="s">
        <v>74</v>
      </c>
      <c r="S630" t="s">
        <v>74</v>
      </c>
      <c r="T630" t="s">
        <v>74</v>
      </c>
      <c r="U630" t="s">
        <v>74</v>
      </c>
      <c r="V630" t="s">
        <v>74</v>
      </c>
      <c r="W630" t="s">
        <v>7450</v>
      </c>
      <c r="X630" t="s">
        <v>7451</v>
      </c>
      <c r="Y630" t="s">
        <v>74</v>
      </c>
      <c r="Z630" t="s">
        <v>74</v>
      </c>
      <c r="AA630" t="s">
        <v>74</v>
      </c>
      <c r="AB630" t="s">
        <v>7452</v>
      </c>
      <c r="AC630" t="s">
        <v>74</v>
      </c>
      <c r="AD630" t="s">
        <v>74</v>
      </c>
      <c r="AE630" t="s">
        <v>74</v>
      </c>
      <c r="AF630" t="s">
        <v>74</v>
      </c>
      <c r="AG630">
        <v>0</v>
      </c>
      <c r="AH630">
        <v>0</v>
      </c>
      <c r="AI630">
        <v>0</v>
      </c>
      <c r="AJ630">
        <v>0</v>
      </c>
      <c r="AK630">
        <v>0</v>
      </c>
      <c r="AL630" t="s">
        <v>7453</v>
      </c>
      <c r="AM630" t="s">
        <v>1953</v>
      </c>
      <c r="AN630" t="s">
        <v>7454</v>
      </c>
      <c r="AO630" t="s">
        <v>7455</v>
      </c>
      <c r="AP630" t="s">
        <v>74</v>
      </c>
      <c r="AQ630" t="s">
        <v>7456</v>
      </c>
      <c r="AR630" t="s">
        <v>7457</v>
      </c>
      <c r="AS630" t="s">
        <v>74</v>
      </c>
      <c r="AT630" t="s">
        <v>74</v>
      </c>
      <c r="AU630">
        <v>1995</v>
      </c>
      <c r="AV630">
        <v>342</v>
      </c>
      <c r="AW630" t="s">
        <v>74</v>
      </c>
      <c r="AX630" t="s">
        <v>74</v>
      </c>
      <c r="AY630" t="s">
        <v>74</v>
      </c>
      <c r="AZ630" t="s">
        <v>74</v>
      </c>
      <c r="BA630" t="s">
        <v>74</v>
      </c>
      <c r="BB630">
        <v>120</v>
      </c>
      <c r="BC630">
        <v>124</v>
      </c>
      <c r="BD630" t="s">
        <v>74</v>
      </c>
      <c r="BE630" t="s">
        <v>74</v>
      </c>
      <c r="BF630" t="s">
        <v>74</v>
      </c>
      <c r="BG630" t="s">
        <v>74</v>
      </c>
      <c r="BH630" t="s">
        <v>74</v>
      </c>
      <c r="BI630">
        <v>5</v>
      </c>
      <c r="BJ630" t="s">
        <v>7458</v>
      </c>
      <c r="BK630" t="s">
        <v>6965</v>
      </c>
      <c r="BL630" t="s">
        <v>7459</v>
      </c>
      <c r="BM630" t="s">
        <v>7460</v>
      </c>
      <c r="BN630" t="s">
        <v>74</v>
      </c>
      <c r="BO630" t="s">
        <v>74</v>
      </c>
      <c r="BP630" t="s">
        <v>74</v>
      </c>
      <c r="BQ630" t="s">
        <v>74</v>
      </c>
      <c r="BR630" t="s">
        <v>97</v>
      </c>
      <c r="BS630" t="s">
        <v>7461</v>
      </c>
      <c r="BT630" t="str">
        <f>HYPERLINK("https%3A%2F%2Fwww.webofscience.com%2Fwos%2Fwoscc%2Ffull-record%2FWOS:A1995BE17G00013","View Full Record in Web of Science")</f>
        <v>View Full Record in Web of Science</v>
      </c>
    </row>
    <row r="631" spans="1:72" x14ac:dyDescent="0.15">
      <c r="A631" t="s">
        <v>72</v>
      </c>
      <c r="B631" t="s">
        <v>1851</v>
      </c>
      <c r="C631" t="s">
        <v>74</v>
      </c>
      <c r="D631" t="s">
        <v>74</v>
      </c>
      <c r="E631" t="s">
        <v>74</v>
      </c>
      <c r="F631" t="s">
        <v>1851</v>
      </c>
      <c r="G631" t="s">
        <v>74</v>
      </c>
      <c r="H631" t="s">
        <v>74</v>
      </c>
      <c r="I631" t="s">
        <v>7462</v>
      </c>
      <c r="J631" t="s">
        <v>4032</v>
      </c>
      <c r="K631" t="s">
        <v>74</v>
      </c>
      <c r="L631" t="s">
        <v>74</v>
      </c>
      <c r="M631" t="s">
        <v>77</v>
      </c>
      <c r="N631" t="s">
        <v>78</v>
      </c>
      <c r="O631" t="s">
        <v>74</v>
      </c>
      <c r="P631" t="s">
        <v>74</v>
      </c>
      <c r="Q631" t="s">
        <v>74</v>
      </c>
      <c r="R631" t="s">
        <v>74</v>
      </c>
      <c r="S631" t="s">
        <v>74</v>
      </c>
      <c r="T631" t="s">
        <v>7463</v>
      </c>
      <c r="U631" t="s">
        <v>7464</v>
      </c>
      <c r="V631" t="s">
        <v>7465</v>
      </c>
      <c r="W631" t="s">
        <v>74</v>
      </c>
      <c r="X631" t="s">
        <v>74</v>
      </c>
      <c r="Y631" t="s">
        <v>7466</v>
      </c>
      <c r="Z631" t="s">
        <v>74</v>
      </c>
      <c r="AA631" t="s">
        <v>1860</v>
      </c>
      <c r="AB631" t="s">
        <v>74</v>
      </c>
      <c r="AC631" t="s">
        <v>74</v>
      </c>
      <c r="AD631" t="s">
        <v>74</v>
      </c>
      <c r="AE631" t="s">
        <v>74</v>
      </c>
      <c r="AF631" t="s">
        <v>74</v>
      </c>
      <c r="AG631">
        <v>34</v>
      </c>
      <c r="AH631">
        <v>69</v>
      </c>
      <c r="AI631">
        <v>71</v>
      </c>
      <c r="AJ631">
        <v>1</v>
      </c>
      <c r="AK631">
        <v>34</v>
      </c>
      <c r="AL631" t="s">
        <v>7467</v>
      </c>
      <c r="AM631" t="s">
        <v>1643</v>
      </c>
      <c r="AN631" t="s">
        <v>7468</v>
      </c>
      <c r="AO631" t="s">
        <v>4037</v>
      </c>
      <c r="AP631" t="s">
        <v>74</v>
      </c>
      <c r="AQ631" t="s">
        <v>74</v>
      </c>
      <c r="AR631" t="s">
        <v>4038</v>
      </c>
      <c r="AS631" t="s">
        <v>4039</v>
      </c>
      <c r="AT631" t="s">
        <v>74</v>
      </c>
      <c r="AU631">
        <v>1995</v>
      </c>
      <c r="AV631">
        <v>73</v>
      </c>
      <c r="AW631" t="s">
        <v>74</v>
      </c>
      <c r="AX631" t="s">
        <v>74</v>
      </c>
      <c r="AY631" t="s">
        <v>7469</v>
      </c>
      <c r="AZ631" t="s">
        <v>74</v>
      </c>
      <c r="BA631" t="s">
        <v>74</v>
      </c>
      <c r="BB631" t="s">
        <v>7470</v>
      </c>
      <c r="BC631" t="s">
        <v>7471</v>
      </c>
      <c r="BD631" t="s">
        <v>74</v>
      </c>
      <c r="BE631" t="s">
        <v>7472</v>
      </c>
      <c r="BF631" t="str">
        <f>HYPERLINK("http://dx.doi.org/10.1139/b95-401","http://dx.doi.org/10.1139/b95-401")</f>
        <v>http://dx.doi.org/10.1139/b95-401</v>
      </c>
      <c r="BG631" t="s">
        <v>74</v>
      </c>
      <c r="BH631" t="s">
        <v>74</v>
      </c>
      <c r="BI631">
        <v>7</v>
      </c>
      <c r="BJ631" t="s">
        <v>594</v>
      </c>
      <c r="BK631" t="s">
        <v>94</v>
      </c>
      <c r="BL631" t="s">
        <v>594</v>
      </c>
      <c r="BM631" t="s">
        <v>7473</v>
      </c>
      <c r="BN631" t="s">
        <v>74</v>
      </c>
      <c r="BO631" t="s">
        <v>74</v>
      </c>
      <c r="BP631" t="s">
        <v>74</v>
      </c>
      <c r="BQ631" t="s">
        <v>74</v>
      </c>
      <c r="BR631" t="s">
        <v>97</v>
      </c>
      <c r="BS631" t="s">
        <v>7474</v>
      </c>
      <c r="BT631" t="str">
        <f>HYPERLINK("https%3A%2F%2Fwww.webofscience.com%2Fwos%2Fwoscc%2Ffull-record%2FWOS:A1995TC46300095","View Full Record in Web of Science")</f>
        <v>View Full Record in Web of Science</v>
      </c>
    </row>
    <row r="632" spans="1:72" x14ac:dyDescent="0.15">
      <c r="A632" t="s">
        <v>72</v>
      </c>
      <c r="B632" t="s">
        <v>7475</v>
      </c>
      <c r="C632" t="s">
        <v>74</v>
      </c>
      <c r="D632" t="s">
        <v>74</v>
      </c>
      <c r="E632" t="s">
        <v>74</v>
      </c>
      <c r="F632" t="s">
        <v>7475</v>
      </c>
      <c r="G632" t="s">
        <v>74</v>
      </c>
      <c r="H632" t="s">
        <v>74</v>
      </c>
      <c r="I632" t="s">
        <v>7476</v>
      </c>
      <c r="J632" t="s">
        <v>7477</v>
      </c>
      <c r="K632" t="s">
        <v>74</v>
      </c>
      <c r="L632" t="s">
        <v>74</v>
      </c>
      <c r="M632" t="s">
        <v>77</v>
      </c>
      <c r="N632" t="s">
        <v>78</v>
      </c>
      <c r="O632" t="s">
        <v>74</v>
      </c>
      <c r="P632" t="s">
        <v>74</v>
      </c>
      <c r="Q632" t="s">
        <v>74</v>
      </c>
      <c r="R632" t="s">
        <v>74</v>
      </c>
      <c r="S632" t="s">
        <v>74</v>
      </c>
      <c r="T632" t="s">
        <v>74</v>
      </c>
      <c r="U632" t="s">
        <v>7478</v>
      </c>
      <c r="V632" t="s">
        <v>7479</v>
      </c>
      <c r="W632" t="s">
        <v>7480</v>
      </c>
      <c r="X632" t="s">
        <v>1639</v>
      </c>
      <c r="Y632" t="s">
        <v>7481</v>
      </c>
      <c r="Z632" t="s">
        <v>74</v>
      </c>
      <c r="AA632" t="s">
        <v>74</v>
      </c>
      <c r="AB632" t="s">
        <v>74</v>
      </c>
      <c r="AC632" t="s">
        <v>74</v>
      </c>
      <c r="AD632" t="s">
        <v>74</v>
      </c>
      <c r="AE632" t="s">
        <v>74</v>
      </c>
      <c r="AF632" t="s">
        <v>74</v>
      </c>
      <c r="AG632">
        <v>47</v>
      </c>
      <c r="AH632">
        <v>8</v>
      </c>
      <c r="AI632">
        <v>8</v>
      </c>
      <c r="AJ632">
        <v>0</v>
      </c>
      <c r="AK632">
        <v>5</v>
      </c>
      <c r="AL632" t="s">
        <v>7482</v>
      </c>
      <c r="AM632" t="s">
        <v>7483</v>
      </c>
      <c r="AN632" t="s">
        <v>7484</v>
      </c>
      <c r="AO632" t="s">
        <v>7485</v>
      </c>
      <c r="AP632" t="s">
        <v>74</v>
      </c>
      <c r="AQ632" t="s">
        <v>74</v>
      </c>
      <c r="AR632" t="s">
        <v>7486</v>
      </c>
      <c r="AS632" t="s">
        <v>7487</v>
      </c>
      <c r="AT632" t="s">
        <v>74</v>
      </c>
      <c r="AU632">
        <v>1995</v>
      </c>
      <c r="AV632">
        <v>10</v>
      </c>
      <c r="AW632">
        <v>1</v>
      </c>
      <c r="AX632" t="s">
        <v>74</v>
      </c>
      <c r="AY632" t="s">
        <v>74</v>
      </c>
      <c r="AZ632" t="s">
        <v>74</v>
      </c>
      <c r="BA632" t="s">
        <v>74</v>
      </c>
      <c r="BB632">
        <v>105</v>
      </c>
      <c r="BC632">
        <v>113</v>
      </c>
      <c r="BD632" t="s">
        <v>74</v>
      </c>
      <c r="BE632" t="s">
        <v>7488</v>
      </c>
      <c r="BF632" t="str">
        <f>HYPERLINK("http://dx.doi.org/10.1007/BF03175246","http://dx.doi.org/10.1007/BF03175246")</f>
        <v>http://dx.doi.org/10.1007/BF03175246</v>
      </c>
      <c r="BG632" t="s">
        <v>74</v>
      </c>
      <c r="BH632" t="s">
        <v>74</v>
      </c>
      <c r="BI632">
        <v>9</v>
      </c>
      <c r="BJ632" t="s">
        <v>227</v>
      </c>
      <c r="BK632" t="s">
        <v>94</v>
      </c>
      <c r="BL632" t="s">
        <v>227</v>
      </c>
      <c r="BM632" t="s">
        <v>7489</v>
      </c>
      <c r="BN632" t="s">
        <v>74</v>
      </c>
      <c r="BO632" t="s">
        <v>74</v>
      </c>
      <c r="BP632" t="s">
        <v>74</v>
      </c>
      <c r="BQ632" t="s">
        <v>74</v>
      </c>
      <c r="BR632" t="s">
        <v>97</v>
      </c>
      <c r="BS632" t="s">
        <v>7490</v>
      </c>
      <c r="BT632" t="str">
        <f>HYPERLINK("https%3A%2F%2Fwww.webofscience.com%2Fwos%2Fwoscc%2Ffull-record%2FWOS:A1995RD92700011","View Full Record in Web of Science")</f>
        <v>View Full Record in Web of Science</v>
      </c>
    </row>
    <row r="633" spans="1:72" x14ac:dyDescent="0.15">
      <c r="A633" t="s">
        <v>72</v>
      </c>
      <c r="B633" t="s">
        <v>7491</v>
      </c>
      <c r="C633" t="s">
        <v>74</v>
      </c>
      <c r="D633" t="s">
        <v>74</v>
      </c>
      <c r="E633" t="s">
        <v>74</v>
      </c>
      <c r="F633" t="s">
        <v>7491</v>
      </c>
      <c r="G633" t="s">
        <v>74</v>
      </c>
      <c r="H633" t="s">
        <v>74</v>
      </c>
      <c r="I633" t="s">
        <v>7492</v>
      </c>
      <c r="J633" t="s">
        <v>7493</v>
      </c>
      <c r="K633" t="s">
        <v>74</v>
      </c>
      <c r="L633" t="s">
        <v>74</v>
      </c>
      <c r="M633" t="s">
        <v>77</v>
      </c>
      <c r="N633" t="s">
        <v>78</v>
      </c>
      <c r="O633" t="s">
        <v>74</v>
      </c>
      <c r="P633" t="s">
        <v>74</v>
      </c>
      <c r="Q633" t="s">
        <v>74</v>
      </c>
      <c r="R633" t="s">
        <v>74</v>
      </c>
      <c r="S633" t="s">
        <v>74</v>
      </c>
      <c r="T633" t="s">
        <v>7494</v>
      </c>
      <c r="U633" t="s">
        <v>7495</v>
      </c>
      <c r="V633" t="s">
        <v>7496</v>
      </c>
      <c r="W633" t="s">
        <v>7497</v>
      </c>
      <c r="X633" t="s">
        <v>7498</v>
      </c>
      <c r="Y633" t="s">
        <v>74</v>
      </c>
      <c r="Z633" t="s">
        <v>74</v>
      </c>
      <c r="AA633" t="s">
        <v>7499</v>
      </c>
      <c r="AB633" t="s">
        <v>7500</v>
      </c>
      <c r="AC633" t="s">
        <v>74</v>
      </c>
      <c r="AD633" t="s">
        <v>74</v>
      </c>
      <c r="AE633" t="s">
        <v>74</v>
      </c>
      <c r="AF633" t="s">
        <v>74</v>
      </c>
      <c r="AG633">
        <v>42</v>
      </c>
      <c r="AH633">
        <v>11</v>
      </c>
      <c r="AI633">
        <v>11</v>
      </c>
      <c r="AJ633">
        <v>0</v>
      </c>
      <c r="AK633">
        <v>1</v>
      </c>
      <c r="AL633" t="s">
        <v>1820</v>
      </c>
      <c r="AM633" t="s">
        <v>345</v>
      </c>
      <c r="AN633" t="s">
        <v>1821</v>
      </c>
      <c r="AO633" t="s">
        <v>7501</v>
      </c>
      <c r="AP633" t="s">
        <v>74</v>
      </c>
      <c r="AQ633" t="s">
        <v>74</v>
      </c>
      <c r="AR633" t="s">
        <v>7502</v>
      </c>
      <c r="AS633" t="s">
        <v>7503</v>
      </c>
      <c r="AT633" t="s">
        <v>74</v>
      </c>
      <c r="AU633">
        <v>1995</v>
      </c>
      <c r="AV633">
        <v>30</v>
      </c>
      <c r="AW633">
        <v>2</v>
      </c>
      <c r="AX633" t="s">
        <v>74</v>
      </c>
      <c r="AY633" t="s">
        <v>74</v>
      </c>
      <c r="AZ633" t="s">
        <v>74</v>
      </c>
      <c r="BA633" t="s">
        <v>74</v>
      </c>
      <c r="BB633">
        <v>153</v>
      </c>
      <c r="BC633">
        <v>163</v>
      </c>
      <c r="BD633" t="s">
        <v>74</v>
      </c>
      <c r="BE633" t="s">
        <v>7504</v>
      </c>
      <c r="BF633" t="str">
        <f>HYPERLINK("http://dx.doi.org/10.1002/cm.970300207","http://dx.doi.org/10.1002/cm.970300207")</f>
        <v>http://dx.doi.org/10.1002/cm.970300207</v>
      </c>
      <c r="BG633" t="s">
        <v>74</v>
      </c>
      <c r="BH633" t="s">
        <v>74</v>
      </c>
      <c r="BI633">
        <v>11</v>
      </c>
      <c r="BJ633" t="s">
        <v>7505</v>
      </c>
      <c r="BK633" t="s">
        <v>94</v>
      </c>
      <c r="BL633" t="s">
        <v>7505</v>
      </c>
      <c r="BM633" t="s">
        <v>7506</v>
      </c>
      <c r="BN633">
        <v>7606808</v>
      </c>
      <c r="BO633" t="s">
        <v>74</v>
      </c>
      <c r="BP633" t="s">
        <v>74</v>
      </c>
      <c r="BQ633" t="s">
        <v>74</v>
      </c>
      <c r="BR633" t="s">
        <v>97</v>
      </c>
      <c r="BS633" t="s">
        <v>7507</v>
      </c>
      <c r="BT633" t="str">
        <f>HYPERLINK("https%3A%2F%2Fwww.webofscience.com%2Fwos%2Fwoscc%2Ffull-record%2FWOS:A1995QJ06800006","View Full Record in Web of Science")</f>
        <v>View Full Record in Web of Science</v>
      </c>
    </row>
    <row r="634" spans="1:72" x14ac:dyDescent="0.15">
      <c r="A634" t="s">
        <v>72</v>
      </c>
      <c r="B634" t="s">
        <v>7508</v>
      </c>
      <c r="C634" t="s">
        <v>74</v>
      </c>
      <c r="D634" t="s">
        <v>74</v>
      </c>
      <c r="E634" t="s">
        <v>74</v>
      </c>
      <c r="F634" t="s">
        <v>7508</v>
      </c>
      <c r="G634" t="s">
        <v>74</v>
      </c>
      <c r="H634" t="s">
        <v>74</v>
      </c>
      <c r="I634" t="s">
        <v>7509</v>
      </c>
      <c r="J634" t="s">
        <v>7510</v>
      </c>
      <c r="K634" t="s">
        <v>74</v>
      </c>
      <c r="L634" t="s">
        <v>74</v>
      </c>
      <c r="M634" t="s">
        <v>77</v>
      </c>
      <c r="N634" t="s">
        <v>78</v>
      </c>
      <c r="O634" t="s">
        <v>74</v>
      </c>
      <c r="P634" t="s">
        <v>74</v>
      </c>
      <c r="Q634" t="s">
        <v>74</v>
      </c>
      <c r="R634" t="s">
        <v>74</v>
      </c>
      <c r="S634" t="s">
        <v>74</v>
      </c>
      <c r="T634" t="s">
        <v>7511</v>
      </c>
      <c r="U634" t="s">
        <v>7512</v>
      </c>
      <c r="V634" t="s">
        <v>7513</v>
      </c>
      <c r="W634" t="s">
        <v>7514</v>
      </c>
      <c r="X634" t="s">
        <v>7515</v>
      </c>
      <c r="Y634" t="s">
        <v>74</v>
      </c>
      <c r="Z634" t="s">
        <v>74</v>
      </c>
      <c r="AA634" t="s">
        <v>74</v>
      </c>
      <c r="AB634" t="s">
        <v>74</v>
      </c>
      <c r="AC634" t="s">
        <v>74</v>
      </c>
      <c r="AD634" t="s">
        <v>74</v>
      </c>
      <c r="AE634" t="s">
        <v>74</v>
      </c>
      <c r="AF634" t="s">
        <v>74</v>
      </c>
      <c r="AG634">
        <v>16</v>
      </c>
      <c r="AH634">
        <v>50</v>
      </c>
      <c r="AI634">
        <v>64</v>
      </c>
      <c r="AJ634">
        <v>0</v>
      </c>
      <c r="AK634">
        <v>6</v>
      </c>
      <c r="AL634" t="s">
        <v>3208</v>
      </c>
      <c r="AM634" t="s">
        <v>345</v>
      </c>
      <c r="AN634" t="s">
        <v>3209</v>
      </c>
      <c r="AO634" t="s">
        <v>7516</v>
      </c>
      <c r="AP634" t="s">
        <v>7517</v>
      </c>
      <c r="AQ634" t="s">
        <v>74</v>
      </c>
      <c r="AR634" t="s">
        <v>7518</v>
      </c>
      <c r="AS634" t="s">
        <v>7519</v>
      </c>
      <c r="AT634" t="s">
        <v>7113</v>
      </c>
      <c r="AU634">
        <v>1995</v>
      </c>
      <c r="AV634">
        <v>110</v>
      </c>
      <c r="AW634">
        <v>1</v>
      </c>
      <c r="AX634" t="s">
        <v>74</v>
      </c>
      <c r="AY634" t="s">
        <v>74</v>
      </c>
      <c r="AZ634" t="s">
        <v>74</v>
      </c>
      <c r="BA634" t="s">
        <v>74</v>
      </c>
      <c r="BB634">
        <v>39</v>
      </c>
      <c r="BC634">
        <v>45</v>
      </c>
      <c r="BD634" t="s">
        <v>74</v>
      </c>
      <c r="BE634" t="s">
        <v>7520</v>
      </c>
      <c r="BF634" t="str">
        <f>HYPERLINK("http://dx.doi.org/10.1016/0300-9629(94)00157-O","http://dx.doi.org/10.1016/0300-9629(94)00157-O")</f>
        <v>http://dx.doi.org/10.1016/0300-9629(94)00157-O</v>
      </c>
      <c r="BG634" t="s">
        <v>74</v>
      </c>
      <c r="BH634" t="s">
        <v>74</v>
      </c>
      <c r="BI634">
        <v>7</v>
      </c>
      <c r="BJ634" t="s">
        <v>7521</v>
      </c>
      <c r="BK634" t="s">
        <v>94</v>
      </c>
      <c r="BL634" t="s">
        <v>7521</v>
      </c>
      <c r="BM634" t="s">
        <v>7522</v>
      </c>
      <c r="BN634">
        <v>7866773</v>
      </c>
      <c r="BO634" t="s">
        <v>74</v>
      </c>
      <c r="BP634" t="s">
        <v>74</v>
      </c>
      <c r="BQ634" t="s">
        <v>74</v>
      </c>
      <c r="BR634" t="s">
        <v>97</v>
      </c>
      <c r="BS634" t="s">
        <v>7523</v>
      </c>
      <c r="BT634" t="str">
        <f>HYPERLINK("https%3A%2F%2Fwww.webofscience.com%2Fwos%2Fwoscc%2Ffull-record%2FWOS:A1995QB72400006","View Full Record in Web of Science")</f>
        <v>View Full Record in Web of Science</v>
      </c>
    </row>
    <row r="635" spans="1:72" x14ac:dyDescent="0.15">
      <c r="A635" t="s">
        <v>72</v>
      </c>
      <c r="B635" t="s">
        <v>7524</v>
      </c>
      <c r="C635" t="s">
        <v>74</v>
      </c>
      <c r="D635" t="s">
        <v>74</v>
      </c>
      <c r="E635" t="s">
        <v>74</v>
      </c>
      <c r="F635" t="s">
        <v>7524</v>
      </c>
      <c r="G635" t="s">
        <v>74</v>
      </c>
      <c r="H635" t="s">
        <v>74</v>
      </c>
      <c r="I635" t="s">
        <v>7525</v>
      </c>
      <c r="J635" t="s">
        <v>7526</v>
      </c>
      <c r="K635" t="s">
        <v>74</v>
      </c>
      <c r="L635" t="s">
        <v>74</v>
      </c>
      <c r="M635" t="s">
        <v>77</v>
      </c>
      <c r="N635" t="s">
        <v>78</v>
      </c>
      <c r="O635" t="s">
        <v>74</v>
      </c>
      <c r="P635" t="s">
        <v>74</v>
      </c>
      <c r="Q635" t="s">
        <v>74</v>
      </c>
      <c r="R635" t="s">
        <v>74</v>
      </c>
      <c r="S635" t="s">
        <v>74</v>
      </c>
      <c r="T635" t="s">
        <v>7527</v>
      </c>
      <c r="U635" t="s">
        <v>7528</v>
      </c>
      <c r="V635" t="s">
        <v>7529</v>
      </c>
      <c r="W635" t="s">
        <v>7530</v>
      </c>
      <c r="X635" t="s">
        <v>7531</v>
      </c>
      <c r="Y635" t="s">
        <v>7532</v>
      </c>
      <c r="Z635" t="s">
        <v>74</v>
      </c>
      <c r="AA635" t="s">
        <v>5278</v>
      </c>
      <c r="AB635" t="s">
        <v>74</v>
      </c>
      <c r="AC635" t="s">
        <v>74</v>
      </c>
      <c r="AD635" t="s">
        <v>74</v>
      </c>
      <c r="AE635" t="s">
        <v>74</v>
      </c>
      <c r="AF635" t="s">
        <v>74</v>
      </c>
      <c r="AG635">
        <v>41</v>
      </c>
      <c r="AH635">
        <v>5</v>
      </c>
      <c r="AI635">
        <v>6</v>
      </c>
      <c r="AJ635">
        <v>0</v>
      </c>
      <c r="AK635">
        <v>4</v>
      </c>
      <c r="AL635" t="s">
        <v>344</v>
      </c>
      <c r="AM635" t="s">
        <v>345</v>
      </c>
      <c r="AN635" t="s">
        <v>346</v>
      </c>
      <c r="AO635" t="s">
        <v>7533</v>
      </c>
      <c r="AP635" t="s">
        <v>74</v>
      </c>
      <c r="AQ635" t="s">
        <v>74</v>
      </c>
      <c r="AR635" t="s">
        <v>7534</v>
      </c>
      <c r="AS635" t="s">
        <v>7535</v>
      </c>
      <c r="AT635" t="s">
        <v>74</v>
      </c>
      <c r="AU635">
        <v>1995</v>
      </c>
      <c r="AV635">
        <v>5</v>
      </c>
      <c r="AW635">
        <v>1</v>
      </c>
      <c r="AX635" t="s">
        <v>74</v>
      </c>
      <c r="AY635" t="s">
        <v>74</v>
      </c>
      <c r="AZ635" t="s">
        <v>74</v>
      </c>
      <c r="BA635" t="s">
        <v>74</v>
      </c>
      <c r="BB635">
        <v>1</v>
      </c>
      <c r="BC635">
        <v>6</v>
      </c>
      <c r="BD635" t="s">
        <v>74</v>
      </c>
      <c r="BE635" t="s">
        <v>7536</v>
      </c>
      <c r="BF635" t="str">
        <f>HYPERLINK("http://dx.doi.org/10.1007/BF00214483","http://dx.doi.org/10.1007/BF00214483")</f>
        <v>http://dx.doi.org/10.1007/BF00214483</v>
      </c>
      <c r="BG635" t="s">
        <v>74</v>
      </c>
      <c r="BH635" t="s">
        <v>74</v>
      </c>
      <c r="BI635">
        <v>6</v>
      </c>
      <c r="BJ635" t="s">
        <v>7537</v>
      </c>
      <c r="BK635" t="s">
        <v>94</v>
      </c>
      <c r="BL635" t="s">
        <v>7537</v>
      </c>
      <c r="BM635" t="s">
        <v>7538</v>
      </c>
      <c r="BN635" t="s">
        <v>74</v>
      </c>
      <c r="BO635" t="s">
        <v>74</v>
      </c>
      <c r="BP635" t="s">
        <v>74</v>
      </c>
      <c r="BQ635" t="s">
        <v>74</v>
      </c>
      <c r="BR635" t="s">
        <v>97</v>
      </c>
      <c r="BS635" t="s">
        <v>7539</v>
      </c>
      <c r="BT635" t="str">
        <f>HYPERLINK("https%3A%2F%2Fwww.webofscience.com%2Fwos%2Fwoscc%2Ffull-record%2FWOS:A1995TE80700001","View Full Record in Web of Science")</f>
        <v>View Full Record in Web of Science</v>
      </c>
    </row>
    <row r="636" spans="1:72" x14ac:dyDescent="0.15">
      <c r="A636" t="s">
        <v>3624</v>
      </c>
      <c r="B636" t="s">
        <v>5025</v>
      </c>
      <c r="C636" t="s">
        <v>74</v>
      </c>
      <c r="D636" t="s">
        <v>7540</v>
      </c>
      <c r="E636" t="s">
        <v>74</v>
      </c>
      <c r="F636" t="s">
        <v>5025</v>
      </c>
      <c r="G636" t="s">
        <v>74</v>
      </c>
      <c r="H636" t="s">
        <v>74</v>
      </c>
      <c r="I636" t="s">
        <v>7541</v>
      </c>
      <c r="J636" t="s">
        <v>7542</v>
      </c>
      <c r="K636" t="s">
        <v>7140</v>
      </c>
      <c r="L636" t="s">
        <v>74</v>
      </c>
      <c r="M636" t="s">
        <v>77</v>
      </c>
      <c r="N636" t="s">
        <v>1282</v>
      </c>
      <c r="O636" t="s">
        <v>7543</v>
      </c>
      <c r="P636" t="s">
        <v>7142</v>
      </c>
      <c r="Q636" t="s">
        <v>7143</v>
      </c>
      <c r="R636" t="s">
        <v>74</v>
      </c>
      <c r="S636" t="s">
        <v>74</v>
      </c>
      <c r="T636" t="s">
        <v>74</v>
      </c>
      <c r="U636" t="s">
        <v>7544</v>
      </c>
      <c r="V636" t="s">
        <v>7545</v>
      </c>
      <c r="W636" t="s">
        <v>74</v>
      </c>
      <c r="X636" t="s">
        <v>74</v>
      </c>
      <c r="Y636" t="s">
        <v>5029</v>
      </c>
      <c r="Z636" t="s">
        <v>74</v>
      </c>
      <c r="AA636" t="s">
        <v>74</v>
      </c>
      <c r="AB636" t="s">
        <v>74</v>
      </c>
      <c r="AC636" t="s">
        <v>74</v>
      </c>
      <c r="AD636" t="s">
        <v>74</v>
      </c>
      <c r="AE636" t="s">
        <v>74</v>
      </c>
      <c r="AF636" t="s">
        <v>74</v>
      </c>
      <c r="AG636">
        <v>46</v>
      </c>
      <c r="AH636">
        <v>2</v>
      </c>
      <c r="AI636">
        <v>2</v>
      </c>
      <c r="AJ636">
        <v>0</v>
      </c>
      <c r="AK636">
        <v>0</v>
      </c>
      <c r="AL636" t="s">
        <v>7148</v>
      </c>
      <c r="AM636" t="s">
        <v>372</v>
      </c>
      <c r="AN636" t="s">
        <v>7149</v>
      </c>
      <c r="AO636" t="s">
        <v>7150</v>
      </c>
      <c r="AP636" t="s">
        <v>74</v>
      </c>
      <c r="AQ636" t="s">
        <v>7546</v>
      </c>
      <c r="AR636" t="s">
        <v>7152</v>
      </c>
      <c r="AS636" t="s">
        <v>74</v>
      </c>
      <c r="AT636" t="s">
        <v>74</v>
      </c>
      <c r="AU636">
        <v>1995</v>
      </c>
      <c r="AV636">
        <v>17</v>
      </c>
      <c r="AW636">
        <v>10</v>
      </c>
      <c r="AX636" t="s">
        <v>74</v>
      </c>
      <c r="AY636" t="s">
        <v>74</v>
      </c>
      <c r="AZ636" t="s">
        <v>74</v>
      </c>
      <c r="BA636" t="s">
        <v>74</v>
      </c>
      <c r="BB636">
        <v>213</v>
      </c>
      <c r="BC636">
        <v>222</v>
      </c>
      <c r="BD636" t="s">
        <v>74</v>
      </c>
      <c r="BE636" t="s">
        <v>74</v>
      </c>
      <c r="BF636" t="s">
        <v>74</v>
      </c>
      <c r="BG636" t="s">
        <v>74</v>
      </c>
      <c r="BH636" t="s">
        <v>74</v>
      </c>
      <c r="BI636">
        <v>10</v>
      </c>
      <c r="BJ636" t="s">
        <v>7547</v>
      </c>
      <c r="BK636" t="s">
        <v>1296</v>
      </c>
      <c r="BL636" t="s">
        <v>7548</v>
      </c>
      <c r="BM636" t="s">
        <v>7549</v>
      </c>
      <c r="BN636" t="s">
        <v>74</v>
      </c>
      <c r="BO636" t="s">
        <v>74</v>
      </c>
      <c r="BP636" t="s">
        <v>74</v>
      </c>
      <c r="BQ636" t="s">
        <v>74</v>
      </c>
      <c r="BR636" t="s">
        <v>97</v>
      </c>
      <c r="BS636" t="s">
        <v>7550</v>
      </c>
      <c r="BT636" t="str">
        <f>HYPERLINK("https%3A%2F%2Fwww.webofscience.com%2Fwos%2Fwoscc%2Ffull-record%2FWOS:A1995BD63R00030","View Full Record in Web of Science")</f>
        <v>View Full Record in Web of Science</v>
      </c>
    </row>
    <row r="637" spans="1:72" x14ac:dyDescent="0.15">
      <c r="A637" t="s">
        <v>72</v>
      </c>
      <c r="B637" t="s">
        <v>7551</v>
      </c>
      <c r="C637" t="s">
        <v>74</v>
      </c>
      <c r="D637" t="s">
        <v>74</v>
      </c>
      <c r="E637" t="s">
        <v>74</v>
      </c>
      <c r="F637" t="s">
        <v>7551</v>
      </c>
      <c r="G637" t="s">
        <v>74</v>
      </c>
      <c r="H637" t="s">
        <v>74</v>
      </c>
      <c r="I637" t="s">
        <v>7552</v>
      </c>
      <c r="J637" t="s">
        <v>7553</v>
      </c>
      <c r="K637" t="s">
        <v>74</v>
      </c>
      <c r="L637" t="s">
        <v>74</v>
      </c>
      <c r="M637" t="s">
        <v>77</v>
      </c>
      <c r="N637" t="s">
        <v>120</v>
      </c>
      <c r="O637" t="s">
        <v>74</v>
      </c>
      <c r="P637" t="s">
        <v>74</v>
      </c>
      <c r="Q637" t="s">
        <v>74</v>
      </c>
      <c r="R637" t="s">
        <v>74</v>
      </c>
      <c r="S637" t="s">
        <v>74</v>
      </c>
      <c r="T637" t="s">
        <v>74</v>
      </c>
      <c r="U637" t="s">
        <v>74</v>
      </c>
      <c r="V637" t="s">
        <v>74</v>
      </c>
      <c r="W637" t="s">
        <v>7554</v>
      </c>
      <c r="X637" t="s">
        <v>7555</v>
      </c>
      <c r="Y637" t="s">
        <v>7556</v>
      </c>
      <c r="Z637" t="s">
        <v>74</v>
      </c>
      <c r="AA637" t="s">
        <v>7557</v>
      </c>
      <c r="AB637" t="s">
        <v>7558</v>
      </c>
      <c r="AC637" t="s">
        <v>74</v>
      </c>
      <c r="AD637" t="s">
        <v>74</v>
      </c>
      <c r="AE637" t="s">
        <v>74</v>
      </c>
      <c r="AF637" t="s">
        <v>74</v>
      </c>
      <c r="AG637">
        <v>0</v>
      </c>
      <c r="AH637">
        <v>9</v>
      </c>
      <c r="AI637">
        <v>9</v>
      </c>
      <c r="AJ637">
        <v>0</v>
      </c>
      <c r="AK637">
        <v>0</v>
      </c>
      <c r="AL637" t="s">
        <v>622</v>
      </c>
      <c r="AM637" t="s">
        <v>372</v>
      </c>
      <c r="AN637" t="s">
        <v>623</v>
      </c>
      <c r="AO637" t="s">
        <v>7559</v>
      </c>
      <c r="AP637" t="s">
        <v>74</v>
      </c>
      <c r="AQ637" t="s">
        <v>74</v>
      </c>
      <c r="AR637" t="s">
        <v>7560</v>
      </c>
      <c r="AS637" t="s">
        <v>7561</v>
      </c>
      <c r="AT637" t="s">
        <v>74</v>
      </c>
      <c r="AU637">
        <v>1995</v>
      </c>
      <c r="AV637">
        <v>42</v>
      </c>
      <c r="AW637" t="s">
        <v>7562</v>
      </c>
      <c r="AX637" t="s">
        <v>74</v>
      </c>
      <c r="AY637" t="s">
        <v>74</v>
      </c>
      <c r="AZ637" t="s">
        <v>74</v>
      </c>
      <c r="BA637" t="s">
        <v>74</v>
      </c>
      <c r="BB637">
        <v>905</v>
      </c>
      <c r="BC637">
        <v>906</v>
      </c>
      <c r="BD637" t="s">
        <v>74</v>
      </c>
      <c r="BE637" t="s">
        <v>7563</v>
      </c>
      <c r="BF637" t="str">
        <f>HYPERLINK("http://dx.doi.org/10.1016/0967-0645(95)00076-3","http://dx.doi.org/10.1016/0967-0645(95)00076-3")</f>
        <v>http://dx.doi.org/10.1016/0967-0645(95)00076-3</v>
      </c>
      <c r="BG637" t="s">
        <v>74</v>
      </c>
      <c r="BH637" t="s">
        <v>74</v>
      </c>
      <c r="BI637">
        <v>2</v>
      </c>
      <c r="BJ637" t="s">
        <v>246</v>
      </c>
      <c r="BK637" t="s">
        <v>94</v>
      </c>
      <c r="BL637" t="s">
        <v>246</v>
      </c>
      <c r="BM637" t="s">
        <v>7564</v>
      </c>
      <c r="BN637" t="s">
        <v>74</v>
      </c>
      <c r="BO637" t="s">
        <v>74</v>
      </c>
      <c r="BP637" t="s">
        <v>74</v>
      </c>
      <c r="BQ637" t="s">
        <v>74</v>
      </c>
      <c r="BR637" t="s">
        <v>97</v>
      </c>
      <c r="BS637" t="s">
        <v>7565</v>
      </c>
      <c r="BT637" t="str">
        <f>HYPERLINK("https%3A%2F%2Fwww.webofscience.com%2Fwos%2Fwoscc%2Ffull-record%2FWOS:A1995RV69700001","View Full Record in Web of Science")</f>
        <v>View Full Record in Web of Science</v>
      </c>
    </row>
    <row r="638" spans="1:72" x14ac:dyDescent="0.15">
      <c r="A638" t="s">
        <v>72</v>
      </c>
      <c r="B638" t="s">
        <v>7566</v>
      </c>
      <c r="C638" t="s">
        <v>74</v>
      </c>
      <c r="D638" t="s">
        <v>74</v>
      </c>
      <c r="E638" t="s">
        <v>74</v>
      </c>
      <c r="F638" t="s">
        <v>7566</v>
      </c>
      <c r="G638" t="s">
        <v>74</v>
      </c>
      <c r="H638" t="s">
        <v>74</v>
      </c>
      <c r="I638" t="s">
        <v>7567</v>
      </c>
      <c r="J638" t="s">
        <v>7553</v>
      </c>
      <c r="K638" t="s">
        <v>74</v>
      </c>
      <c r="L638" t="s">
        <v>74</v>
      </c>
      <c r="M638" t="s">
        <v>77</v>
      </c>
      <c r="N638" t="s">
        <v>78</v>
      </c>
      <c r="O638" t="s">
        <v>74</v>
      </c>
      <c r="P638" t="s">
        <v>74</v>
      </c>
      <c r="Q638" t="s">
        <v>74</v>
      </c>
      <c r="R638" t="s">
        <v>74</v>
      </c>
      <c r="S638" t="s">
        <v>74</v>
      </c>
      <c r="T638" t="s">
        <v>74</v>
      </c>
      <c r="U638" t="s">
        <v>7568</v>
      </c>
      <c r="V638" t="s">
        <v>7569</v>
      </c>
      <c r="W638" t="s">
        <v>7570</v>
      </c>
      <c r="X638" t="s">
        <v>7571</v>
      </c>
      <c r="Y638" t="s">
        <v>7572</v>
      </c>
      <c r="Z638" t="s">
        <v>74</v>
      </c>
      <c r="AA638" t="s">
        <v>74</v>
      </c>
      <c r="AB638" t="s">
        <v>7573</v>
      </c>
      <c r="AC638" t="s">
        <v>74</v>
      </c>
      <c r="AD638" t="s">
        <v>74</v>
      </c>
      <c r="AE638" t="s">
        <v>74</v>
      </c>
      <c r="AF638" t="s">
        <v>74</v>
      </c>
      <c r="AG638">
        <v>40</v>
      </c>
      <c r="AH638">
        <v>56</v>
      </c>
      <c r="AI638">
        <v>57</v>
      </c>
      <c r="AJ638">
        <v>1</v>
      </c>
      <c r="AK638">
        <v>9</v>
      </c>
      <c r="AL638" t="s">
        <v>622</v>
      </c>
      <c r="AM638" t="s">
        <v>372</v>
      </c>
      <c r="AN638" t="s">
        <v>623</v>
      </c>
      <c r="AO638" t="s">
        <v>7559</v>
      </c>
      <c r="AP638" t="s">
        <v>74</v>
      </c>
      <c r="AQ638" t="s">
        <v>74</v>
      </c>
      <c r="AR638" t="s">
        <v>7560</v>
      </c>
      <c r="AS638" t="s">
        <v>7561</v>
      </c>
      <c r="AT638" t="s">
        <v>74</v>
      </c>
      <c r="AU638">
        <v>1995</v>
      </c>
      <c r="AV638">
        <v>42</v>
      </c>
      <c r="AW638" t="s">
        <v>7562</v>
      </c>
      <c r="AX638" t="s">
        <v>74</v>
      </c>
      <c r="AY638" t="s">
        <v>74</v>
      </c>
      <c r="AZ638" t="s">
        <v>74</v>
      </c>
      <c r="BA638" t="s">
        <v>74</v>
      </c>
      <c r="BB638">
        <v>933</v>
      </c>
      <c r="BC638">
        <v>954</v>
      </c>
      <c r="BD638" t="s">
        <v>74</v>
      </c>
      <c r="BE638" t="s">
        <v>7574</v>
      </c>
      <c r="BF638" t="str">
        <f>HYPERLINK("http://dx.doi.org/10.1016/0967-0645(95)00061-T","http://dx.doi.org/10.1016/0967-0645(95)00061-T")</f>
        <v>http://dx.doi.org/10.1016/0967-0645(95)00061-T</v>
      </c>
      <c r="BG638" t="s">
        <v>74</v>
      </c>
      <c r="BH638" t="s">
        <v>74</v>
      </c>
      <c r="BI638">
        <v>22</v>
      </c>
      <c r="BJ638" t="s">
        <v>246</v>
      </c>
      <c r="BK638" t="s">
        <v>94</v>
      </c>
      <c r="BL638" t="s">
        <v>246</v>
      </c>
      <c r="BM638" t="s">
        <v>7564</v>
      </c>
      <c r="BN638" t="s">
        <v>74</v>
      </c>
      <c r="BO638" t="s">
        <v>1371</v>
      </c>
      <c r="BP638" t="s">
        <v>74</v>
      </c>
      <c r="BQ638" t="s">
        <v>74</v>
      </c>
      <c r="BR638" t="s">
        <v>97</v>
      </c>
      <c r="BS638" t="s">
        <v>7575</v>
      </c>
      <c r="BT638" t="str">
        <f>HYPERLINK("https%3A%2F%2Fwww.webofscience.com%2Fwos%2Fwoscc%2Ffull-record%2FWOS:A1995RV69700003","View Full Record in Web of Science")</f>
        <v>View Full Record in Web of Science</v>
      </c>
    </row>
    <row r="639" spans="1:72" x14ac:dyDescent="0.15">
      <c r="A639" t="s">
        <v>72</v>
      </c>
      <c r="B639" t="s">
        <v>7576</v>
      </c>
      <c r="C639" t="s">
        <v>74</v>
      </c>
      <c r="D639" t="s">
        <v>74</v>
      </c>
      <c r="E639" t="s">
        <v>74</v>
      </c>
      <c r="F639" t="s">
        <v>7576</v>
      </c>
      <c r="G639" t="s">
        <v>74</v>
      </c>
      <c r="H639" t="s">
        <v>74</v>
      </c>
      <c r="I639" t="s">
        <v>7577</v>
      </c>
      <c r="J639" t="s">
        <v>7553</v>
      </c>
      <c r="K639" t="s">
        <v>74</v>
      </c>
      <c r="L639" t="s">
        <v>74</v>
      </c>
      <c r="M639" t="s">
        <v>77</v>
      </c>
      <c r="N639" t="s">
        <v>78</v>
      </c>
      <c r="O639" t="s">
        <v>74</v>
      </c>
      <c r="P639" t="s">
        <v>74</v>
      </c>
      <c r="Q639" t="s">
        <v>74</v>
      </c>
      <c r="R639" t="s">
        <v>74</v>
      </c>
      <c r="S639" t="s">
        <v>74</v>
      </c>
      <c r="T639" t="s">
        <v>74</v>
      </c>
      <c r="U639" t="s">
        <v>7578</v>
      </c>
      <c r="V639" t="s">
        <v>7579</v>
      </c>
      <c r="W639" t="s">
        <v>7580</v>
      </c>
      <c r="X639" t="s">
        <v>4890</v>
      </c>
      <c r="Y639" t="s">
        <v>7581</v>
      </c>
      <c r="Z639" t="s">
        <v>74</v>
      </c>
      <c r="AA639" t="s">
        <v>74</v>
      </c>
      <c r="AB639" t="s">
        <v>7573</v>
      </c>
      <c r="AC639" t="s">
        <v>74</v>
      </c>
      <c r="AD639" t="s">
        <v>74</v>
      </c>
      <c r="AE639" t="s">
        <v>74</v>
      </c>
      <c r="AF639" t="s">
        <v>74</v>
      </c>
      <c r="AG639">
        <v>36</v>
      </c>
      <c r="AH639">
        <v>56</v>
      </c>
      <c r="AI639">
        <v>56</v>
      </c>
      <c r="AJ639">
        <v>0</v>
      </c>
      <c r="AK639">
        <v>6</v>
      </c>
      <c r="AL639" t="s">
        <v>622</v>
      </c>
      <c r="AM639" t="s">
        <v>372</v>
      </c>
      <c r="AN639" t="s">
        <v>623</v>
      </c>
      <c r="AO639" t="s">
        <v>7559</v>
      </c>
      <c r="AP639" t="s">
        <v>74</v>
      </c>
      <c r="AQ639" t="s">
        <v>74</v>
      </c>
      <c r="AR639" t="s">
        <v>7560</v>
      </c>
      <c r="AS639" t="s">
        <v>7561</v>
      </c>
      <c r="AT639" t="s">
        <v>74</v>
      </c>
      <c r="AU639">
        <v>1995</v>
      </c>
      <c r="AV639">
        <v>42</v>
      </c>
      <c r="AW639" t="s">
        <v>7562</v>
      </c>
      <c r="AX639" t="s">
        <v>74</v>
      </c>
      <c r="AY639" t="s">
        <v>74</v>
      </c>
      <c r="AZ639" t="s">
        <v>74</v>
      </c>
      <c r="BA639" t="s">
        <v>74</v>
      </c>
      <c r="BB639">
        <v>955</v>
      </c>
      <c r="BC639">
        <v>982</v>
      </c>
      <c r="BD639" t="s">
        <v>74</v>
      </c>
      <c r="BE639" t="s">
        <v>7582</v>
      </c>
      <c r="BF639" t="str">
        <f>HYPERLINK("http://dx.doi.org/10.1016/0967-0645(95)00064-W","http://dx.doi.org/10.1016/0967-0645(95)00064-W")</f>
        <v>http://dx.doi.org/10.1016/0967-0645(95)00064-W</v>
      </c>
      <c r="BG639" t="s">
        <v>74</v>
      </c>
      <c r="BH639" t="s">
        <v>74</v>
      </c>
      <c r="BI639">
        <v>28</v>
      </c>
      <c r="BJ639" t="s">
        <v>246</v>
      </c>
      <c r="BK639" t="s">
        <v>94</v>
      </c>
      <c r="BL639" t="s">
        <v>246</v>
      </c>
      <c r="BM639" t="s">
        <v>7564</v>
      </c>
      <c r="BN639" t="s">
        <v>74</v>
      </c>
      <c r="BO639" t="s">
        <v>74</v>
      </c>
      <c r="BP639" t="s">
        <v>74</v>
      </c>
      <c r="BQ639" t="s">
        <v>74</v>
      </c>
      <c r="BR639" t="s">
        <v>97</v>
      </c>
      <c r="BS639" t="s">
        <v>7583</v>
      </c>
      <c r="BT639" t="str">
        <f>HYPERLINK("https%3A%2F%2Fwww.webofscience.com%2Fwos%2Fwoscc%2Ffull-record%2FWOS:A1995RV69700004","View Full Record in Web of Science")</f>
        <v>View Full Record in Web of Science</v>
      </c>
    </row>
    <row r="640" spans="1:72" x14ac:dyDescent="0.15">
      <c r="A640" t="s">
        <v>72</v>
      </c>
      <c r="B640" t="s">
        <v>7584</v>
      </c>
      <c r="C640" t="s">
        <v>74</v>
      </c>
      <c r="D640" t="s">
        <v>74</v>
      </c>
      <c r="E640" t="s">
        <v>74</v>
      </c>
      <c r="F640" t="s">
        <v>7584</v>
      </c>
      <c r="G640" t="s">
        <v>74</v>
      </c>
      <c r="H640" t="s">
        <v>74</v>
      </c>
      <c r="I640" t="s">
        <v>7585</v>
      </c>
      <c r="J640" t="s">
        <v>7553</v>
      </c>
      <c r="K640" t="s">
        <v>74</v>
      </c>
      <c r="L640" t="s">
        <v>74</v>
      </c>
      <c r="M640" t="s">
        <v>77</v>
      </c>
      <c r="N640" t="s">
        <v>78</v>
      </c>
      <c r="O640" t="s">
        <v>74</v>
      </c>
      <c r="P640" t="s">
        <v>74</v>
      </c>
      <c r="Q640" t="s">
        <v>74</v>
      </c>
      <c r="R640" t="s">
        <v>74</v>
      </c>
      <c r="S640" t="s">
        <v>74</v>
      </c>
      <c r="T640" t="s">
        <v>74</v>
      </c>
      <c r="U640" t="s">
        <v>7586</v>
      </c>
      <c r="V640" t="s">
        <v>7587</v>
      </c>
      <c r="W640" t="s">
        <v>7588</v>
      </c>
      <c r="X640" t="s">
        <v>7589</v>
      </c>
      <c r="Y640" t="s">
        <v>7590</v>
      </c>
      <c r="Z640" t="s">
        <v>74</v>
      </c>
      <c r="AA640" t="s">
        <v>74</v>
      </c>
      <c r="AB640" t="s">
        <v>7591</v>
      </c>
      <c r="AC640" t="s">
        <v>74</v>
      </c>
      <c r="AD640" t="s">
        <v>74</v>
      </c>
      <c r="AE640" t="s">
        <v>74</v>
      </c>
      <c r="AF640" t="s">
        <v>74</v>
      </c>
      <c r="AG640">
        <v>24</v>
      </c>
      <c r="AH640">
        <v>13</v>
      </c>
      <c r="AI640">
        <v>15</v>
      </c>
      <c r="AJ640">
        <v>1</v>
      </c>
      <c r="AK640">
        <v>3</v>
      </c>
      <c r="AL640" t="s">
        <v>622</v>
      </c>
      <c r="AM640" t="s">
        <v>372</v>
      </c>
      <c r="AN640" t="s">
        <v>623</v>
      </c>
      <c r="AO640" t="s">
        <v>7559</v>
      </c>
      <c r="AP640" t="s">
        <v>74</v>
      </c>
      <c r="AQ640" t="s">
        <v>74</v>
      </c>
      <c r="AR640" t="s">
        <v>7560</v>
      </c>
      <c r="AS640" t="s">
        <v>7561</v>
      </c>
      <c r="AT640" t="s">
        <v>74</v>
      </c>
      <c r="AU640">
        <v>1995</v>
      </c>
      <c r="AV640">
        <v>42</v>
      </c>
      <c r="AW640" t="s">
        <v>7562</v>
      </c>
      <c r="AX640" t="s">
        <v>74</v>
      </c>
      <c r="AY640" t="s">
        <v>74</v>
      </c>
      <c r="AZ640" t="s">
        <v>74</v>
      </c>
      <c r="BA640" t="s">
        <v>74</v>
      </c>
      <c r="BB640">
        <v>983</v>
      </c>
      <c r="BC640">
        <v>996</v>
      </c>
      <c r="BD640" t="s">
        <v>74</v>
      </c>
      <c r="BE640" t="s">
        <v>7592</v>
      </c>
      <c r="BF640" t="str">
        <f>HYPERLINK("http://dx.doi.org/10.1016/0967-0645(95)00073-Y","http://dx.doi.org/10.1016/0967-0645(95)00073-Y")</f>
        <v>http://dx.doi.org/10.1016/0967-0645(95)00073-Y</v>
      </c>
      <c r="BG640" t="s">
        <v>74</v>
      </c>
      <c r="BH640" t="s">
        <v>74</v>
      </c>
      <c r="BI640">
        <v>14</v>
      </c>
      <c r="BJ640" t="s">
        <v>246</v>
      </c>
      <c r="BK640" t="s">
        <v>94</v>
      </c>
      <c r="BL640" t="s">
        <v>246</v>
      </c>
      <c r="BM640" t="s">
        <v>7564</v>
      </c>
      <c r="BN640" t="s">
        <v>74</v>
      </c>
      <c r="BO640" t="s">
        <v>74</v>
      </c>
      <c r="BP640" t="s">
        <v>74</v>
      </c>
      <c r="BQ640" t="s">
        <v>74</v>
      </c>
      <c r="BR640" t="s">
        <v>97</v>
      </c>
      <c r="BS640" t="s">
        <v>7593</v>
      </c>
      <c r="BT640" t="str">
        <f>HYPERLINK("https%3A%2F%2Fwww.webofscience.com%2Fwos%2Fwoscc%2Ffull-record%2FWOS:A1995RV69700005","View Full Record in Web of Science")</f>
        <v>View Full Record in Web of Science</v>
      </c>
    </row>
    <row r="641" spans="1:72" x14ac:dyDescent="0.15">
      <c r="A641" t="s">
        <v>72</v>
      </c>
      <c r="B641" t="s">
        <v>7594</v>
      </c>
      <c r="C641" t="s">
        <v>74</v>
      </c>
      <c r="D641" t="s">
        <v>74</v>
      </c>
      <c r="E641" t="s">
        <v>74</v>
      </c>
      <c r="F641" t="s">
        <v>7594</v>
      </c>
      <c r="G641" t="s">
        <v>74</v>
      </c>
      <c r="H641" t="s">
        <v>74</v>
      </c>
      <c r="I641" t="s">
        <v>7595</v>
      </c>
      <c r="J641" t="s">
        <v>7553</v>
      </c>
      <c r="K641" t="s">
        <v>74</v>
      </c>
      <c r="L641" t="s">
        <v>74</v>
      </c>
      <c r="M641" t="s">
        <v>77</v>
      </c>
      <c r="N641" t="s">
        <v>78</v>
      </c>
      <c r="O641" t="s">
        <v>74</v>
      </c>
      <c r="P641" t="s">
        <v>74</v>
      </c>
      <c r="Q641" t="s">
        <v>74</v>
      </c>
      <c r="R641" t="s">
        <v>74</v>
      </c>
      <c r="S641" t="s">
        <v>74</v>
      </c>
      <c r="T641" t="s">
        <v>74</v>
      </c>
      <c r="U641" t="s">
        <v>7596</v>
      </c>
      <c r="V641" t="s">
        <v>7597</v>
      </c>
      <c r="W641" t="s">
        <v>7598</v>
      </c>
      <c r="X641" t="s">
        <v>7599</v>
      </c>
      <c r="Y641" t="s">
        <v>74</v>
      </c>
      <c r="Z641" t="s">
        <v>74</v>
      </c>
      <c r="AA641" t="s">
        <v>3345</v>
      </c>
      <c r="AB641" t="s">
        <v>74</v>
      </c>
      <c r="AC641" t="s">
        <v>74</v>
      </c>
      <c r="AD641" t="s">
        <v>74</v>
      </c>
      <c r="AE641" t="s">
        <v>74</v>
      </c>
      <c r="AF641" t="s">
        <v>74</v>
      </c>
      <c r="AG641">
        <v>66</v>
      </c>
      <c r="AH641">
        <v>15</v>
      </c>
      <c r="AI641">
        <v>16</v>
      </c>
      <c r="AJ641">
        <v>0</v>
      </c>
      <c r="AK641">
        <v>5</v>
      </c>
      <c r="AL641" t="s">
        <v>622</v>
      </c>
      <c r="AM641" t="s">
        <v>372</v>
      </c>
      <c r="AN641" t="s">
        <v>2507</v>
      </c>
      <c r="AO641" t="s">
        <v>7559</v>
      </c>
      <c r="AP641" t="s">
        <v>7600</v>
      </c>
      <c r="AQ641" t="s">
        <v>74</v>
      </c>
      <c r="AR641" t="s">
        <v>7560</v>
      </c>
      <c r="AS641" t="s">
        <v>7561</v>
      </c>
      <c r="AT641" t="s">
        <v>74</v>
      </c>
      <c r="AU641">
        <v>1995</v>
      </c>
      <c r="AV641">
        <v>42</v>
      </c>
      <c r="AW641" t="s">
        <v>7562</v>
      </c>
      <c r="AX641" t="s">
        <v>74</v>
      </c>
      <c r="AY641" t="s">
        <v>74</v>
      </c>
      <c r="AZ641" t="s">
        <v>74</v>
      </c>
      <c r="BA641" t="s">
        <v>74</v>
      </c>
      <c r="BB641">
        <v>997</v>
      </c>
      <c r="BC641">
        <v>1019</v>
      </c>
      <c r="BD641" t="s">
        <v>74</v>
      </c>
      <c r="BE641" t="s">
        <v>7601</v>
      </c>
      <c r="BF641" t="str">
        <f>HYPERLINK("http://dx.doi.org/10.1016/0967-0645(95)00055-U","http://dx.doi.org/10.1016/0967-0645(95)00055-U")</f>
        <v>http://dx.doi.org/10.1016/0967-0645(95)00055-U</v>
      </c>
      <c r="BG641" t="s">
        <v>74</v>
      </c>
      <c r="BH641" t="s">
        <v>74</v>
      </c>
      <c r="BI641">
        <v>23</v>
      </c>
      <c r="BJ641" t="s">
        <v>246</v>
      </c>
      <c r="BK641" t="s">
        <v>94</v>
      </c>
      <c r="BL641" t="s">
        <v>246</v>
      </c>
      <c r="BM641" t="s">
        <v>7564</v>
      </c>
      <c r="BN641" t="s">
        <v>74</v>
      </c>
      <c r="BO641" t="s">
        <v>74</v>
      </c>
      <c r="BP641" t="s">
        <v>74</v>
      </c>
      <c r="BQ641" t="s">
        <v>74</v>
      </c>
      <c r="BR641" t="s">
        <v>97</v>
      </c>
      <c r="BS641" t="s">
        <v>7602</v>
      </c>
      <c r="BT641" t="str">
        <f>HYPERLINK("https%3A%2F%2Fwww.webofscience.com%2Fwos%2Fwoscc%2Ffull-record%2FWOS:A1995RV69700006","View Full Record in Web of Science")</f>
        <v>View Full Record in Web of Science</v>
      </c>
    </row>
    <row r="642" spans="1:72" x14ac:dyDescent="0.15">
      <c r="A642" t="s">
        <v>72</v>
      </c>
      <c r="B642" t="s">
        <v>7603</v>
      </c>
      <c r="C642" t="s">
        <v>74</v>
      </c>
      <c r="D642" t="s">
        <v>74</v>
      </c>
      <c r="E642" t="s">
        <v>74</v>
      </c>
      <c r="F642" t="s">
        <v>7603</v>
      </c>
      <c r="G642" t="s">
        <v>74</v>
      </c>
      <c r="H642" t="s">
        <v>74</v>
      </c>
      <c r="I642" t="s">
        <v>7604</v>
      </c>
      <c r="J642" t="s">
        <v>7553</v>
      </c>
      <c r="K642" t="s">
        <v>74</v>
      </c>
      <c r="L642" t="s">
        <v>74</v>
      </c>
      <c r="M642" t="s">
        <v>77</v>
      </c>
      <c r="N642" t="s">
        <v>78</v>
      </c>
      <c r="O642" t="s">
        <v>74</v>
      </c>
      <c r="P642" t="s">
        <v>74</v>
      </c>
      <c r="Q642" t="s">
        <v>74</v>
      </c>
      <c r="R642" t="s">
        <v>74</v>
      </c>
      <c r="S642" t="s">
        <v>74</v>
      </c>
      <c r="T642" t="s">
        <v>74</v>
      </c>
      <c r="U642" t="s">
        <v>7605</v>
      </c>
      <c r="V642" t="s">
        <v>7606</v>
      </c>
      <c r="W642" t="s">
        <v>7607</v>
      </c>
      <c r="X642" t="s">
        <v>7608</v>
      </c>
      <c r="Y642" t="s">
        <v>7609</v>
      </c>
      <c r="Z642" t="s">
        <v>74</v>
      </c>
      <c r="AA642" t="s">
        <v>7610</v>
      </c>
      <c r="AB642" t="s">
        <v>74</v>
      </c>
      <c r="AC642" t="s">
        <v>74</v>
      </c>
      <c r="AD642" t="s">
        <v>74</v>
      </c>
      <c r="AE642" t="s">
        <v>74</v>
      </c>
      <c r="AF642" t="s">
        <v>74</v>
      </c>
      <c r="AG642">
        <v>28</v>
      </c>
      <c r="AH642">
        <v>21</v>
      </c>
      <c r="AI642">
        <v>21</v>
      </c>
      <c r="AJ642">
        <v>0</v>
      </c>
      <c r="AK642">
        <v>2</v>
      </c>
      <c r="AL642" t="s">
        <v>622</v>
      </c>
      <c r="AM642" t="s">
        <v>372</v>
      </c>
      <c r="AN642" t="s">
        <v>623</v>
      </c>
      <c r="AO642" t="s">
        <v>7559</v>
      </c>
      <c r="AP642" t="s">
        <v>74</v>
      </c>
      <c r="AQ642" t="s">
        <v>74</v>
      </c>
      <c r="AR642" t="s">
        <v>7560</v>
      </c>
      <c r="AS642" t="s">
        <v>7561</v>
      </c>
      <c r="AT642" t="s">
        <v>74</v>
      </c>
      <c r="AU642">
        <v>1995</v>
      </c>
      <c r="AV642">
        <v>42</v>
      </c>
      <c r="AW642" t="s">
        <v>7562</v>
      </c>
      <c r="AX642" t="s">
        <v>74</v>
      </c>
      <c r="AY642" t="s">
        <v>74</v>
      </c>
      <c r="AZ642" t="s">
        <v>74</v>
      </c>
      <c r="BA642" t="s">
        <v>74</v>
      </c>
      <c r="BB642">
        <v>1047</v>
      </c>
      <c r="BC642">
        <v>1058</v>
      </c>
      <c r="BD642" t="s">
        <v>74</v>
      </c>
      <c r="BE642" t="s">
        <v>7611</v>
      </c>
      <c r="BF642" t="str">
        <f>HYPERLINK("http://dx.doi.org/10.1016/0967-0645(95)00074-Z","http://dx.doi.org/10.1016/0967-0645(95)00074-Z")</f>
        <v>http://dx.doi.org/10.1016/0967-0645(95)00074-Z</v>
      </c>
      <c r="BG642" t="s">
        <v>74</v>
      </c>
      <c r="BH642" t="s">
        <v>74</v>
      </c>
      <c r="BI642">
        <v>12</v>
      </c>
      <c r="BJ642" t="s">
        <v>246</v>
      </c>
      <c r="BK642" t="s">
        <v>94</v>
      </c>
      <c r="BL642" t="s">
        <v>246</v>
      </c>
      <c r="BM642" t="s">
        <v>7564</v>
      </c>
      <c r="BN642" t="s">
        <v>74</v>
      </c>
      <c r="BO642" t="s">
        <v>74</v>
      </c>
      <c r="BP642" t="s">
        <v>74</v>
      </c>
      <c r="BQ642" t="s">
        <v>74</v>
      </c>
      <c r="BR642" t="s">
        <v>97</v>
      </c>
      <c r="BS642" t="s">
        <v>7612</v>
      </c>
      <c r="BT642" t="str">
        <f>HYPERLINK("https%3A%2F%2Fwww.webofscience.com%2Fwos%2Fwoscc%2Ffull-record%2FWOS:A1995RV69700008","View Full Record in Web of Science")</f>
        <v>View Full Record in Web of Science</v>
      </c>
    </row>
    <row r="643" spans="1:72" x14ac:dyDescent="0.15">
      <c r="A643" t="s">
        <v>72</v>
      </c>
      <c r="B643" t="s">
        <v>7613</v>
      </c>
      <c r="C643" t="s">
        <v>74</v>
      </c>
      <c r="D643" t="s">
        <v>74</v>
      </c>
      <c r="E643" t="s">
        <v>74</v>
      </c>
      <c r="F643" t="s">
        <v>7613</v>
      </c>
      <c r="G643" t="s">
        <v>74</v>
      </c>
      <c r="H643" t="s">
        <v>74</v>
      </c>
      <c r="I643" t="s">
        <v>7614</v>
      </c>
      <c r="J643" t="s">
        <v>7553</v>
      </c>
      <c r="K643" t="s">
        <v>74</v>
      </c>
      <c r="L643" t="s">
        <v>74</v>
      </c>
      <c r="M643" t="s">
        <v>77</v>
      </c>
      <c r="N643" t="s">
        <v>78</v>
      </c>
      <c r="O643" t="s">
        <v>74</v>
      </c>
      <c r="P643" t="s">
        <v>74</v>
      </c>
      <c r="Q643" t="s">
        <v>74</v>
      </c>
      <c r="R643" t="s">
        <v>74</v>
      </c>
      <c r="S643" t="s">
        <v>74</v>
      </c>
      <c r="T643" t="s">
        <v>74</v>
      </c>
      <c r="U643" t="s">
        <v>7615</v>
      </c>
      <c r="V643" t="s">
        <v>7616</v>
      </c>
      <c r="W643" t="s">
        <v>74</v>
      </c>
      <c r="X643" t="s">
        <v>74</v>
      </c>
      <c r="Y643" t="s">
        <v>7617</v>
      </c>
      <c r="Z643" t="s">
        <v>74</v>
      </c>
      <c r="AA643" t="s">
        <v>7618</v>
      </c>
      <c r="AB643" t="s">
        <v>7619</v>
      </c>
      <c r="AC643" t="s">
        <v>74</v>
      </c>
      <c r="AD643" t="s">
        <v>74</v>
      </c>
      <c r="AE643" t="s">
        <v>74</v>
      </c>
      <c r="AF643" t="s">
        <v>74</v>
      </c>
      <c r="AG643">
        <v>37</v>
      </c>
      <c r="AH643">
        <v>94</v>
      </c>
      <c r="AI643">
        <v>112</v>
      </c>
      <c r="AJ643">
        <v>2</v>
      </c>
      <c r="AK643">
        <v>9</v>
      </c>
      <c r="AL643" t="s">
        <v>622</v>
      </c>
      <c r="AM643" t="s">
        <v>372</v>
      </c>
      <c r="AN643" t="s">
        <v>623</v>
      </c>
      <c r="AO643" t="s">
        <v>7559</v>
      </c>
      <c r="AP643" t="s">
        <v>74</v>
      </c>
      <c r="AQ643" t="s">
        <v>74</v>
      </c>
      <c r="AR643" t="s">
        <v>7560</v>
      </c>
      <c r="AS643" t="s">
        <v>7561</v>
      </c>
      <c r="AT643" t="s">
        <v>74</v>
      </c>
      <c r="AU643">
        <v>1995</v>
      </c>
      <c r="AV643">
        <v>42</v>
      </c>
      <c r="AW643" t="s">
        <v>7562</v>
      </c>
      <c r="AX643" t="s">
        <v>74</v>
      </c>
      <c r="AY643" t="s">
        <v>74</v>
      </c>
      <c r="AZ643" t="s">
        <v>74</v>
      </c>
      <c r="BA643" t="s">
        <v>74</v>
      </c>
      <c r="BB643">
        <v>1059</v>
      </c>
      <c r="BC643">
        <v>1080</v>
      </c>
      <c r="BD643" t="s">
        <v>74</v>
      </c>
      <c r="BE643" t="s">
        <v>7620</v>
      </c>
      <c r="BF643" t="str">
        <f>HYPERLINK("http://dx.doi.org/10.1016/0967-0645(95)00066-Y","http://dx.doi.org/10.1016/0967-0645(95)00066-Y")</f>
        <v>http://dx.doi.org/10.1016/0967-0645(95)00066-Y</v>
      </c>
      <c r="BG643" t="s">
        <v>74</v>
      </c>
      <c r="BH643" t="s">
        <v>74</v>
      </c>
      <c r="BI643">
        <v>22</v>
      </c>
      <c r="BJ643" t="s">
        <v>246</v>
      </c>
      <c r="BK643" t="s">
        <v>94</v>
      </c>
      <c r="BL643" t="s">
        <v>246</v>
      </c>
      <c r="BM643" t="s">
        <v>7564</v>
      </c>
      <c r="BN643" t="s">
        <v>74</v>
      </c>
      <c r="BO643" t="s">
        <v>74</v>
      </c>
      <c r="BP643" t="s">
        <v>74</v>
      </c>
      <c r="BQ643" t="s">
        <v>74</v>
      </c>
      <c r="BR643" t="s">
        <v>97</v>
      </c>
      <c r="BS643" t="s">
        <v>7621</v>
      </c>
      <c r="BT643" t="str">
        <f>HYPERLINK("https%3A%2F%2Fwww.webofscience.com%2Fwos%2Fwoscc%2Ffull-record%2FWOS:A1995RV69700009","View Full Record in Web of Science")</f>
        <v>View Full Record in Web of Science</v>
      </c>
    </row>
    <row r="644" spans="1:72" x14ac:dyDescent="0.15">
      <c r="A644" t="s">
        <v>72</v>
      </c>
      <c r="B644" t="s">
        <v>5258</v>
      </c>
      <c r="C644" t="s">
        <v>74</v>
      </c>
      <c r="D644" t="s">
        <v>74</v>
      </c>
      <c r="E644" t="s">
        <v>74</v>
      </c>
      <c r="F644" t="s">
        <v>5258</v>
      </c>
      <c r="G644" t="s">
        <v>74</v>
      </c>
      <c r="H644" t="s">
        <v>74</v>
      </c>
      <c r="I644" t="s">
        <v>7622</v>
      </c>
      <c r="J644" t="s">
        <v>7553</v>
      </c>
      <c r="K644" t="s">
        <v>74</v>
      </c>
      <c r="L644" t="s">
        <v>74</v>
      </c>
      <c r="M644" t="s">
        <v>77</v>
      </c>
      <c r="N644" t="s">
        <v>78</v>
      </c>
      <c r="O644" t="s">
        <v>74</v>
      </c>
      <c r="P644" t="s">
        <v>74</v>
      </c>
      <c r="Q644" t="s">
        <v>74</v>
      </c>
      <c r="R644" t="s">
        <v>74</v>
      </c>
      <c r="S644" t="s">
        <v>74</v>
      </c>
      <c r="T644" t="s">
        <v>74</v>
      </c>
      <c r="U644" t="s">
        <v>7623</v>
      </c>
      <c r="V644" t="s">
        <v>7624</v>
      </c>
      <c r="W644" t="s">
        <v>74</v>
      </c>
      <c r="X644" t="s">
        <v>74</v>
      </c>
      <c r="Y644" t="s">
        <v>3030</v>
      </c>
      <c r="Z644" t="s">
        <v>74</v>
      </c>
      <c r="AA644" t="s">
        <v>74</v>
      </c>
      <c r="AB644" t="s">
        <v>74</v>
      </c>
      <c r="AC644" t="s">
        <v>74</v>
      </c>
      <c r="AD644" t="s">
        <v>74</v>
      </c>
      <c r="AE644" t="s">
        <v>74</v>
      </c>
      <c r="AF644" t="s">
        <v>74</v>
      </c>
      <c r="AG644">
        <v>16</v>
      </c>
      <c r="AH644">
        <v>17</v>
      </c>
      <c r="AI644">
        <v>17</v>
      </c>
      <c r="AJ644">
        <v>0</v>
      </c>
      <c r="AK644">
        <v>6</v>
      </c>
      <c r="AL644" t="s">
        <v>622</v>
      </c>
      <c r="AM644" t="s">
        <v>372</v>
      </c>
      <c r="AN644" t="s">
        <v>623</v>
      </c>
      <c r="AO644" t="s">
        <v>7559</v>
      </c>
      <c r="AP644" t="s">
        <v>74</v>
      </c>
      <c r="AQ644" t="s">
        <v>74</v>
      </c>
      <c r="AR644" t="s">
        <v>7560</v>
      </c>
      <c r="AS644" t="s">
        <v>7561</v>
      </c>
      <c r="AT644" t="s">
        <v>74</v>
      </c>
      <c r="AU644">
        <v>1995</v>
      </c>
      <c r="AV644">
        <v>42</v>
      </c>
      <c r="AW644" t="s">
        <v>7562</v>
      </c>
      <c r="AX644" t="s">
        <v>74</v>
      </c>
      <c r="AY644" t="s">
        <v>74</v>
      </c>
      <c r="AZ644" t="s">
        <v>74</v>
      </c>
      <c r="BA644" t="s">
        <v>74</v>
      </c>
      <c r="BB644">
        <v>1123</v>
      </c>
      <c r="BC644">
        <v>1135</v>
      </c>
      <c r="BD644" t="s">
        <v>74</v>
      </c>
      <c r="BE644" t="s">
        <v>7625</v>
      </c>
      <c r="BF644" t="str">
        <f>HYPERLINK("http://dx.doi.org/10.1016/0967-0645(95)00075-2","http://dx.doi.org/10.1016/0967-0645(95)00075-2")</f>
        <v>http://dx.doi.org/10.1016/0967-0645(95)00075-2</v>
      </c>
      <c r="BG644" t="s">
        <v>74</v>
      </c>
      <c r="BH644" t="s">
        <v>74</v>
      </c>
      <c r="BI644">
        <v>13</v>
      </c>
      <c r="BJ644" t="s">
        <v>246</v>
      </c>
      <c r="BK644" t="s">
        <v>94</v>
      </c>
      <c r="BL644" t="s">
        <v>246</v>
      </c>
      <c r="BM644" t="s">
        <v>7564</v>
      </c>
      <c r="BN644" t="s">
        <v>74</v>
      </c>
      <c r="BO644" t="s">
        <v>74</v>
      </c>
      <c r="BP644" t="s">
        <v>74</v>
      </c>
      <c r="BQ644" t="s">
        <v>74</v>
      </c>
      <c r="BR644" t="s">
        <v>97</v>
      </c>
      <c r="BS644" t="s">
        <v>7626</v>
      </c>
      <c r="BT644" t="str">
        <f>HYPERLINK("https%3A%2F%2Fwww.webofscience.com%2Fwos%2Fwoscc%2Ffull-record%2FWOS:A1995RV69700013","View Full Record in Web of Science")</f>
        <v>View Full Record in Web of Science</v>
      </c>
    </row>
    <row r="645" spans="1:72" x14ac:dyDescent="0.15">
      <c r="A645" t="s">
        <v>72</v>
      </c>
      <c r="B645" t="s">
        <v>7627</v>
      </c>
      <c r="C645" t="s">
        <v>74</v>
      </c>
      <c r="D645" t="s">
        <v>74</v>
      </c>
      <c r="E645" t="s">
        <v>74</v>
      </c>
      <c r="F645" t="s">
        <v>7627</v>
      </c>
      <c r="G645" t="s">
        <v>74</v>
      </c>
      <c r="H645" t="s">
        <v>74</v>
      </c>
      <c r="I645" t="s">
        <v>7628</v>
      </c>
      <c r="J645" t="s">
        <v>7553</v>
      </c>
      <c r="K645" t="s">
        <v>74</v>
      </c>
      <c r="L645" t="s">
        <v>74</v>
      </c>
      <c r="M645" t="s">
        <v>77</v>
      </c>
      <c r="N645" t="s">
        <v>78</v>
      </c>
      <c r="O645" t="s">
        <v>74</v>
      </c>
      <c r="P645" t="s">
        <v>74</v>
      </c>
      <c r="Q645" t="s">
        <v>74</v>
      </c>
      <c r="R645" t="s">
        <v>74</v>
      </c>
      <c r="S645" t="s">
        <v>74</v>
      </c>
      <c r="T645" t="s">
        <v>74</v>
      </c>
      <c r="U645" t="s">
        <v>7629</v>
      </c>
      <c r="V645" t="s">
        <v>7630</v>
      </c>
      <c r="W645" t="s">
        <v>7631</v>
      </c>
      <c r="X645" t="s">
        <v>7632</v>
      </c>
      <c r="Y645" t="s">
        <v>7633</v>
      </c>
      <c r="Z645" t="s">
        <v>74</v>
      </c>
      <c r="AA645" t="s">
        <v>7634</v>
      </c>
      <c r="AB645" t="s">
        <v>7635</v>
      </c>
      <c r="AC645" t="s">
        <v>74</v>
      </c>
      <c r="AD645" t="s">
        <v>74</v>
      </c>
      <c r="AE645" t="s">
        <v>74</v>
      </c>
      <c r="AF645" t="s">
        <v>74</v>
      </c>
      <c r="AG645">
        <v>46</v>
      </c>
      <c r="AH645">
        <v>34</v>
      </c>
      <c r="AI645">
        <v>34</v>
      </c>
      <c r="AJ645">
        <v>0</v>
      </c>
      <c r="AK645">
        <v>3</v>
      </c>
      <c r="AL645" t="s">
        <v>622</v>
      </c>
      <c r="AM645" t="s">
        <v>372</v>
      </c>
      <c r="AN645" t="s">
        <v>623</v>
      </c>
      <c r="AO645" t="s">
        <v>7559</v>
      </c>
      <c r="AP645" t="s">
        <v>74</v>
      </c>
      <c r="AQ645" t="s">
        <v>74</v>
      </c>
      <c r="AR645" t="s">
        <v>7560</v>
      </c>
      <c r="AS645" t="s">
        <v>7561</v>
      </c>
      <c r="AT645" t="s">
        <v>74</v>
      </c>
      <c r="AU645">
        <v>1995</v>
      </c>
      <c r="AV645">
        <v>42</v>
      </c>
      <c r="AW645" t="s">
        <v>7562</v>
      </c>
      <c r="AX645" t="s">
        <v>74</v>
      </c>
      <c r="AY645" t="s">
        <v>74</v>
      </c>
      <c r="AZ645" t="s">
        <v>74</v>
      </c>
      <c r="BA645" t="s">
        <v>74</v>
      </c>
      <c r="BB645">
        <v>1137</v>
      </c>
      <c r="BC645">
        <v>1158</v>
      </c>
      <c r="BD645" t="s">
        <v>74</v>
      </c>
      <c r="BE645" t="s">
        <v>7636</v>
      </c>
      <c r="BF645" t="str">
        <f>HYPERLINK("http://dx.doi.org/10.1016/0967-0645(95)00058-X","http://dx.doi.org/10.1016/0967-0645(95)00058-X")</f>
        <v>http://dx.doi.org/10.1016/0967-0645(95)00058-X</v>
      </c>
      <c r="BG645" t="s">
        <v>74</v>
      </c>
      <c r="BH645" t="s">
        <v>74</v>
      </c>
      <c r="BI645">
        <v>22</v>
      </c>
      <c r="BJ645" t="s">
        <v>246</v>
      </c>
      <c r="BK645" t="s">
        <v>94</v>
      </c>
      <c r="BL645" t="s">
        <v>246</v>
      </c>
      <c r="BM645" t="s">
        <v>7564</v>
      </c>
      <c r="BN645" t="s">
        <v>74</v>
      </c>
      <c r="BO645" t="s">
        <v>74</v>
      </c>
      <c r="BP645" t="s">
        <v>74</v>
      </c>
      <c r="BQ645" t="s">
        <v>74</v>
      </c>
      <c r="BR645" t="s">
        <v>97</v>
      </c>
      <c r="BS645" t="s">
        <v>7637</v>
      </c>
      <c r="BT645" t="str">
        <f>HYPERLINK("https%3A%2F%2Fwww.webofscience.com%2Fwos%2Fwoscc%2Ffull-record%2FWOS:A1995RV69700014","View Full Record in Web of Science")</f>
        <v>View Full Record in Web of Science</v>
      </c>
    </row>
    <row r="646" spans="1:72" x14ac:dyDescent="0.15">
      <c r="A646" t="s">
        <v>72</v>
      </c>
      <c r="B646" t="s">
        <v>7638</v>
      </c>
      <c r="C646" t="s">
        <v>74</v>
      </c>
      <c r="D646" t="s">
        <v>74</v>
      </c>
      <c r="E646" t="s">
        <v>74</v>
      </c>
      <c r="F646" t="s">
        <v>7638</v>
      </c>
      <c r="G646" t="s">
        <v>74</v>
      </c>
      <c r="H646" t="s">
        <v>74</v>
      </c>
      <c r="I646" t="s">
        <v>7639</v>
      </c>
      <c r="J646" t="s">
        <v>7553</v>
      </c>
      <c r="K646" t="s">
        <v>74</v>
      </c>
      <c r="L646" t="s">
        <v>74</v>
      </c>
      <c r="M646" t="s">
        <v>77</v>
      </c>
      <c r="N646" t="s">
        <v>78</v>
      </c>
      <c r="O646" t="s">
        <v>74</v>
      </c>
      <c r="P646" t="s">
        <v>74</v>
      </c>
      <c r="Q646" t="s">
        <v>74</v>
      </c>
      <c r="R646" t="s">
        <v>74</v>
      </c>
      <c r="S646" t="s">
        <v>74</v>
      </c>
      <c r="T646" t="s">
        <v>74</v>
      </c>
      <c r="U646" t="s">
        <v>7640</v>
      </c>
      <c r="V646" t="s">
        <v>7641</v>
      </c>
      <c r="W646" t="s">
        <v>74</v>
      </c>
      <c r="X646" t="s">
        <v>74</v>
      </c>
      <c r="Y646" t="s">
        <v>7642</v>
      </c>
      <c r="Z646" t="s">
        <v>74</v>
      </c>
      <c r="AA646" t="s">
        <v>74</v>
      </c>
      <c r="AB646" t="s">
        <v>74</v>
      </c>
      <c r="AC646" t="s">
        <v>74</v>
      </c>
      <c r="AD646" t="s">
        <v>74</v>
      </c>
      <c r="AE646" t="s">
        <v>74</v>
      </c>
      <c r="AF646" t="s">
        <v>74</v>
      </c>
      <c r="AG646">
        <v>41</v>
      </c>
      <c r="AH646">
        <v>26</v>
      </c>
      <c r="AI646">
        <v>27</v>
      </c>
      <c r="AJ646">
        <v>0</v>
      </c>
      <c r="AK646">
        <v>2</v>
      </c>
      <c r="AL646" t="s">
        <v>622</v>
      </c>
      <c r="AM646" t="s">
        <v>372</v>
      </c>
      <c r="AN646" t="s">
        <v>623</v>
      </c>
      <c r="AO646" t="s">
        <v>7559</v>
      </c>
      <c r="AP646" t="s">
        <v>74</v>
      </c>
      <c r="AQ646" t="s">
        <v>74</v>
      </c>
      <c r="AR646" t="s">
        <v>7560</v>
      </c>
      <c r="AS646" t="s">
        <v>7561</v>
      </c>
      <c r="AT646" t="s">
        <v>74</v>
      </c>
      <c r="AU646">
        <v>1995</v>
      </c>
      <c r="AV646">
        <v>42</v>
      </c>
      <c r="AW646" t="s">
        <v>7562</v>
      </c>
      <c r="AX646" t="s">
        <v>74</v>
      </c>
      <c r="AY646" t="s">
        <v>74</v>
      </c>
      <c r="AZ646" t="s">
        <v>74</v>
      </c>
      <c r="BA646" t="s">
        <v>74</v>
      </c>
      <c r="BB646">
        <v>1159</v>
      </c>
      <c r="BC646">
        <v>1175</v>
      </c>
      <c r="BD646" t="s">
        <v>74</v>
      </c>
      <c r="BE646" t="s">
        <v>7643</v>
      </c>
      <c r="BF646" t="str">
        <f>HYPERLINK("http://dx.doi.org/10.1016/0967-0645(95)00059-Y","http://dx.doi.org/10.1016/0967-0645(95)00059-Y")</f>
        <v>http://dx.doi.org/10.1016/0967-0645(95)00059-Y</v>
      </c>
      <c r="BG646" t="s">
        <v>74</v>
      </c>
      <c r="BH646" t="s">
        <v>74</v>
      </c>
      <c r="BI646">
        <v>17</v>
      </c>
      <c r="BJ646" t="s">
        <v>246</v>
      </c>
      <c r="BK646" t="s">
        <v>94</v>
      </c>
      <c r="BL646" t="s">
        <v>246</v>
      </c>
      <c r="BM646" t="s">
        <v>7564</v>
      </c>
      <c r="BN646" t="s">
        <v>74</v>
      </c>
      <c r="BO646" t="s">
        <v>74</v>
      </c>
      <c r="BP646" t="s">
        <v>74</v>
      </c>
      <c r="BQ646" t="s">
        <v>74</v>
      </c>
      <c r="BR646" t="s">
        <v>97</v>
      </c>
      <c r="BS646" t="s">
        <v>7644</v>
      </c>
      <c r="BT646" t="str">
        <f>HYPERLINK("https%3A%2F%2Fwww.webofscience.com%2Fwos%2Fwoscc%2Ffull-record%2FWOS:A1995RV69700015","View Full Record in Web of Science")</f>
        <v>View Full Record in Web of Science</v>
      </c>
    </row>
    <row r="647" spans="1:72" x14ac:dyDescent="0.15">
      <c r="A647" t="s">
        <v>72</v>
      </c>
      <c r="B647" t="s">
        <v>7645</v>
      </c>
      <c r="C647" t="s">
        <v>74</v>
      </c>
      <c r="D647" t="s">
        <v>74</v>
      </c>
      <c r="E647" t="s">
        <v>74</v>
      </c>
      <c r="F647" t="s">
        <v>7645</v>
      </c>
      <c r="G647" t="s">
        <v>74</v>
      </c>
      <c r="H647" t="s">
        <v>74</v>
      </c>
      <c r="I647" t="s">
        <v>7646</v>
      </c>
      <c r="J647" t="s">
        <v>7553</v>
      </c>
      <c r="K647" t="s">
        <v>74</v>
      </c>
      <c r="L647" t="s">
        <v>74</v>
      </c>
      <c r="M647" t="s">
        <v>77</v>
      </c>
      <c r="N647" t="s">
        <v>78</v>
      </c>
      <c r="O647" t="s">
        <v>74</v>
      </c>
      <c r="P647" t="s">
        <v>74</v>
      </c>
      <c r="Q647" t="s">
        <v>74</v>
      </c>
      <c r="R647" t="s">
        <v>74</v>
      </c>
      <c r="S647" t="s">
        <v>74</v>
      </c>
      <c r="T647" t="s">
        <v>74</v>
      </c>
      <c r="U647" t="s">
        <v>7647</v>
      </c>
      <c r="V647" t="s">
        <v>7648</v>
      </c>
      <c r="W647" t="s">
        <v>7649</v>
      </c>
      <c r="X647" t="s">
        <v>7650</v>
      </c>
      <c r="Y647" t="s">
        <v>74</v>
      </c>
      <c r="Z647" t="s">
        <v>74</v>
      </c>
      <c r="AA647" t="s">
        <v>7651</v>
      </c>
      <c r="AB647" t="s">
        <v>7652</v>
      </c>
      <c r="AC647" t="s">
        <v>74</v>
      </c>
      <c r="AD647" t="s">
        <v>74</v>
      </c>
      <c r="AE647" t="s">
        <v>74</v>
      </c>
      <c r="AF647" t="s">
        <v>74</v>
      </c>
      <c r="AG647">
        <v>71</v>
      </c>
      <c r="AH647">
        <v>85</v>
      </c>
      <c r="AI647">
        <v>90</v>
      </c>
      <c r="AJ647">
        <v>0</v>
      </c>
      <c r="AK647">
        <v>14</v>
      </c>
      <c r="AL647" t="s">
        <v>622</v>
      </c>
      <c r="AM647" t="s">
        <v>372</v>
      </c>
      <c r="AN647" t="s">
        <v>623</v>
      </c>
      <c r="AO647" t="s">
        <v>7559</v>
      </c>
      <c r="AP647" t="s">
        <v>74</v>
      </c>
      <c r="AQ647" t="s">
        <v>74</v>
      </c>
      <c r="AR647" t="s">
        <v>7560</v>
      </c>
      <c r="AS647" t="s">
        <v>7561</v>
      </c>
      <c r="AT647" t="s">
        <v>74</v>
      </c>
      <c r="AU647">
        <v>1995</v>
      </c>
      <c r="AV647">
        <v>42</v>
      </c>
      <c r="AW647" t="s">
        <v>7562</v>
      </c>
      <c r="AX647" t="s">
        <v>74</v>
      </c>
      <c r="AY647" t="s">
        <v>74</v>
      </c>
      <c r="AZ647" t="s">
        <v>74</v>
      </c>
      <c r="BA647" t="s">
        <v>74</v>
      </c>
      <c r="BB647">
        <v>1177</v>
      </c>
      <c r="BC647">
        <v>1200</v>
      </c>
      <c r="BD647" t="s">
        <v>74</v>
      </c>
      <c r="BE647" t="s">
        <v>7653</v>
      </c>
      <c r="BF647" t="str">
        <f>HYPERLINK("http://dx.doi.org/10.1016/0967-0645(95)00070-7","http://dx.doi.org/10.1016/0967-0645(95)00070-7")</f>
        <v>http://dx.doi.org/10.1016/0967-0645(95)00070-7</v>
      </c>
      <c r="BG647" t="s">
        <v>74</v>
      </c>
      <c r="BH647" t="s">
        <v>74</v>
      </c>
      <c r="BI647">
        <v>24</v>
      </c>
      <c r="BJ647" t="s">
        <v>246</v>
      </c>
      <c r="BK647" t="s">
        <v>94</v>
      </c>
      <c r="BL647" t="s">
        <v>246</v>
      </c>
      <c r="BM647" t="s">
        <v>7564</v>
      </c>
      <c r="BN647" t="s">
        <v>74</v>
      </c>
      <c r="BO647" t="s">
        <v>74</v>
      </c>
      <c r="BP647" t="s">
        <v>74</v>
      </c>
      <c r="BQ647" t="s">
        <v>74</v>
      </c>
      <c r="BR647" t="s">
        <v>97</v>
      </c>
      <c r="BS647" t="s">
        <v>7654</v>
      </c>
      <c r="BT647" t="str">
        <f>HYPERLINK("https%3A%2F%2Fwww.webofscience.com%2Fwos%2Fwoscc%2Ffull-record%2FWOS:A1995RV69700016","View Full Record in Web of Science")</f>
        <v>View Full Record in Web of Science</v>
      </c>
    </row>
    <row r="648" spans="1:72" x14ac:dyDescent="0.15">
      <c r="A648" t="s">
        <v>72</v>
      </c>
      <c r="B648" t="s">
        <v>7655</v>
      </c>
      <c r="C648" t="s">
        <v>74</v>
      </c>
      <c r="D648" t="s">
        <v>74</v>
      </c>
      <c r="E648" t="s">
        <v>74</v>
      </c>
      <c r="F648" t="s">
        <v>7655</v>
      </c>
      <c r="G648" t="s">
        <v>74</v>
      </c>
      <c r="H648" t="s">
        <v>74</v>
      </c>
      <c r="I648" t="s">
        <v>7656</v>
      </c>
      <c r="J648" t="s">
        <v>7553</v>
      </c>
      <c r="K648" t="s">
        <v>74</v>
      </c>
      <c r="L648" t="s">
        <v>74</v>
      </c>
      <c r="M648" t="s">
        <v>77</v>
      </c>
      <c r="N648" t="s">
        <v>78</v>
      </c>
      <c r="O648" t="s">
        <v>74</v>
      </c>
      <c r="P648" t="s">
        <v>74</v>
      </c>
      <c r="Q648" t="s">
        <v>74</v>
      </c>
      <c r="R648" t="s">
        <v>74</v>
      </c>
      <c r="S648" t="s">
        <v>74</v>
      </c>
      <c r="T648" t="s">
        <v>74</v>
      </c>
      <c r="U648" t="s">
        <v>7657</v>
      </c>
      <c r="V648" t="s">
        <v>7658</v>
      </c>
      <c r="W648" t="s">
        <v>7659</v>
      </c>
      <c r="X648" t="s">
        <v>7660</v>
      </c>
      <c r="Y648" t="s">
        <v>7661</v>
      </c>
      <c r="Z648" t="s">
        <v>74</v>
      </c>
      <c r="AA648" t="s">
        <v>7662</v>
      </c>
      <c r="AB648" t="s">
        <v>7663</v>
      </c>
      <c r="AC648" t="s">
        <v>74</v>
      </c>
      <c r="AD648" t="s">
        <v>74</v>
      </c>
      <c r="AE648" t="s">
        <v>74</v>
      </c>
      <c r="AF648" t="s">
        <v>74</v>
      </c>
      <c r="AG648">
        <v>51</v>
      </c>
      <c r="AH648">
        <v>56</v>
      </c>
      <c r="AI648">
        <v>61</v>
      </c>
      <c r="AJ648">
        <v>0</v>
      </c>
      <c r="AK648">
        <v>2</v>
      </c>
      <c r="AL648" t="s">
        <v>622</v>
      </c>
      <c r="AM648" t="s">
        <v>372</v>
      </c>
      <c r="AN648" t="s">
        <v>623</v>
      </c>
      <c r="AO648" t="s">
        <v>7559</v>
      </c>
      <c r="AP648" t="s">
        <v>74</v>
      </c>
      <c r="AQ648" t="s">
        <v>74</v>
      </c>
      <c r="AR648" t="s">
        <v>7560</v>
      </c>
      <c r="AS648" t="s">
        <v>7561</v>
      </c>
      <c r="AT648" t="s">
        <v>74</v>
      </c>
      <c r="AU648">
        <v>1995</v>
      </c>
      <c r="AV648">
        <v>42</v>
      </c>
      <c r="AW648" t="s">
        <v>7562</v>
      </c>
      <c r="AX648" t="s">
        <v>74</v>
      </c>
      <c r="AY648" t="s">
        <v>74</v>
      </c>
      <c r="AZ648" t="s">
        <v>74</v>
      </c>
      <c r="BA648" t="s">
        <v>74</v>
      </c>
      <c r="BB648">
        <v>1201</v>
      </c>
      <c r="BC648">
        <v>1224</v>
      </c>
      <c r="BD648" t="s">
        <v>74</v>
      </c>
      <c r="BE648" t="s">
        <v>7664</v>
      </c>
      <c r="BF648" t="str">
        <f>HYPERLINK("http://dx.doi.org/10.1016/0967-0645(95)00062-U","http://dx.doi.org/10.1016/0967-0645(95)00062-U")</f>
        <v>http://dx.doi.org/10.1016/0967-0645(95)00062-U</v>
      </c>
      <c r="BG648" t="s">
        <v>74</v>
      </c>
      <c r="BH648" t="s">
        <v>74</v>
      </c>
      <c r="BI648">
        <v>24</v>
      </c>
      <c r="BJ648" t="s">
        <v>246</v>
      </c>
      <c r="BK648" t="s">
        <v>94</v>
      </c>
      <c r="BL648" t="s">
        <v>246</v>
      </c>
      <c r="BM648" t="s">
        <v>7564</v>
      </c>
      <c r="BN648" t="s">
        <v>74</v>
      </c>
      <c r="BO648" t="s">
        <v>74</v>
      </c>
      <c r="BP648" t="s">
        <v>74</v>
      </c>
      <c r="BQ648" t="s">
        <v>74</v>
      </c>
      <c r="BR648" t="s">
        <v>97</v>
      </c>
      <c r="BS648" t="s">
        <v>7665</v>
      </c>
      <c r="BT648" t="str">
        <f>HYPERLINK("https%3A%2F%2Fwww.webofscience.com%2Fwos%2Fwoscc%2Ffull-record%2FWOS:A1995RV69700017","View Full Record in Web of Science")</f>
        <v>View Full Record in Web of Science</v>
      </c>
    </row>
    <row r="649" spans="1:72" x14ac:dyDescent="0.15">
      <c r="A649" t="s">
        <v>72</v>
      </c>
      <c r="B649" t="s">
        <v>7666</v>
      </c>
      <c r="C649" t="s">
        <v>74</v>
      </c>
      <c r="D649" t="s">
        <v>74</v>
      </c>
      <c r="E649" t="s">
        <v>74</v>
      </c>
      <c r="F649" t="s">
        <v>7666</v>
      </c>
      <c r="G649" t="s">
        <v>74</v>
      </c>
      <c r="H649" t="s">
        <v>74</v>
      </c>
      <c r="I649" t="s">
        <v>7667</v>
      </c>
      <c r="J649" t="s">
        <v>7553</v>
      </c>
      <c r="K649" t="s">
        <v>74</v>
      </c>
      <c r="L649" t="s">
        <v>74</v>
      </c>
      <c r="M649" t="s">
        <v>77</v>
      </c>
      <c r="N649" t="s">
        <v>78</v>
      </c>
      <c r="O649" t="s">
        <v>74</v>
      </c>
      <c r="P649" t="s">
        <v>74</v>
      </c>
      <c r="Q649" t="s">
        <v>74</v>
      </c>
      <c r="R649" t="s">
        <v>74</v>
      </c>
      <c r="S649" t="s">
        <v>74</v>
      </c>
      <c r="T649" t="s">
        <v>74</v>
      </c>
      <c r="U649" t="s">
        <v>7668</v>
      </c>
      <c r="V649" t="s">
        <v>7669</v>
      </c>
      <c r="W649" t="s">
        <v>7659</v>
      </c>
      <c r="X649" t="s">
        <v>7660</v>
      </c>
      <c r="Y649" t="s">
        <v>7670</v>
      </c>
      <c r="Z649" t="s">
        <v>74</v>
      </c>
      <c r="AA649" t="s">
        <v>7671</v>
      </c>
      <c r="AB649" t="s">
        <v>7672</v>
      </c>
      <c r="AC649" t="s">
        <v>74</v>
      </c>
      <c r="AD649" t="s">
        <v>74</v>
      </c>
      <c r="AE649" t="s">
        <v>74</v>
      </c>
      <c r="AF649" t="s">
        <v>74</v>
      </c>
      <c r="AG649">
        <v>84</v>
      </c>
      <c r="AH649">
        <v>50</v>
      </c>
      <c r="AI649">
        <v>51</v>
      </c>
      <c r="AJ649">
        <v>0</v>
      </c>
      <c r="AK649">
        <v>12</v>
      </c>
      <c r="AL649" t="s">
        <v>622</v>
      </c>
      <c r="AM649" t="s">
        <v>372</v>
      </c>
      <c r="AN649" t="s">
        <v>623</v>
      </c>
      <c r="AO649" t="s">
        <v>7559</v>
      </c>
      <c r="AP649" t="s">
        <v>74</v>
      </c>
      <c r="AQ649" t="s">
        <v>74</v>
      </c>
      <c r="AR649" t="s">
        <v>7560</v>
      </c>
      <c r="AS649" t="s">
        <v>7561</v>
      </c>
      <c r="AT649" t="s">
        <v>74</v>
      </c>
      <c r="AU649">
        <v>1995</v>
      </c>
      <c r="AV649">
        <v>42</v>
      </c>
      <c r="AW649" t="s">
        <v>7562</v>
      </c>
      <c r="AX649" t="s">
        <v>74</v>
      </c>
      <c r="AY649" t="s">
        <v>74</v>
      </c>
      <c r="AZ649" t="s">
        <v>74</v>
      </c>
      <c r="BA649" t="s">
        <v>74</v>
      </c>
      <c r="BB649">
        <v>1225</v>
      </c>
      <c r="BC649">
        <v>1252</v>
      </c>
      <c r="BD649" t="s">
        <v>74</v>
      </c>
      <c r="BE649" t="s">
        <v>7673</v>
      </c>
      <c r="BF649" t="str">
        <f>HYPERLINK("http://dx.doi.org/10.1016/0967-0645(95)00065-X","http://dx.doi.org/10.1016/0967-0645(95)00065-X")</f>
        <v>http://dx.doi.org/10.1016/0967-0645(95)00065-X</v>
      </c>
      <c r="BG649" t="s">
        <v>74</v>
      </c>
      <c r="BH649" t="s">
        <v>74</v>
      </c>
      <c r="BI649">
        <v>28</v>
      </c>
      <c r="BJ649" t="s">
        <v>246</v>
      </c>
      <c r="BK649" t="s">
        <v>94</v>
      </c>
      <c r="BL649" t="s">
        <v>246</v>
      </c>
      <c r="BM649" t="s">
        <v>7564</v>
      </c>
      <c r="BN649" t="s">
        <v>74</v>
      </c>
      <c r="BO649" t="s">
        <v>74</v>
      </c>
      <c r="BP649" t="s">
        <v>74</v>
      </c>
      <c r="BQ649" t="s">
        <v>74</v>
      </c>
      <c r="BR649" t="s">
        <v>97</v>
      </c>
      <c r="BS649" t="s">
        <v>7674</v>
      </c>
      <c r="BT649" t="str">
        <f>HYPERLINK("https%3A%2F%2Fwww.webofscience.com%2Fwos%2Fwoscc%2Ffull-record%2FWOS:A1995RV69700018","View Full Record in Web of Science")</f>
        <v>View Full Record in Web of Science</v>
      </c>
    </row>
    <row r="650" spans="1:72" x14ac:dyDescent="0.15">
      <c r="A650" t="s">
        <v>72</v>
      </c>
      <c r="B650" t="s">
        <v>7675</v>
      </c>
      <c r="C650" t="s">
        <v>74</v>
      </c>
      <c r="D650" t="s">
        <v>74</v>
      </c>
      <c r="E650" t="s">
        <v>74</v>
      </c>
      <c r="F650" t="s">
        <v>7675</v>
      </c>
      <c r="G650" t="s">
        <v>74</v>
      </c>
      <c r="H650" t="s">
        <v>74</v>
      </c>
      <c r="I650" t="s">
        <v>7676</v>
      </c>
      <c r="J650" t="s">
        <v>7553</v>
      </c>
      <c r="K650" t="s">
        <v>74</v>
      </c>
      <c r="L650" t="s">
        <v>74</v>
      </c>
      <c r="M650" t="s">
        <v>77</v>
      </c>
      <c r="N650" t="s">
        <v>78</v>
      </c>
      <c r="O650" t="s">
        <v>74</v>
      </c>
      <c r="P650" t="s">
        <v>74</v>
      </c>
      <c r="Q650" t="s">
        <v>74</v>
      </c>
      <c r="R650" t="s">
        <v>74</v>
      </c>
      <c r="S650" t="s">
        <v>74</v>
      </c>
      <c r="T650" t="s">
        <v>74</v>
      </c>
      <c r="U650" t="s">
        <v>7677</v>
      </c>
      <c r="V650" t="s">
        <v>7678</v>
      </c>
      <c r="W650" t="s">
        <v>7679</v>
      </c>
      <c r="X650" t="s">
        <v>1147</v>
      </c>
      <c r="Y650" t="s">
        <v>7680</v>
      </c>
      <c r="Z650" t="s">
        <v>74</v>
      </c>
      <c r="AA650" t="s">
        <v>74</v>
      </c>
      <c r="AB650" t="s">
        <v>7681</v>
      </c>
      <c r="AC650" t="s">
        <v>74</v>
      </c>
      <c r="AD650" t="s">
        <v>74</v>
      </c>
      <c r="AE650" t="s">
        <v>74</v>
      </c>
      <c r="AF650" t="s">
        <v>74</v>
      </c>
      <c r="AG650">
        <v>48</v>
      </c>
      <c r="AH650">
        <v>36</v>
      </c>
      <c r="AI650">
        <v>36</v>
      </c>
      <c r="AJ650">
        <v>0</v>
      </c>
      <c r="AK650">
        <v>7</v>
      </c>
      <c r="AL650" t="s">
        <v>622</v>
      </c>
      <c r="AM650" t="s">
        <v>372</v>
      </c>
      <c r="AN650" t="s">
        <v>623</v>
      </c>
      <c r="AO650" t="s">
        <v>7559</v>
      </c>
      <c r="AP650" t="s">
        <v>74</v>
      </c>
      <c r="AQ650" t="s">
        <v>74</v>
      </c>
      <c r="AR650" t="s">
        <v>7560</v>
      </c>
      <c r="AS650" t="s">
        <v>7561</v>
      </c>
      <c r="AT650" t="s">
        <v>74</v>
      </c>
      <c r="AU650">
        <v>1995</v>
      </c>
      <c r="AV650">
        <v>42</v>
      </c>
      <c r="AW650" t="s">
        <v>7562</v>
      </c>
      <c r="AX650" t="s">
        <v>74</v>
      </c>
      <c r="AY650" t="s">
        <v>74</v>
      </c>
      <c r="AZ650" t="s">
        <v>74</v>
      </c>
      <c r="BA650" t="s">
        <v>74</v>
      </c>
      <c r="BB650">
        <v>1253</v>
      </c>
      <c r="BC650">
        <v>1276</v>
      </c>
      <c r="BD650" t="s">
        <v>74</v>
      </c>
      <c r="BE650" t="s">
        <v>7682</v>
      </c>
      <c r="BF650" t="str">
        <f>HYPERLINK("http://dx.doi.org/10.1016/0967-0645(95)00063-V","http://dx.doi.org/10.1016/0967-0645(95)00063-V")</f>
        <v>http://dx.doi.org/10.1016/0967-0645(95)00063-V</v>
      </c>
      <c r="BG650" t="s">
        <v>74</v>
      </c>
      <c r="BH650" t="s">
        <v>74</v>
      </c>
      <c r="BI650">
        <v>24</v>
      </c>
      <c r="BJ650" t="s">
        <v>246</v>
      </c>
      <c r="BK650" t="s">
        <v>94</v>
      </c>
      <c r="BL650" t="s">
        <v>246</v>
      </c>
      <c r="BM650" t="s">
        <v>7564</v>
      </c>
      <c r="BN650" t="s">
        <v>74</v>
      </c>
      <c r="BO650" t="s">
        <v>74</v>
      </c>
      <c r="BP650" t="s">
        <v>74</v>
      </c>
      <c r="BQ650" t="s">
        <v>74</v>
      </c>
      <c r="BR650" t="s">
        <v>97</v>
      </c>
      <c r="BS650" t="s">
        <v>7683</v>
      </c>
      <c r="BT650" t="str">
        <f>HYPERLINK("https%3A%2F%2Fwww.webofscience.com%2Fwos%2Fwoscc%2Ffull-record%2FWOS:A1995RV69700019","View Full Record in Web of Science")</f>
        <v>View Full Record in Web of Science</v>
      </c>
    </row>
    <row r="651" spans="1:72" x14ac:dyDescent="0.15">
      <c r="A651" t="s">
        <v>72</v>
      </c>
      <c r="B651" t="s">
        <v>7684</v>
      </c>
      <c r="C651" t="s">
        <v>74</v>
      </c>
      <c r="D651" t="s">
        <v>74</v>
      </c>
      <c r="E651" t="s">
        <v>74</v>
      </c>
      <c r="F651" t="s">
        <v>7684</v>
      </c>
      <c r="G651" t="s">
        <v>74</v>
      </c>
      <c r="H651" t="s">
        <v>74</v>
      </c>
      <c r="I651" t="s">
        <v>7685</v>
      </c>
      <c r="J651" t="s">
        <v>7553</v>
      </c>
      <c r="K651" t="s">
        <v>74</v>
      </c>
      <c r="L651" t="s">
        <v>74</v>
      </c>
      <c r="M651" t="s">
        <v>77</v>
      </c>
      <c r="N651" t="s">
        <v>78</v>
      </c>
      <c r="O651" t="s">
        <v>74</v>
      </c>
      <c r="P651" t="s">
        <v>74</v>
      </c>
      <c r="Q651" t="s">
        <v>74</v>
      </c>
      <c r="R651" t="s">
        <v>74</v>
      </c>
      <c r="S651" t="s">
        <v>74</v>
      </c>
      <c r="T651" t="s">
        <v>74</v>
      </c>
      <c r="U651" t="s">
        <v>7686</v>
      </c>
      <c r="V651" t="s">
        <v>7687</v>
      </c>
      <c r="W651" t="s">
        <v>74</v>
      </c>
      <c r="X651" t="s">
        <v>74</v>
      </c>
      <c r="Y651" t="s">
        <v>7688</v>
      </c>
      <c r="Z651" t="s">
        <v>74</v>
      </c>
      <c r="AA651" t="s">
        <v>3345</v>
      </c>
      <c r="AB651" t="s">
        <v>74</v>
      </c>
      <c r="AC651" t="s">
        <v>74</v>
      </c>
      <c r="AD651" t="s">
        <v>74</v>
      </c>
      <c r="AE651" t="s">
        <v>74</v>
      </c>
      <c r="AF651" t="s">
        <v>74</v>
      </c>
      <c r="AG651">
        <v>56</v>
      </c>
      <c r="AH651">
        <v>87</v>
      </c>
      <c r="AI651">
        <v>92</v>
      </c>
      <c r="AJ651">
        <v>0</v>
      </c>
      <c r="AK651">
        <v>13</v>
      </c>
      <c r="AL651" t="s">
        <v>622</v>
      </c>
      <c r="AM651" t="s">
        <v>372</v>
      </c>
      <c r="AN651" t="s">
        <v>623</v>
      </c>
      <c r="AO651" t="s">
        <v>7559</v>
      </c>
      <c r="AP651" t="s">
        <v>74</v>
      </c>
      <c r="AQ651" t="s">
        <v>74</v>
      </c>
      <c r="AR651" t="s">
        <v>7560</v>
      </c>
      <c r="AS651" t="s">
        <v>7561</v>
      </c>
      <c r="AT651" t="s">
        <v>74</v>
      </c>
      <c r="AU651">
        <v>1995</v>
      </c>
      <c r="AV651">
        <v>42</v>
      </c>
      <c r="AW651" t="s">
        <v>7562</v>
      </c>
      <c r="AX651" t="s">
        <v>74</v>
      </c>
      <c r="AY651" t="s">
        <v>74</v>
      </c>
      <c r="AZ651" t="s">
        <v>74</v>
      </c>
      <c r="BA651" t="s">
        <v>74</v>
      </c>
      <c r="BB651">
        <v>1291</v>
      </c>
      <c r="BC651">
        <v>1311</v>
      </c>
      <c r="BD651" t="s">
        <v>74</v>
      </c>
      <c r="BE651" t="s">
        <v>7689</v>
      </c>
      <c r="BF651" t="str">
        <f>HYPERLINK("http://dx.doi.org/10.1016/0967-0645(95)00057-W","http://dx.doi.org/10.1016/0967-0645(95)00057-W")</f>
        <v>http://dx.doi.org/10.1016/0967-0645(95)00057-W</v>
      </c>
      <c r="BG651" t="s">
        <v>74</v>
      </c>
      <c r="BH651" t="s">
        <v>74</v>
      </c>
      <c r="BI651">
        <v>21</v>
      </c>
      <c r="BJ651" t="s">
        <v>246</v>
      </c>
      <c r="BK651" t="s">
        <v>94</v>
      </c>
      <c r="BL651" t="s">
        <v>246</v>
      </c>
      <c r="BM651" t="s">
        <v>7564</v>
      </c>
      <c r="BN651" t="s">
        <v>74</v>
      </c>
      <c r="BO651" t="s">
        <v>74</v>
      </c>
      <c r="BP651" t="s">
        <v>74</v>
      </c>
      <c r="BQ651" t="s">
        <v>74</v>
      </c>
      <c r="BR651" t="s">
        <v>97</v>
      </c>
      <c r="BS651" t="s">
        <v>7690</v>
      </c>
      <c r="BT651" t="str">
        <f>HYPERLINK("https%3A%2F%2Fwww.webofscience.com%2Fwos%2Fwoscc%2Ffull-record%2FWOS:A1995RV69700021","View Full Record in Web of Science")</f>
        <v>View Full Record in Web of Science</v>
      </c>
    </row>
    <row r="652" spans="1:72" x14ac:dyDescent="0.15">
      <c r="A652" t="s">
        <v>72</v>
      </c>
      <c r="B652" t="s">
        <v>7691</v>
      </c>
      <c r="C652" t="s">
        <v>74</v>
      </c>
      <c r="D652" t="s">
        <v>74</v>
      </c>
      <c r="E652" t="s">
        <v>74</v>
      </c>
      <c r="F652" t="s">
        <v>7691</v>
      </c>
      <c r="G652" t="s">
        <v>74</v>
      </c>
      <c r="H652" t="s">
        <v>74</v>
      </c>
      <c r="I652" t="s">
        <v>7692</v>
      </c>
      <c r="J652" t="s">
        <v>7553</v>
      </c>
      <c r="K652" t="s">
        <v>74</v>
      </c>
      <c r="L652" t="s">
        <v>74</v>
      </c>
      <c r="M652" t="s">
        <v>77</v>
      </c>
      <c r="N652" t="s">
        <v>78</v>
      </c>
      <c r="O652" t="s">
        <v>74</v>
      </c>
      <c r="P652" t="s">
        <v>74</v>
      </c>
      <c r="Q652" t="s">
        <v>74</v>
      </c>
      <c r="R652" t="s">
        <v>74</v>
      </c>
      <c r="S652" t="s">
        <v>74</v>
      </c>
      <c r="T652" t="s">
        <v>74</v>
      </c>
      <c r="U652" t="s">
        <v>7693</v>
      </c>
      <c r="V652" t="s">
        <v>7694</v>
      </c>
      <c r="W652" t="s">
        <v>7659</v>
      </c>
      <c r="X652" t="s">
        <v>7660</v>
      </c>
      <c r="Y652" t="s">
        <v>7695</v>
      </c>
      <c r="Z652" t="s">
        <v>74</v>
      </c>
      <c r="AA652" t="s">
        <v>74</v>
      </c>
      <c r="AB652" t="s">
        <v>74</v>
      </c>
      <c r="AC652" t="s">
        <v>74</v>
      </c>
      <c r="AD652" t="s">
        <v>74</v>
      </c>
      <c r="AE652" t="s">
        <v>74</v>
      </c>
      <c r="AF652" t="s">
        <v>74</v>
      </c>
      <c r="AG652">
        <v>48</v>
      </c>
      <c r="AH652">
        <v>74</v>
      </c>
      <c r="AI652">
        <v>80</v>
      </c>
      <c r="AJ652">
        <v>0</v>
      </c>
      <c r="AK652">
        <v>14</v>
      </c>
      <c r="AL652" t="s">
        <v>622</v>
      </c>
      <c r="AM652" t="s">
        <v>372</v>
      </c>
      <c r="AN652" t="s">
        <v>623</v>
      </c>
      <c r="AO652" t="s">
        <v>7559</v>
      </c>
      <c r="AP652" t="s">
        <v>74</v>
      </c>
      <c r="AQ652" t="s">
        <v>74</v>
      </c>
      <c r="AR652" t="s">
        <v>7560</v>
      </c>
      <c r="AS652" t="s">
        <v>7561</v>
      </c>
      <c r="AT652" t="s">
        <v>74</v>
      </c>
      <c r="AU652">
        <v>1995</v>
      </c>
      <c r="AV652">
        <v>42</v>
      </c>
      <c r="AW652" t="s">
        <v>7562</v>
      </c>
      <c r="AX652" t="s">
        <v>74</v>
      </c>
      <c r="AY652" t="s">
        <v>74</v>
      </c>
      <c r="AZ652" t="s">
        <v>74</v>
      </c>
      <c r="BA652" t="s">
        <v>74</v>
      </c>
      <c r="BB652">
        <v>1313</v>
      </c>
      <c r="BC652">
        <v>1335</v>
      </c>
      <c r="BD652" t="s">
        <v>74</v>
      </c>
      <c r="BE652" t="s">
        <v>7696</v>
      </c>
      <c r="BF652" t="str">
        <f>HYPERLINK("http://dx.doi.org/10.1016/0967-0645(95)00071-W","http://dx.doi.org/10.1016/0967-0645(95)00071-W")</f>
        <v>http://dx.doi.org/10.1016/0967-0645(95)00071-W</v>
      </c>
      <c r="BG652" t="s">
        <v>74</v>
      </c>
      <c r="BH652" t="s">
        <v>74</v>
      </c>
      <c r="BI652">
        <v>23</v>
      </c>
      <c r="BJ652" t="s">
        <v>246</v>
      </c>
      <c r="BK652" t="s">
        <v>94</v>
      </c>
      <c r="BL652" t="s">
        <v>246</v>
      </c>
      <c r="BM652" t="s">
        <v>7564</v>
      </c>
      <c r="BN652" t="s">
        <v>74</v>
      </c>
      <c r="BO652" t="s">
        <v>74</v>
      </c>
      <c r="BP652" t="s">
        <v>74</v>
      </c>
      <c r="BQ652" t="s">
        <v>74</v>
      </c>
      <c r="BR652" t="s">
        <v>97</v>
      </c>
      <c r="BS652" t="s">
        <v>7697</v>
      </c>
      <c r="BT652" t="str">
        <f>HYPERLINK("https%3A%2F%2Fwww.webofscience.com%2Fwos%2Fwoscc%2Ffull-record%2FWOS:A1995RV69700022","View Full Record in Web of Science")</f>
        <v>View Full Record in Web of Science</v>
      </c>
    </row>
    <row r="653" spans="1:72" x14ac:dyDescent="0.15">
      <c r="A653" t="s">
        <v>72</v>
      </c>
      <c r="B653" t="s">
        <v>7698</v>
      </c>
      <c r="C653" t="s">
        <v>74</v>
      </c>
      <c r="D653" t="s">
        <v>74</v>
      </c>
      <c r="E653" t="s">
        <v>74</v>
      </c>
      <c r="F653" t="s">
        <v>7698</v>
      </c>
      <c r="G653" t="s">
        <v>74</v>
      </c>
      <c r="H653" t="s">
        <v>74</v>
      </c>
      <c r="I653" t="s">
        <v>7699</v>
      </c>
      <c r="J653" t="s">
        <v>7553</v>
      </c>
      <c r="K653" t="s">
        <v>74</v>
      </c>
      <c r="L653" t="s">
        <v>74</v>
      </c>
      <c r="M653" t="s">
        <v>77</v>
      </c>
      <c r="N653" t="s">
        <v>78</v>
      </c>
      <c r="O653" t="s">
        <v>74</v>
      </c>
      <c r="P653" t="s">
        <v>74</v>
      </c>
      <c r="Q653" t="s">
        <v>74</v>
      </c>
      <c r="R653" t="s">
        <v>74</v>
      </c>
      <c r="S653" t="s">
        <v>74</v>
      </c>
      <c r="T653" t="s">
        <v>74</v>
      </c>
      <c r="U653" t="s">
        <v>7700</v>
      </c>
      <c r="V653" t="s">
        <v>7701</v>
      </c>
      <c r="W653" t="s">
        <v>7702</v>
      </c>
      <c r="X653" t="s">
        <v>5233</v>
      </c>
      <c r="Y653" t="s">
        <v>7703</v>
      </c>
      <c r="Z653" t="s">
        <v>74</v>
      </c>
      <c r="AA653" t="s">
        <v>74</v>
      </c>
      <c r="AB653" t="s">
        <v>74</v>
      </c>
      <c r="AC653" t="s">
        <v>74</v>
      </c>
      <c r="AD653" t="s">
        <v>74</v>
      </c>
      <c r="AE653" t="s">
        <v>74</v>
      </c>
      <c r="AF653" t="s">
        <v>74</v>
      </c>
      <c r="AG653">
        <v>42</v>
      </c>
      <c r="AH653">
        <v>135</v>
      </c>
      <c r="AI653">
        <v>147</v>
      </c>
      <c r="AJ653">
        <v>2</v>
      </c>
      <c r="AK653">
        <v>9</v>
      </c>
      <c r="AL653" t="s">
        <v>622</v>
      </c>
      <c r="AM653" t="s">
        <v>372</v>
      </c>
      <c r="AN653" t="s">
        <v>2507</v>
      </c>
      <c r="AO653" t="s">
        <v>7559</v>
      </c>
      <c r="AP653" t="s">
        <v>74</v>
      </c>
      <c r="AQ653" t="s">
        <v>74</v>
      </c>
      <c r="AR653" t="s">
        <v>7560</v>
      </c>
      <c r="AS653" t="s">
        <v>7561</v>
      </c>
      <c r="AT653" t="s">
        <v>74</v>
      </c>
      <c r="AU653">
        <v>1995</v>
      </c>
      <c r="AV653">
        <v>42</v>
      </c>
      <c r="AW653">
        <v>6</v>
      </c>
      <c r="AX653" t="s">
        <v>74</v>
      </c>
      <c r="AY653" t="s">
        <v>74</v>
      </c>
      <c r="AZ653" t="s">
        <v>74</v>
      </c>
      <c r="BA653" t="s">
        <v>74</v>
      </c>
      <c r="BB653">
        <v>1369</v>
      </c>
      <c r="BC653">
        <v>1390</v>
      </c>
      <c r="BD653" t="s">
        <v>74</v>
      </c>
      <c r="BE653" t="s">
        <v>7704</v>
      </c>
      <c r="BF653" t="str">
        <f>HYPERLINK("http://dx.doi.org/10.1016/0967-0645(95)00046-1","http://dx.doi.org/10.1016/0967-0645(95)00046-1")</f>
        <v>http://dx.doi.org/10.1016/0967-0645(95)00046-1</v>
      </c>
      <c r="BG653" t="s">
        <v>74</v>
      </c>
      <c r="BH653" t="s">
        <v>74</v>
      </c>
      <c r="BI653">
        <v>22</v>
      </c>
      <c r="BJ653" t="s">
        <v>246</v>
      </c>
      <c r="BK653" t="s">
        <v>94</v>
      </c>
      <c r="BL653" t="s">
        <v>246</v>
      </c>
      <c r="BM653" t="s">
        <v>7705</v>
      </c>
      <c r="BN653" t="s">
        <v>74</v>
      </c>
      <c r="BO653" t="s">
        <v>354</v>
      </c>
      <c r="BP653" t="s">
        <v>74</v>
      </c>
      <c r="BQ653" t="s">
        <v>74</v>
      </c>
      <c r="BR653" t="s">
        <v>97</v>
      </c>
      <c r="BS653" t="s">
        <v>7706</v>
      </c>
      <c r="BT653" t="str">
        <f>HYPERLINK("https%3A%2F%2Fwww.webofscience.com%2Fwos%2Fwoscc%2Ffull-record%2FWOS:A1995TN26700003","View Full Record in Web of Science")</f>
        <v>View Full Record in Web of Science</v>
      </c>
    </row>
    <row r="654" spans="1:72" x14ac:dyDescent="0.15">
      <c r="A654" t="s">
        <v>72</v>
      </c>
      <c r="B654" t="s">
        <v>7707</v>
      </c>
      <c r="C654" t="s">
        <v>74</v>
      </c>
      <c r="D654" t="s">
        <v>74</v>
      </c>
      <c r="E654" t="s">
        <v>74</v>
      </c>
      <c r="F654" t="s">
        <v>7707</v>
      </c>
      <c r="G654" t="s">
        <v>74</v>
      </c>
      <c r="H654" t="s">
        <v>74</v>
      </c>
      <c r="I654" t="s">
        <v>7708</v>
      </c>
      <c r="J654" t="s">
        <v>1677</v>
      </c>
      <c r="K654" t="s">
        <v>74</v>
      </c>
      <c r="L654" t="s">
        <v>74</v>
      </c>
      <c r="M654" t="s">
        <v>77</v>
      </c>
      <c r="N654" t="s">
        <v>78</v>
      </c>
      <c r="O654" t="s">
        <v>74</v>
      </c>
      <c r="P654" t="s">
        <v>74</v>
      </c>
      <c r="Q654" t="s">
        <v>74</v>
      </c>
      <c r="R654" t="s">
        <v>74</v>
      </c>
      <c r="S654" t="s">
        <v>74</v>
      </c>
      <c r="T654" t="s">
        <v>74</v>
      </c>
      <c r="U654" t="s">
        <v>7709</v>
      </c>
      <c r="V654" t="s">
        <v>7710</v>
      </c>
      <c r="W654" t="s">
        <v>7711</v>
      </c>
      <c r="X654" t="s">
        <v>6290</v>
      </c>
      <c r="Y654" t="s">
        <v>7712</v>
      </c>
      <c r="Z654" t="s">
        <v>74</v>
      </c>
      <c r="AA654" t="s">
        <v>7713</v>
      </c>
      <c r="AB654" t="s">
        <v>7714</v>
      </c>
      <c r="AC654" t="s">
        <v>74</v>
      </c>
      <c r="AD654" t="s">
        <v>74</v>
      </c>
      <c r="AE654" t="s">
        <v>74</v>
      </c>
      <c r="AF654" t="s">
        <v>74</v>
      </c>
      <c r="AG654">
        <v>45</v>
      </c>
      <c r="AH654">
        <v>16</v>
      </c>
      <c r="AI654">
        <v>17</v>
      </c>
      <c r="AJ654">
        <v>0</v>
      </c>
      <c r="AK654">
        <v>4</v>
      </c>
      <c r="AL654" t="s">
        <v>85</v>
      </c>
      <c r="AM654" t="s">
        <v>86</v>
      </c>
      <c r="AN654" t="s">
        <v>87</v>
      </c>
      <c r="AO654" t="s">
        <v>1683</v>
      </c>
      <c r="AP654" t="s">
        <v>74</v>
      </c>
      <c r="AQ654" t="s">
        <v>74</v>
      </c>
      <c r="AR654" t="s">
        <v>1684</v>
      </c>
      <c r="AS654" t="s">
        <v>1685</v>
      </c>
      <c r="AT654" t="s">
        <v>7113</v>
      </c>
      <c r="AU654">
        <v>1995</v>
      </c>
      <c r="AV654">
        <v>129</v>
      </c>
      <c r="AW654" t="s">
        <v>1020</v>
      </c>
      <c r="AX654" t="s">
        <v>74</v>
      </c>
      <c r="AY654" t="s">
        <v>74</v>
      </c>
      <c r="AZ654" t="s">
        <v>74</v>
      </c>
      <c r="BA654" t="s">
        <v>74</v>
      </c>
      <c r="BB654">
        <v>73</v>
      </c>
      <c r="BC654">
        <v>84</v>
      </c>
      <c r="BD654" t="s">
        <v>74</v>
      </c>
      <c r="BE654" t="s">
        <v>7715</v>
      </c>
      <c r="BF654" t="str">
        <f>HYPERLINK("http://dx.doi.org/10.1016/0012-821X(94)00227-P","http://dx.doi.org/10.1016/0012-821X(94)00227-P")</f>
        <v>http://dx.doi.org/10.1016/0012-821X(94)00227-P</v>
      </c>
      <c r="BG654" t="s">
        <v>74</v>
      </c>
      <c r="BH654" t="s">
        <v>74</v>
      </c>
      <c r="BI654">
        <v>12</v>
      </c>
      <c r="BJ654" t="s">
        <v>270</v>
      </c>
      <c r="BK654" t="s">
        <v>94</v>
      </c>
      <c r="BL654" t="s">
        <v>270</v>
      </c>
      <c r="BM654" t="s">
        <v>7716</v>
      </c>
      <c r="BN654" t="s">
        <v>74</v>
      </c>
      <c r="BO654" t="s">
        <v>74</v>
      </c>
      <c r="BP654" t="s">
        <v>74</v>
      </c>
      <c r="BQ654" t="s">
        <v>74</v>
      </c>
      <c r="BR654" t="s">
        <v>97</v>
      </c>
      <c r="BS654" t="s">
        <v>7717</v>
      </c>
      <c r="BT654" t="str">
        <f>HYPERLINK("https%3A%2F%2Fwww.webofscience.com%2Fwos%2Fwoscc%2Ffull-record%2FWOS:A1995QD56700005","View Full Record in Web of Science")</f>
        <v>View Full Record in Web of Science</v>
      </c>
    </row>
    <row r="655" spans="1:72" x14ac:dyDescent="0.15">
      <c r="A655" t="s">
        <v>72</v>
      </c>
      <c r="B655" t="s">
        <v>7718</v>
      </c>
      <c r="C655" t="s">
        <v>74</v>
      </c>
      <c r="D655" t="s">
        <v>74</v>
      </c>
      <c r="E655" t="s">
        <v>74</v>
      </c>
      <c r="F655" t="s">
        <v>7718</v>
      </c>
      <c r="G655" t="s">
        <v>74</v>
      </c>
      <c r="H655" t="s">
        <v>74</v>
      </c>
      <c r="I655" t="s">
        <v>7719</v>
      </c>
      <c r="J655" t="s">
        <v>7720</v>
      </c>
      <c r="K655" t="s">
        <v>74</v>
      </c>
      <c r="L655" t="s">
        <v>74</v>
      </c>
      <c r="M655" t="s">
        <v>77</v>
      </c>
      <c r="N655" t="s">
        <v>1282</v>
      </c>
      <c r="O655" t="s">
        <v>7721</v>
      </c>
      <c r="P655" t="s">
        <v>7722</v>
      </c>
      <c r="Q655" t="s">
        <v>7723</v>
      </c>
      <c r="R655" t="s">
        <v>74</v>
      </c>
      <c r="S655" t="s">
        <v>74</v>
      </c>
      <c r="T655" t="s">
        <v>74</v>
      </c>
      <c r="U655" t="s">
        <v>7724</v>
      </c>
      <c r="V655" t="s">
        <v>7725</v>
      </c>
      <c r="W655" t="s">
        <v>4449</v>
      </c>
      <c r="X655" t="s">
        <v>4062</v>
      </c>
      <c r="Y655" t="s">
        <v>74</v>
      </c>
      <c r="Z655" t="s">
        <v>74</v>
      </c>
      <c r="AA655" t="s">
        <v>74</v>
      </c>
      <c r="AB655" t="s">
        <v>74</v>
      </c>
      <c r="AC655" t="s">
        <v>74</v>
      </c>
      <c r="AD655" t="s">
        <v>74</v>
      </c>
      <c r="AE655" t="s">
        <v>74</v>
      </c>
      <c r="AF655" t="s">
        <v>74</v>
      </c>
      <c r="AG655">
        <v>31</v>
      </c>
      <c r="AH655">
        <v>5</v>
      </c>
      <c r="AI655">
        <v>5</v>
      </c>
      <c r="AJ655">
        <v>0</v>
      </c>
      <c r="AK655">
        <v>1</v>
      </c>
      <c r="AL655" t="s">
        <v>1504</v>
      </c>
      <c r="AM655" t="s">
        <v>1505</v>
      </c>
      <c r="AN655" t="s">
        <v>1506</v>
      </c>
      <c r="AO655" t="s">
        <v>7726</v>
      </c>
      <c r="AP655" t="s">
        <v>74</v>
      </c>
      <c r="AQ655" t="s">
        <v>74</v>
      </c>
      <c r="AR655" t="s">
        <v>7727</v>
      </c>
      <c r="AS655" t="s">
        <v>7728</v>
      </c>
      <c r="AT655" t="s">
        <v>74</v>
      </c>
      <c r="AU655">
        <v>1995</v>
      </c>
      <c r="AV655">
        <v>68</v>
      </c>
      <c r="AW655" t="s">
        <v>2645</v>
      </c>
      <c r="AX655" t="s">
        <v>74</v>
      </c>
      <c r="AY655" t="s">
        <v>74</v>
      </c>
      <c r="AZ655" t="s">
        <v>74</v>
      </c>
      <c r="BA655" t="s">
        <v>74</v>
      </c>
      <c r="BB655">
        <v>605</v>
      </c>
      <c r="BC655">
        <v>637</v>
      </c>
      <c r="BD655" t="s">
        <v>74</v>
      </c>
      <c r="BE655" t="s">
        <v>7729</v>
      </c>
      <c r="BF655" t="str">
        <f>HYPERLINK("http://dx.doi.org/10.1007/BF00671557","http://dx.doi.org/10.1007/BF00671557")</f>
        <v>http://dx.doi.org/10.1007/BF00671557</v>
      </c>
      <c r="BG655" t="s">
        <v>74</v>
      </c>
      <c r="BH655" t="s">
        <v>74</v>
      </c>
      <c r="BI655">
        <v>33</v>
      </c>
      <c r="BJ655" t="s">
        <v>7730</v>
      </c>
      <c r="BK655" t="s">
        <v>1296</v>
      </c>
      <c r="BL655" t="s">
        <v>7731</v>
      </c>
      <c r="BM655" t="s">
        <v>7732</v>
      </c>
      <c r="BN655" t="s">
        <v>74</v>
      </c>
      <c r="BO655" t="s">
        <v>74</v>
      </c>
      <c r="BP655" t="s">
        <v>74</v>
      </c>
      <c r="BQ655" t="s">
        <v>74</v>
      </c>
      <c r="BR655" t="s">
        <v>97</v>
      </c>
      <c r="BS655" t="s">
        <v>7733</v>
      </c>
      <c r="BT655" t="str">
        <f>HYPERLINK("https%3A%2F%2Fwww.webofscience.com%2Fwos%2Fwoscc%2Ffull-record%2FWOS:A1995TL91100063","View Full Record in Web of Science")</f>
        <v>View Full Record in Web of Science</v>
      </c>
    </row>
    <row r="656" spans="1:72" x14ac:dyDescent="0.15">
      <c r="A656" t="s">
        <v>72</v>
      </c>
      <c r="B656" t="s">
        <v>7734</v>
      </c>
      <c r="C656" t="s">
        <v>74</v>
      </c>
      <c r="D656" t="s">
        <v>74</v>
      </c>
      <c r="E656" t="s">
        <v>74</v>
      </c>
      <c r="F656" t="s">
        <v>7734</v>
      </c>
      <c r="G656" t="s">
        <v>74</v>
      </c>
      <c r="H656" t="s">
        <v>74</v>
      </c>
      <c r="I656" t="s">
        <v>7735</v>
      </c>
      <c r="J656" t="s">
        <v>7736</v>
      </c>
      <c r="K656" t="s">
        <v>74</v>
      </c>
      <c r="L656" t="s">
        <v>74</v>
      </c>
      <c r="M656" t="s">
        <v>77</v>
      </c>
      <c r="N656" t="s">
        <v>78</v>
      </c>
      <c r="O656" t="s">
        <v>74</v>
      </c>
      <c r="P656" t="s">
        <v>74</v>
      </c>
      <c r="Q656" t="s">
        <v>74</v>
      </c>
      <c r="R656" t="s">
        <v>74</v>
      </c>
      <c r="S656" t="s">
        <v>74</v>
      </c>
      <c r="T656" t="s">
        <v>74</v>
      </c>
      <c r="U656" t="s">
        <v>74</v>
      </c>
      <c r="V656" t="s">
        <v>7737</v>
      </c>
      <c r="W656" t="s">
        <v>7738</v>
      </c>
      <c r="X656" t="s">
        <v>7739</v>
      </c>
      <c r="Y656" t="s">
        <v>7740</v>
      </c>
      <c r="Z656" t="s">
        <v>74</v>
      </c>
      <c r="AA656" t="s">
        <v>74</v>
      </c>
      <c r="AB656" t="s">
        <v>74</v>
      </c>
      <c r="AC656" t="s">
        <v>74</v>
      </c>
      <c r="AD656" t="s">
        <v>74</v>
      </c>
      <c r="AE656" t="s">
        <v>74</v>
      </c>
      <c r="AF656" t="s">
        <v>74</v>
      </c>
      <c r="AG656">
        <v>10</v>
      </c>
      <c r="AH656">
        <v>1</v>
      </c>
      <c r="AI656">
        <v>1</v>
      </c>
      <c r="AJ656">
        <v>0</v>
      </c>
      <c r="AK656">
        <v>1</v>
      </c>
      <c r="AL656" t="s">
        <v>7741</v>
      </c>
      <c r="AM656" t="s">
        <v>5309</v>
      </c>
      <c r="AN656" t="s">
        <v>7742</v>
      </c>
      <c r="AO656" t="s">
        <v>7743</v>
      </c>
      <c r="AP656" t="s">
        <v>74</v>
      </c>
      <c r="AQ656" t="s">
        <v>74</v>
      </c>
      <c r="AR656" t="s">
        <v>7744</v>
      </c>
      <c r="AS656" t="s">
        <v>7745</v>
      </c>
      <c r="AT656" t="s">
        <v>74</v>
      </c>
      <c r="AU656">
        <v>1995</v>
      </c>
      <c r="AV656">
        <v>13</v>
      </c>
      <c r="AW656">
        <v>1</v>
      </c>
      <c r="AX656" t="s">
        <v>74</v>
      </c>
      <c r="AY656" t="s">
        <v>74</v>
      </c>
      <c r="AZ656" t="s">
        <v>74</v>
      </c>
      <c r="BA656" t="s">
        <v>74</v>
      </c>
      <c r="BB656">
        <v>79</v>
      </c>
      <c r="BC656">
        <v>93</v>
      </c>
      <c r="BD656" t="s">
        <v>74</v>
      </c>
      <c r="BE656" t="s">
        <v>74</v>
      </c>
      <c r="BF656" t="s">
        <v>74</v>
      </c>
      <c r="BG656" t="s">
        <v>74</v>
      </c>
      <c r="BH656" t="s">
        <v>74</v>
      </c>
      <c r="BI656">
        <v>15</v>
      </c>
      <c r="BJ656" t="s">
        <v>2800</v>
      </c>
      <c r="BK656" t="s">
        <v>94</v>
      </c>
      <c r="BL656" t="s">
        <v>2801</v>
      </c>
      <c r="BM656" t="s">
        <v>7746</v>
      </c>
      <c r="BN656" t="s">
        <v>74</v>
      </c>
      <c r="BO656" t="s">
        <v>74</v>
      </c>
      <c r="BP656" t="s">
        <v>74</v>
      </c>
      <c r="BQ656" t="s">
        <v>74</v>
      </c>
      <c r="BR656" t="s">
        <v>97</v>
      </c>
      <c r="BS656" t="s">
        <v>7747</v>
      </c>
      <c r="BT656" t="str">
        <f>HYPERLINK("https%3A%2F%2Fwww.webofscience.com%2Fwos%2Fwoscc%2Ffull-record%2FWOS:A1995UT94800008","View Full Record in Web of Science")</f>
        <v>View Full Record in Web of Science</v>
      </c>
    </row>
    <row r="657" spans="1:72" x14ac:dyDescent="0.15">
      <c r="A657" t="s">
        <v>6954</v>
      </c>
      <c r="B657" t="s">
        <v>7748</v>
      </c>
      <c r="C657" t="s">
        <v>74</v>
      </c>
      <c r="D657" t="s">
        <v>7749</v>
      </c>
      <c r="E657" t="s">
        <v>74</v>
      </c>
      <c r="F657" t="s">
        <v>7748</v>
      </c>
      <c r="G657" t="s">
        <v>74</v>
      </c>
      <c r="H657" t="s">
        <v>74</v>
      </c>
      <c r="I657" t="s">
        <v>7750</v>
      </c>
      <c r="J657" t="s">
        <v>7751</v>
      </c>
      <c r="K657" t="s">
        <v>74</v>
      </c>
      <c r="L657" t="s">
        <v>74</v>
      </c>
      <c r="M657" t="s">
        <v>77</v>
      </c>
      <c r="N657" t="s">
        <v>6959</v>
      </c>
      <c r="O657" t="s">
        <v>7752</v>
      </c>
      <c r="P657" t="s">
        <v>7753</v>
      </c>
      <c r="Q657" t="s">
        <v>7302</v>
      </c>
      <c r="R657" t="s">
        <v>74</v>
      </c>
      <c r="S657" t="s">
        <v>74</v>
      </c>
      <c r="T657" t="s">
        <v>7754</v>
      </c>
      <c r="U657" t="s">
        <v>74</v>
      </c>
      <c r="V657" t="s">
        <v>74</v>
      </c>
      <c r="W657" t="s">
        <v>7755</v>
      </c>
      <c r="X657" t="s">
        <v>302</v>
      </c>
      <c r="Y657" t="s">
        <v>74</v>
      </c>
      <c r="Z657" t="s">
        <v>74</v>
      </c>
      <c r="AA657" t="s">
        <v>74</v>
      </c>
      <c r="AB657" t="s">
        <v>74</v>
      </c>
      <c r="AC657" t="s">
        <v>74</v>
      </c>
      <c r="AD657" t="s">
        <v>74</v>
      </c>
      <c r="AE657" t="s">
        <v>74</v>
      </c>
      <c r="AF657" t="s">
        <v>74</v>
      </c>
      <c r="AG657">
        <v>0</v>
      </c>
      <c r="AH657">
        <v>10</v>
      </c>
      <c r="AI657">
        <v>10</v>
      </c>
      <c r="AJ657">
        <v>0</v>
      </c>
      <c r="AK657">
        <v>2</v>
      </c>
      <c r="AL657" t="s">
        <v>7756</v>
      </c>
      <c r="AM657" t="s">
        <v>86</v>
      </c>
      <c r="AN657" t="s">
        <v>7757</v>
      </c>
      <c r="AO657" t="s">
        <v>74</v>
      </c>
      <c r="AP657" t="s">
        <v>74</v>
      </c>
      <c r="AQ657" t="s">
        <v>7758</v>
      </c>
      <c r="AR657" t="s">
        <v>74</v>
      </c>
      <c r="AS657" t="s">
        <v>74</v>
      </c>
      <c r="AT657" t="s">
        <v>74</v>
      </c>
      <c r="AU657">
        <v>1995</v>
      </c>
      <c r="AV657" t="s">
        <v>74</v>
      </c>
      <c r="AW657" t="s">
        <v>74</v>
      </c>
      <c r="AX657" t="s">
        <v>74</v>
      </c>
      <c r="AY657" t="s">
        <v>74</v>
      </c>
      <c r="AZ657" t="s">
        <v>74</v>
      </c>
      <c r="BA657" t="s">
        <v>74</v>
      </c>
      <c r="BB657">
        <v>429</v>
      </c>
      <c r="BC657">
        <v>442</v>
      </c>
      <c r="BD657" t="s">
        <v>74</v>
      </c>
      <c r="BE657" t="s">
        <v>74</v>
      </c>
      <c r="BF657" t="s">
        <v>74</v>
      </c>
      <c r="BG657" t="s">
        <v>74</v>
      </c>
      <c r="BH657" t="s">
        <v>74</v>
      </c>
      <c r="BI657">
        <v>14</v>
      </c>
      <c r="BJ657" t="s">
        <v>7759</v>
      </c>
      <c r="BK657" t="s">
        <v>6965</v>
      </c>
      <c r="BL657" t="s">
        <v>7760</v>
      </c>
      <c r="BM657" t="s">
        <v>7761</v>
      </c>
      <c r="BN657" t="s">
        <v>74</v>
      </c>
      <c r="BO657" t="s">
        <v>74</v>
      </c>
      <c r="BP657" t="s">
        <v>74</v>
      </c>
      <c r="BQ657" t="s">
        <v>74</v>
      </c>
      <c r="BR657" t="s">
        <v>97</v>
      </c>
      <c r="BS657" t="s">
        <v>7762</v>
      </c>
      <c r="BT657" t="str">
        <f>HYPERLINK("https%3A%2F%2Fwww.webofscience.com%2Fwos%2Fwoscc%2Ffull-record%2FWOS:A1995BE92A00031","View Full Record in Web of Science")</f>
        <v>View Full Record in Web of Science</v>
      </c>
    </row>
    <row r="658" spans="1:72" x14ac:dyDescent="0.15">
      <c r="A658" t="s">
        <v>3624</v>
      </c>
      <c r="B658" t="s">
        <v>7763</v>
      </c>
      <c r="C658" t="s">
        <v>74</v>
      </c>
      <c r="D658" t="s">
        <v>7764</v>
      </c>
      <c r="E658" t="s">
        <v>74</v>
      </c>
      <c r="F658" t="s">
        <v>7763</v>
      </c>
      <c r="G658" t="s">
        <v>74</v>
      </c>
      <c r="H658" t="s">
        <v>74</v>
      </c>
      <c r="I658" t="s">
        <v>7765</v>
      </c>
      <c r="J658" t="s">
        <v>7766</v>
      </c>
      <c r="K658" t="s">
        <v>7140</v>
      </c>
      <c r="L658" t="s">
        <v>74</v>
      </c>
      <c r="M658" t="s">
        <v>77</v>
      </c>
      <c r="N658" t="s">
        <v>1282</v>
      </c>
      <c r="O658" t="s">
        <v>7767</v>
      </c>
      <c r="P658" t="s">
        <v>7142</v>
      </c>
      <c r="Q658" t="s">
        <v>7143</v>
      </c>
      <c r="R658" t="s">
        <v>74</v>
      </c>
      <c r="S658" t="s">
        <v>74</v>
      </c>
      <c r="T658" t="s">
        <v>74</v>
      </c>
      <c r="U658" t="s">
        <v>7768</v>
      </c>
      <c r="V658" t="s">
        <v>7769</v>
      </c>
      <c r="W658" t="s">
        <v>7770</v>
      </c>
      <c r="X658" t="s">
        <v>2305</v>
      </c>
      <c r="Y658" t="s">
        <v>7771</v>
      </c>
      <c r="Z658" t="s">
        <v>74</v>
      </c>
      <c r="AA658" t="s">
        <v>74</v>
      </c>
      <c r="AB658" t="s">
        <v>7772</v>
      </c>
      <c r="AC658" t="s">
        <v>74</v>
      </c>
      <c r="AD658" t="s">
        <v>74</v>
      </c>
      <c r="AE658" t="s">
        <v>74</v>
      </c>
      <c r="AF658" t="s">
        <v>74</v>
      </c>
      <c r="AG658">
        <v>10</v>
      </c>
      <c r="AH658">
        <v>2</v>
      </c>
      <c r="AI658">
        <v>2</v>
      </c>
      <c r="AJ658">
        <v>0</v>
      </c>
      <c r="AK658">
        <v>2</v>
      </c>
      <c r="AL658" t="s">
        <v>7148</v>
      </c>
      <c r="AM658" t="s">
        <v>372</v>
      </c>
      <c r="AN658" t="s">
        <v>7149</v>
      </c>
      <c r="AO658" t="s">
        <v>7150</v>
      </c>
      <c r="AP658" t="s">
        <v>74</v>
      </c>
      <c r="AQ658" t="s">
        <v>7773</v>
      </c>
      <c r="AR658" t="s">
        <v>7152</v>
      </c>
      <c r="AS658" t="s">
        <v>74</v>
      </c>
      <c r="AT658" t="s">
        <v>74</v>
      </c>
      <c r="AU658">
        <v>1995</v>
      </c>
      <c r="AV658">
        <v>16</v>
      </c>
      <c r="AW658">
        <v>8</v>
      </c>
      <c r="AX658" t="s">
        <v>74</v>
      </c>
      <c r="AY658" t="s">
        <v>74</v>
      </c>
      <c r="AZ658" t="s">
        <v>74</v>
      </c>
      <c r="BA658" t="s">
        <v>74</v>
      </c>
      <c r="BB658">
        <v>33</v>
      </c>
      <c r="BC658">
        <v>36</v>
      </c>
      <c r="BD658" t="s">
        <v>74</v>
      </c>
      <c r="BE658" t="s">
        <v>7774</v>
      </c>
      <c r="BF658" t="str">
        <f>HYPERLINK("http://dx.doi.org/10.1016/0273-1177(95)00264-F","http://dx.doi.org/10.1016/0273-1177(95)00264-F")</f>
        <v>http://dx.doi.org/10.1016/0273-1177(95)00264-F</v>
      </c>
      <c r="BG658" t="s">
        <v>74</v>
      </c>
      <c r="BH658" t="s">
        <v>74</v>
      </c>
      <c r="BI658">
        <v>4</v>
      </c>
      <c r="BJ658" t="s">
        <v>7775</v>
      </c>
      <c r="BK658" t="s">
        <v>1296</v>
      </c>
      <c r="BL658" t="s">
        <v>7776</v>
      </c>
      <c r="BM658" t="s">
        <v>7777</v>
      </c>
      <c r="BN658" t="s">
        <v>74</v>
      </c>
      <c r="BO658" t="s">
        <v>74</v>
      </c>
      <c r="BP658" t="s">
        <v>74</v>
      </c>
      <c r="BQ658" t="s">
        <v>74</v>
      </c>
      <c r="BR658" t="s">
        <v>97</v>
      </c>
      <c r="BS658" t="s">
        <v>7778</v>
      </c>
      <c r="BT658" t="str">
        <f>HYPERLINK("https%3A%2F%2Fwww.webofscience.com%2Fwos%2Fwoscc%2Ffull-record%2FWOS:A1995BD12R00006","View Full Record in Web of Science")</f>
        <v>View Full Record in Web of Science</v>
      </c>
    </row>
    <row r="659" spans="1:72" x14ac:dyDescent="0.15">
      <c r="A659" t="s">
        <v>72</v>
      </c>
      <c r="B659" t="s">
        <v>7779</v>
      </c>
      <c r="C659" t="s">
        <v>74</v>
      </c>
      <c r="D659" t="s">
        <v>74</v>
      </c>
      <c r="E659" t="s">
        <v>74</v>
      </c>
      <c r="F659" t="s">
        <v>7779</v>
      </c>
      <c r="G659" t="s">
        <v>74</v>
      </c>
      <c r="H659" t="s">
        <v>74</v>
      </c>
      <c r="I659" t="s">
        <v>7780</v>
      </c>
      <c r="J659" t="s">
        <v>7781</v>
      </c>
      <c r="K659" t="s">
        <v>74</v>
      </c>
      <c r="L659" t="s">
        <v>74</v>
      </c>
      <c r="M659" t="s">
        <v>77</v>
      </c>
      <c r="N659" t="s">
        <v>120</v>
      </c>
      <c r="O659" t="s">
        <v>74</v>
      </c>
      <c r="P659" t="s">
        <v>74</v>
      </c>
      <c r="Q659" t="s">
        <v>74</v>
      </c>
      <c r="R659" t="s">
        <v>74</v>
      </c>
      <c r="S659" t="s">
        <v>74</v>
      </c>
      <c r="T659" t="s">
        <v>74</v>
      </c>
      <c r="U659" t="s">
        <v>7782</v>
      </c>
      <c r="V659" t="s">
        <v>74</v>
      </c>
      <c r="W659" t="s">
        <v>7783</v>
      </c>
      <c r="X659" t="s">
        <v>7784</v>
      </c>
      <c r="Y659" t="s">
        <v>7785</v>
      </c>
      <c r="Z659" t="s">
        <v>74</v>
      </c>
      <c r="AA659" t="s">
        <v>7786</v>
      </c>
      <c r="AB659" t="s">
        <v>7787</v>
      </c>
      <c r="AC659" t="s">
        <v>74</v>
      </c>
      <c r="AD659" t="s">
        <v>74</v>
      </c>
      <c r="AE659" t="s">
        <v>74</v>
      </c>
      <c r="AF659" t="s">
        <v>74</v>
      </c>
      <c r="AG659">
        <v>45</v>
      </c>
      <c r="AH659">
        <v>0</v>
      </c>
      <c r="AI659">
        <v>0</v>
      </c>
      <c r="AJ659">
        <v>0</v>
      </c>
      <c r="AK659">
        <v>2</v>
      </c>
      <c r="AL659" t="s">
        <v>138</v>
      </c>
      <c r="AM659" t="s">
        <v>139</v>
      </c>
      <c r="AN659" t="s">
        <v>7788</v>
      </c>
      <c r="AO659" t="s">
        <v>7789</v>
      </c>
      <c r="AP659" t="s">
        <v>74</v>
      </c>
      <c r="AQ659" t="s">
        <v>74</v>
      </c>
      <c r="AR659" t="s">
        <v>7790</v>
      </c>
      <c r="AS659" t="s">
        <v>7791</v>
      </c>
      <c r="AT659" t="s">
        <v>74</v>
      </c>
      <c r="AU659">
        <v>1995</v>
      </c>
      <c r="AV659">
        <v>100</v>
      </c>
      <c r="AW659" t="s">
        <v>74</v>
      </c>
      <c r="AX659" t="s">
        <v>74</v>
      </c>
      <c r="AY659" t="s">
        <v>74</v>
      </c>
      <c r="AZ659" t="s">
        <v>74</v>
      </c>
      <c r="BA659" t="s">
        <v>74</v>
      </c>
      <c r="BB659">
        <v>199</v>
      </c>
      <c r="BC659">
        <v>213</v>
      </c>
      <c r="BD659" t="s">
        <v>74</v>
      </c>
      <c r="BE659" t="s">
        <v>74</v>
      </c>
      <c r="BF659" t="s">
        <v>74</v>
      </c>
      <c r="BG659" t="s">
        <v>74</v>
      </c>
      <c r="BH659" t="s">
        <v>74</v>
      </c>
      <c r="BI659">
        <v>15</v>
      </c>
      <c r="BJ659" t="s">
        <v>1322</v>
      </c>
      <c r="BK659" t="s">
        <v>94</v>
      </c>
      <c r="BL659" t="s">
        <v>1323</v>
      </c>
      <c r="BM659" t="s">
        <v>7792</v>
      </c>
      <c r="BN659" t="s">
        <v>74</v>
      </c>
      <c r="BO659" t="s">
        <v>74</v>
      </c>
      <c r="BP659" t="s">
        <v>74</v>
      </c>
      <c r="BQ659" t="s">
        <v>74</v>
      </c>
      <c r="BR659" t="s">
        <v>97</v>
      </c>
      <c r="BS659" t="s">
        <v>7793</v>
      </c>
      <c r="BT659" t="str">
        <f>HYPERLINK("https%3A%2F%2Fwww.webofscience.com%2Fwos%2Fwoscc%2Ffull-record%2FWOS:A1995UE93900012","View Full Record in Web of Science")</f>
        <v>View Full Record in Web of Science</v>
      </c>
    </row>
    <row r="660" spans="1:72" x14ac:dyDescent="0.15">
      <c r="A660" t="s">
        <v>72</v>
      </c>
      <c r="B660" t="s">
        <v>7794</v>
      </c>
      <c r="C660" t="s">
        <v>74</v>
      </c>
      <c r="D660" t="s">
        <v>74</v>
      </c>
      <c r="E660" t="s">
        <v>74</v>
      </c>
      <c r="F660" t="s">
        <v>7794</v>
      </c>
      <c r="G660" t="s">
        <v>74</v>
      </c>
      <c r="H660" t="s">
        <v>74</v>
      </c>
      <c r="I660" t="s">
        <v>7795</v>
      </c>
      <c r="J660" t="s">
        <v>7781</v>
      </c>
      <c r="K660" t="s">
        <v>74</v>
      </c>
      <c r="L660" t="s">
        <v>74</v>
      </c>
      <c r="M660" t="s">
        <v>77</v>
      </c>
      <c r="N660" t="s">
        <v>1282</v>
      </c>
      <c r="O660" t="s">
        <v>7796</v>
      </c>
      <c r="P660" t="s">
        <v>7797</v>
      </c>
      <c r="Q660" t="s">
        <v>7798</v>
      </c>
      <c r="R660" t="s">
        <v>74</v>
      </c>
      <c r="S660" t="s">
        <v>7799</v>
      </c>
      <c r="T660" t="s">
        <v>74</v>
      </c>
      <c r="U660" t="s">
        <v>7800</v>
      </c>
      <c r="V660" t="s">
        <v>7801</v>
      </c>
      <c r="W660" t="s">
        <v>74</v>
      </c>
      <c r="X660" t="s">
        <v>74</v>
      </c>
      <c r="Y660" t="s">
        <v>7802</v>
      </c>
      <c r="Z660" t="s">
        <v>74</v>
      </c>
      <c r="AA660" t="s">
        <v>7803</v>
      </c>
      <c r="AB660" t="s">
        <v>74</v>
      </c>
      <c r="AC660" t="s">
        <v>74</v>
      </c>
      <c r="AD660" t="s">
        <v>74</v>
      </c>
      <c r="AE660" t="s">
        <v>74</v>
      </c>
      <c r="AF660" t="s">
        <v>74</v>
      </c>
      <c r="AG660">
        <v>27</v>
      </c>
      <c r="AH660">
        <v>78</v>
      </c>
      <c r="AI660">
        <v>80</v>
      </c>
      <c r="AJ660">
        <v>0</v>
      </c>
      <c r="AK660">
        <v>4</v>
      </c>
      <c r="AL660" t="s">
        <v>138</v>
      </c>
      <c r="AM660" t="s">
        <v>139</v>
      </c>
      <c r="AN660" t="s">
        <v>7788</v>
      </c>
      <c r="AO660" t="s">
        <v>7789</v>
      </c>
      <c r="AP660" t="s">
        <v>74</v>
      </c>
      <c r="AQ660" t="s">
        <v>74</v>
      </c>
      <c r="AR660" t="s">
        <v>7790</v>
      </c>
      <c r="AS660" t="s">
        <v>7791</v>
      </c>
      <c r="AT660" t="s">
        <v>74</v>
      </c>
      <c r="AU660">
        <v>1995</v>
      </c>
      <c r="AV660">
        <v>100</v>
      </c>
      <c r="AW660" t="s">
        <v>74</v>
      </c>
      <c r="AX660" t="s">
        <v>74</v>
      </c>
      <c r="AY660" t="s">
        <v>74</v>
      </c>
      <c r="AZ660" t="s">
        <v>74</v>
      </c>
      <c r="BA660" t="s">
        <v>74</v>
      </c>
      <c r="BB660">
        <v>321</v>
      </c>
      <c r="BC660">
        <v>332</v>
      </c>
      <c r="BD660" t="s">
        <v>74</v>
      </c>
      <c r="BE660" t="s">
        <v>7804</v>
      </c>
      <c r="BF660" t="str">
        <f>HYPERLINK("http://dx.doi.org/10.1039/fd9950000321","http://dx.doi.org/10.1039/fd9950000321")</f>
        <v>http://dx.doi.org/10.1039/fd9950000321</v>
      </c>
      <c r="BG660" t="s">
        <v>74</v>
      </c>
      <c r="BH660" t="s">
        <v>74</v>
      </c>
      <c r="BI660">
        <v>12</v>
      </c>
      <c r="BJ660" t="s">
        <v>1322</v>
      </c>
      <c r="BK660" t="s">
        <v>1296</v>
      </c>
      <c r="BL660" t="s">
        <v>1323</v>
      </c>
      <c r="BM660" t="s">
        <v>7792</v>
      </c>
      <c r="BN660" t="s">
        <v>74</v>
      </c>
      <c r="BO660" t="s">
        <v>74</v>
      </c>
      <c r="BP660" t="s">
        <v>74</v>
      </c>
      <c r="BQ660" t="s">
        <v>74</v>
      </c>
      <c r="BR660" t="s">
        <v>97</v>
      </c>
      <c r="BS660" t="s">
        <v>7805</v>
      </c>
      <c r="BT660" t="str">
        <f>HYPERLINK("https%3A%2F%2Fwww.webofscience.com%2Fwos%2Fwoscc%2Ffull-record%2FWOS:A1995UE93900020","View Full Record in Web of Science")</f>
        <v>View Full Record in Web of Science</v>
      </c>
    </row>
    <row r="661" spans="1:72" x14ac:dyDescent="0.15">
      <c r="A661" t="s">
        <v>72</v>
      </c>
      <c r="B661" t="s">
        <v>7806</v>
      </c>
      <c r="C661" t="s">
        <v>74</v>
      </c>
      <c r="D661" t="s">
        <v>74</v>
      </c>
      <c r="E661" t="s">
        <v>74</v>
      </c>
      <c r="F661" t="s">
        <v>7806</v>
      </c>
      <c r="G661" t="s">
        <v>74</v>
      </c>
      <c r="H661" t="s">
        <v>74</v>
      </c>
      <c r="I661" t="s">
        <v>7807</v>
      </c>
      <c r="J661" t="s">
        <v>7781</v>
      </c>
      <c r="K661" t="s">
        <v>74</v>
      </c>
      <c r="L661" t="s">
        <v>74</v>
      </c>
      <c r="M661" t="s">
        <v>77</v>
      </c>
      <c r="N661" t="s">
        <v>1282</v>
      </c>
      <c r="O661" t="s">
        <v>7796</v>
      </c>
      <c r="P661" t="s">
        <v>7797</v>
      </c>
      <c r="Q661" t="s">
        <v>7798</v>
      </c>
      <c r="R661" t="s">
        <v>74</v>
      </c>
      <c r="S661" t="s">
        <v>7799</v>
      </c>
      <c r="T661" t="s">
        <v>74</v>
      </c>
      <c r="U661" t="s">
        <v>7808</v>
      </c>
      <c r="V661" t="s">
        <v>7809</v>
      </c>
      <c r="W661" t="s">
        <v>74</v>
      </c>
      <c r="X661" t="s">
        <v>74</v>
      </c>
      <c r="Y661" t="s">
        <v>7810</v>
      </c>
      <c r="Z661" t="s">
        <v>74</v>
      </c>
      <c r="AA661" t="s">
        <v>7811</v>
      </c>
      <c r="AB661" t="s">
        <v>7812</v>
      </c>
      <c r="AC661" t="s">
        <v>74</v>
      </c>
      <c r="AD661" t="s">
        <v>74</v>
      </c>
      <c r="AE661" t="s">
        <v>74</v>
      </c>
      <c r="AF661" t="s">
        <v>74</v>
      </c>
      <c r="AG661">
        <v>38</v>
      </c>
      <c r="AH661">
        <v>4</v>
      </c>
      <c r="AI661">
        <v>4</v>
      </c>
      <c r="AJ661">
        <v>0</v>
      </c>
      <c r="AK661">
        <v>0</v>
      </c>
      <c r="AL661" t="s">
        <v>138</v>
      </c>
      <c r="AM661" t="s">
        <v>139</v>
      </c>
      <c r="AN661" t="s">
        <v>7788</v>
      </c>
      <c r="AO661" t="s">
        <v>7789</v>
      </c>
      <c r="AP661" t="s">
        <v>74</v>
      </c>
      <c r="AQ661" t="s">
        <v>74</v>
      </c>
      <c r="AR661" t="s">
        <v>7790</v>
      </c>
      <c r="AS661" t="s">
        <v>7791</v>
      </c>
      <c r="AT661" t="s">
        <v>74</v>
      </c>
      <c r="AU661">
        <v>1995</v>
      </c>
      <c r="AV661">
        <v>100</v>
      </c>
      <c r="AW661" t="s">
        <v>74</v>
      </c>
      <c r="AX661" t="s">
        <v>74</v>
      </c>
      <c r="AY661" t="s">
        <v>74</v>
      </c>
      <c r="AZ661" t="s">
        <v>74</v>
      </c>
      <c r="BA661" t="s">
        <v>74</v>
      </c>
      <c r="BB661">
        <v>389</v>
      </c>
      <c r="BC661">
        <v>410</v>
      </c>
      <c r="BD661" t="s">
        <v>74</v>
      </c>
      <c r="BE661" t="s">
        <v>7813</v>
      </c>
      <c r="BF661" t="str">
        <f>HYPERLINK("http://dx.doi.org/10.1039/fd9950000389","http://dx.doi.org/10.1039/fd9950000389")</f>
        <v>http://dx.doi.org/10.1039/fd9950000389</v>
      </c>
      <c r="BG661" t="s">
        <v>74</v>
      </c>
      <c r="BH661" t="s">
        <v>74</v>
      </c>
      <c r="BI661">
        <v>22</v>
      </c>
      <c r="BJ661" t="s">
        <v>1322</v>
      </c>
      <c r="BK661" t="s">
        <v>1296</v>
      </c>
      <c r="BL661" t="s">
        <v>1323</v>
      </c>
      <c r="BM661" t="s">
        <v>7792</v>
      </c>
      <c r="BN661" t="s">
        <v>74</v>
      </c>
      <c r="BO661" t="s">
        <v>74</v>
      </c>
      <c r="BP661" t="s">
        <v>74</v>
      </c>
      <c r="BQ661" t="s">
        <v>74</v>
      </c>
      <c r="BR661" t="s">
        <v>97</v>
      </c>
      <c r="BS661" t="s">
        <v>7814</v>
      </c>
      <c r="BT661" t="str">
        <f>HYPERLINK("https%3A%2F%2Fwww.webofscience.com%2Fwos%2Fwoscc%2Ffull-record%2FWOS:A1995UE93900024","View Full Record in Web of Science")</f>
        <v>View Full Record in Web of Science</v>
      </c>
    </row>
    <row r="662" spans="1:72" x14ac:dyDescent="0.15">
      <c r="A662" t="s">
        <v>6954</v>
      </c>
      <c r="B662" t="s">
        <v>7815</v>
      </c>
      <c r="C662" t="s">
        <v>74</v>
      </c>
      <c r="D662" t="s">
        <v>74</v>
      </c>
      <c r="E662" t="s">
        <v>6956</v>
      </c>
      <c r="F662" t="s">
        <v>7815</v>
      </c>
      <c r="G662" t="s">
        <v>74</v>
      </c>
      <c r="H662" t="s">
        <v>74</v>
      </c>
      <c r="I662" t="s">
        <v>7816</v>
      </c>
      <c r="J662" t="s">
        <v>7817</v>
      </c>
      <c r="K662" t="s">
        <v>74</v>
      </c>
      <c r="L662" t="s">
        <v>74</v>
      </c>
      <c r="M662" t="s">
        <v>77</v>
      </c>
      <c r="N662" t="s">
        <v>6959</v>
      </c>
      <c r="O662" t="s">
        <v>7818</v>
      </c>
      <c r="P662" t="s">
        <v>7819</v>
      </c>
      <c r="Q662" t="s">
        <v>7820</v>
      </c>
      <c r="R662" t="s">
        <v>74</v>
      </c>
      <c r="S662" t="s">
        <v>74</v>
      </c>
      <c r="T662" t="s">
        <v>74</v>
      </c>
      <c r="U662" t="s">
        <v>74</v>
      </c>
      <c r="V662" t="s">
        <v>74</v>
      </c>
      <c r="W662" t="s">
        <v>4352</v>
      </c>
      <c r="X662" t="s">
        <v>302</v>
      </c>
      <c r="Y662" t="s">
        <v>74</v>
      </c>
      <c r="Z662" t="s">
        <v>74</v>
      </c>
      <c r="AA662" t="s">
        <v>74</v>
      </c>
      <c r="AB662" t="s">
        <v>74</v>
      </c>
      <c r="AC662" t="s">
        <v>74</v>
      </c>
      <c r="AD662" t="s">
        <v>74</v>
      </c>
      <c r="AE662" t="s">
        <v>74</v>
      </c>
      <c r="AF662" t="s">
        <v>74</v>
      </c>
      <c r="AG662">
        <v>0</v>
      </c>
      <c r="AH662">
        <v>0</v>
      </c>
      <c r="AI662">
        <v>0</v>
      </c>
      <c r="AJ662">
        <v>0</v>
      </c>
      <c r="AK662">
        <v>0</v>
      </c>
      <c r="AL662" t="s">
        <v>604</v>
      </c>
      <c r="AM662" t="s">
        <v>605</v>
      </c>
      <c r="AN662" t="s">
        <v>6964</v>
      </c>
      <c r="AO662" t="s">
        <v>74</v>
      </c>
      <c r="AP662" t="s">
        <v>74</v>
      </c>
      <c r="AQ662" t="s">
        <v>74</v>
      </c>
      <c r="AR662" t="s">
        <v>74</v>
      </c>
      <c r="AS662" t="s">
        <v>74</v>
      </c>
      <c r="AT662" t="s">
        <v>74</v>
      </c>
      <c r="AU662">
        <v>1995</v>
      </c>
      <c r="AV662" t="s">
        <v>74</v>
      </c>
      <c r="AW662" t="s">
        <v>74</v>
      </c>
      <c r="AX662" t="s">
        <v>74</v>
      </c>
      <c r="AY662" t="s">
        <v>74</v>
      </c>
      <c r="AZ662" t="s">
        <v>74</v>
      </c>
      <c r="BA662" t="s">
        <v>74</v>
      </c>
      <c r="BB662">
        <v>19</v>
      </c>
      <c r="BC662">
        <v>21</v>
      </c>
      <c r="BD662" t="s">
        <v>74</v>
      </c>
      <c r="BE662" t="s">
        <v>74</v>
      </c>
      <c r="BF662" t="s">
        <v>74</v>
      </c>
      <c r="BG662" t="s">
        <v>74</v>
      </c>
      <c r="BH662" t="s">
        <v>74</v>
      </c>
      <c r="BI662">
        <v>3</v>
      </c>
      <c r="BJ662" t="s">
        <v>2462</v>
      </c>
      <c r="BK662" t="s">
        <v>6965</v>
      </c>
      <c r="BL662" t="s">
        <v>2462</v>
      </c>
      <c r="BM662" t="s">
        <v>7821</v>
      </c>
      <c r="BN662" t="s">
        <v>74</v>
      </c>
      <c r="BO662" t="s">
        <v>74</v>
      </c>
      <c r="BP662" t="s">
        <v>74</v>
      </c>
      <c r="BQ662" t="s">
        <v>74</v>
      </c>
      <c r="BR662" t="s">
        <v>97</v>
      </c>
      <c r="BS662" t="s">
        <v>7822</v>
      </c>
      <c r="BT662" t="str">
        <f>HYPERLINK("https%3A%2F%2Fwww.webofscience.com%2Fwos%2Fwoscc%2Ffull-record%2FWOS:A1995BD28S00005","View Full Record in Web of Science")</f>
        <v>View Full Record in Web of Science</v>
      </c>
    </row>
    <row r="663" spans="1:72" x14ac:dyDescent="0.15">
      <c r="A663" t="s">
        <v>6954</v>
      </c>
      <c r="B663" t="s">
        <v>7823</v>
      </c>
      <c r="C663" t="s">
        <v>74</v>
      </c>
      <c r="D663" t="s">
        <v>74</v>
      </c>
      <c r="E663" t="s">
        <v>6956</v>
      </c>
      <c r="F663" t="s">
        <v>7823</v>
      </c>
      <c r="G663" t="s">
        <v>74</v>
      </c>
      <c r="H663" t="s">
        <v>74</v>
      </c>
      <c r="I663" t="s">
        <v>7824</v>
      </c>
      <c r="J663" t="s">
        <v>7817</v>
      </c>
      <c r="K663" t="s">
        <v>74</v>
      </c>
      <c r="L663" t="s">
        <v>74</v>
      </c>
      <c r="M663" t="s">
        <v>77</v>
      </c>
      <c r="N663" t="s">
        <v>6959</v>
      </c>
      <c r="O663" t="s">
        <v>7818</v>
      </c>
      <c r="P663" t="s">
        <v>7819</v>
      </c>
      <c r="Q663" t="s">
        <v>7820</v>
      </c>
      <c r="R663" t="s">
        <v>74</v>
      </c>
      <c r="S663" t="s">
        <v>74</v>
      </c>
      <c r="T663" t="s">
        <v>74</v>
      </c>
      <c r="U663" t="s">
        <v>74</v>
      </c>
      <c r="V663" t="s">
        <v>74</v>
      </c>
      <c r="W663" t="s">
        <v>7825</v>
      </c>
      <c r="X663" t="s">
        <v>302</v>
      </c>
      <c r="Y663" t="s">
        <v>74</v>
      </c>
      <c r="Z663" t="s">
        <v>74</v>
      </c>
      <c r="AA663" t="s">
        <v>74</v>
      </c>
      <c r="AB663" t="s">
        <v>74</v>
      </c>
      <c r="AC663" t="s">
        <v>74</v>
      </c>
      <c r="AD663" t="s">
        <v>74</v>
      </c>
      <c r="AE663" t="s">
        <v>74</v>
      </c>
      <c r="AF663" t="s">
        <v>74</v>
      </c>
      <c r="AG663">
        <v>0</v>
      </c>
      <c r="AH663">
        <v>2</v>
      </c>
      <c r="AI663">
        <v>2</v>
      </c>
      <c r="AJ663">
        <v>0</v>
      </c>
      <c r="AK663">
        <v>1</v>
      </c>
      <c r="AL663" t="s">
        <v>604</v>
      </c>
      <c r="AM663" t="s">
        <v>605</v>
      </c>
      <c r="AN663" t="s">
        <v>6964</v>
      </c>
      <c r="AO663" t="s">
        <v>74</v>
      </c>
      <c r="AP663" t="s">
        <v>74</v>
      </c>
      <c r="AQ663" t="s">
        <v>74</v>
      </c>
      <c r="AR663" t="s">
        <v>74</v>
      </c>
      <c r="AS663" t="s">
        <v>74</v>
      </c>
      <c r="AT663" t="s">
        <v>74</v>
      </c>
      <c r="AU663">
        <v>1995</v>
      </c>
      <c r="AV663" t="s">
        <v>74</v>
      </c>
      <c r="AW663" t="s">
        <v>74</v>
      </c>
      <c r="AX663" t="s">
        <v>74</v>
      </c>
      <c r="AY663" t="s">
        <v>74</v>
      </c>
      <c r="AZ663" t="s">
        <v>74</v>
      </c>
      <c r="BA663" t="s">
        <v>74</v>
      </c>
      <c r="BB663">
        <v>79</v>
      </c>
      <c r="BC663">
        <v>81</v>
      </c>
      <c r="BD663" t="s">
        <v>74</v>
      </c>
      <c r="BE663" t="s">
        <v>74</v>
      </c>
      <c r="BF663" t="s">
        <v>74</v>
      </c>
      <c r="BG663" t="s">
        <v>74</v>
      </c>
      <c r="BH663" t="s">
        <v>74</v>
      </c>
      <c r="BI663">
        <v>3</v>
      </c>
      <c r="BJ663" t="s">
        <v>2462</v>
      </c>
      <c r="BK663" t="s">
        <v>6965</v>
      </c>
      <c r="BL663" t="s">
        <v>2462</v>
      </c>
      <c r="BM663" t="s">
        <v>7821</v>
      </c>
      <c r="BN663" t="s">
        <v>74</v>
      </c>
      <c r="BO663" t="s">
        <v>74</v>
      </c>
      <c r="BP663" t="s">
        <v>74</v>
      </c>
      <c r="BQ663" t="s">
        <v>74</v>
      </c>
      <c r="BR663" t="s">
        <v>97</v>
      </c>
      <c r="BS663" t="s">
        <v>7826</v>
      </c>
      <c r="BT663" t="str">
        <f>HYPERLINK("https%3A%2F%2Fwww.webofscience.com%2Fwos%2Fwoscc%2Ffull-record%2FWOS:A1995BD28S00017","View Full Record in Web of Science")</f>
        <v>View Full Record in Web of Science</v>
      </c>
    </row>
    <row r="664" spans="1:72" x14ac:dyDescent="0.15">
      <c r="A664" t="s">
        <v>6954</v>
      </c>
      <c r="B664" t="s">
        <v>7827</v>
      </c>
      <c r="C664" t="s">
        <v>74</v>
      </c>
      <c r="D664" t="s">
        <v>74</v>
      </c>
      <c r="E664" t="s">
        <v>6956</v>
      </c>
      <c r="F664" t="s">
        <v>7827</v>
      </c>
      <c r="G664" t="s">
        <v>74</v>
      </c>
      <c r="H664" t="s">
        <v>74</v>
      </c>
      <c r="I664" t="s">
        <v>7828</v>
      </c>
      <c r="J664" t="s">
        <v>7817</v>
      </c>
      <c r="K664" t="s">
        <v>74</v>
      </c>
      <c r="L664" t="s">
        <v>74</v>
      </c>
      <c r="M664" t="s">
        <v>77</v>
      </c>
      <c r="N664" t="s">
        <v>6959</v>
      </c>
      <c r="O664" t="s">
        <v>7818</v>
      </c>
      <c r="P664" t="s">
        <v>7819</v>
      </c>
      <c r="Q664" t="s">
        <v>7820</v>
      </c>
      <c r="R664" t="s">
        <v>74</v>
      </c>
      <c r="S664" t="s">
        <v>74</v>
      </c>
      <c r="T664" t="s">
        <v>74</v>
      </c>
      <c r="U664" t="s">
        <v>74</v>
      </c>
      <c r="V664" t="s">
        <v>74</v>
      </c>
      <c r="W664" t="s">
        <v>7829</v>
      </c>
      <c r="X664" t="s">
        <v>1712</v>
      </c>
      <c r="Y664" t="s">
        <v>74</v>
      </c>
      <c r="Z664" t="s">
        <v>74</v>
      </c>
      <c r="AA664" t="s">
        <v>74</v>
      </c>
      <c r="AB664" t="s">
        <v>74</v>
      </c>
      <c r="AC664" t="s">
        <v>74</v>
      </c>
      <c r="AD664" t="s">
        <v>74</v>
      </c>
      <c r="AE664" t="s">
        <v>74</v>
      </c>
      <c r="AF664" t="s">
        <v>74</v>
      </c>
      <c r="AG664">
        <v>0</v>
      </c>
      <c r="AH664">
        <v>0</v>
      </c>
      <c r="AI664">
        <v>0</v>
      </c>
      <c r="AJ664">
        <v>0</v>
      </c>
      <c r="AK664">
        <v>0</v>
      </c>
      <c r="AL664" t="s">
        <v>604</v>
      </c>
      <c r="AM664" t="s">
        <v>605</v>
      </c>
      <c r="AN664" t="s">
        <v>6964</v>
      </c>
      <c r="AO664" t="s">
        <v>74</v>
      </c>
      <c r="AP664" t="s">
        <v>74</v>
      </c>
      <c r="AQ664" t="s">
        <v>74</v>
      </c>
      <c r="AR664" t="s">
        <v>74</v>
      </c>
      <c r="AS664" t="s">
        <v>74</v>
      </c>
      <c r="AT664" t="s">
        <v>74</v>
      </c>
      <c r="AU664">
        <v>1995</v>
      </c>
      <c r="AV664" t="s">
        <v>74</v>
      </c>
      <c r="AW664" t="s">
        <v>74</v>
      </c>
      <c r="AX664" t="s">
        <v>74</v>
      </c>
      <c r="AY664" t="s">
        <v>74</v>
      </c>
      <c r="AZ664" t="s">
        <v>74</v>
      </c>
      <c r="BA664" t="s">
        <v>74</v>
      </c>
      <c r="BB664">
        <v>108</v>
      </c>
      <c r="BC664">
        <v>108</v>
      </c>
      <c r="BD664" t="s">
        <v>74</v>
      </c>
      <c r="BE664" t="s">
        <v>74</v>
      </c>
      <c r="BF664" t="s">
        <v>74</v>
      </c>
      <c r="BG664" t="s">
        <v>74</v>
      </c>
      <c r="BH664" t="s">
        <v>74</v>
      </c>
      <c r="BI664">
        <v>1</v>
      </c>
      <c r="BJ664" t="s">
        <v>2462</v>
      </c>
      <c r="BK664" t="s">
        <v>6965</v>
      </c>
      <c r="BL664" t="s">
        <v>2462</v>
      </c>
      <c r="BM664" t="s">
        <v>7821</v>
      </c>
      <c r="BN664" t="s">
        <v>74</v>
      </c>
      <c r="BO664" t="s">
        <v>74</v>
      </c>
      <c r="BP664" t="s">
        <v>74</v>
      </c>
      <c r="BQ664" t="s">
        <v>74</v>
      </c>
      <c r="BR664" t="s">
        <v>97</v>
      </c>
      <c r="BS664" t="s">
        <v>7830</v>
      </c>
      <c r="BT664" t="str">
        <f>HYPERLINK("https%3A%2F%2Fwww.webofscience.com%2Fwos%2Fwoscc%2Ffull-record%2FWOS:A1995BD28S00024","View Full Record in Web of Science")</f>
        <v>View Full Record in Web of Science</v>
      </c>
    </row>
    <row r="665" spans="1:72" x14ac:dyDescent="0.15">
      <c r="A665" t="s">
        <v>6954</v>
      </c>
      <c r="B665" t="s">
        <v>7831</v>
      </c>
      <c r="C665" t="s">
        <v>74</v>
      </c>
      <c r="D665" t="s">
        <v>74</v>
      </c>
      <c r="E665" t="s">
        <v>6956</v>
      </c>
      <c r="F665" t="s">
        <v>7831</v>
      </c>
      <c r="G665" t="s">
        <v>74</v>
      </c>
      <c r="H665" t="s">
        <v>74</v>
      </c>
      <c r="I665" t="s">
        <v>7832</v>
      </c>
      <c r="J665" t="s">
        <v>7817</v>
      </c>
      <c r="K665" t="s">
        <v>74</v>
      </c>
      <c r="L665" t="s">
        <v>74</v>
      </c>
      <c r="M665" t="s">
        <v>77</v>
      </c>
      <c r="N665" t="s">
        <v>6959</v>
      </c>
      <c r="O665" t="s">
        <v>7818</v>
      </c>
      <c r="P665" t="s">
        <v>7819</v>
      </c>
      <c r="Q665" t="s">
        <v>7820</v>
      </c>
      <c r="R665" t="s">
        <v>74</v>
      </c>
      <c r="S665" t="s">
        <v>74</v>
      </c>
      <c r="T665" t="s">
        <v>74</v>
      </c>
      <c r="U665" t="s">
        <v>74</v>
      </c>
      <c r="V665" t="s">
        <v>74</v>
      </c>
      <c r="W665" t="s">
        <v>1107</v>
      </c>
      <c r="X665" t="s">
        <v>302</v>
      </c>
      <c r="Y665" t="s">
        <v>74</v>
      </c>
      <c r="Z665" t="s">
        <v>74</v>
      </c>
      <c r="AA665" t="s">
        <v>74</v>
      </c>
      <c r="AB665" t="s">
        <v>74</v>
      </c>
      <c r="AC665" t="s">
        <v>74</v>
      </c>
      <c r="AD665" t="s">
        <v>74</v>
      </c>
      <c r="AE665" t="s">
        <v>74</v>
      </c>
      <c r="AF665" t="s">
        <v>74</v>
      </c>
      <c r="AG665">
        <v>0</v>
      </c>
      <c r="AH665">
        <v>1</v>
      </c>
      <c r="AI665">
        <v>1</v>
      </c>
      <c r="AJ665">
        <v>0</v>
      </c>
      <c r="AK665">
        <v>2</v>
      </c>
      <c r="AL665" t="s">
        <v>604</v>
      </c>
      <c r="AM665" t="s">
        <v>605</v>
      </c>
      <c r="AN665" t="s">
        <v>6964</v>
      </c>
      <c r="AO665" t="s">
        <v>74</v>
      </c>
      <c r="AP665" t="s">
        <v>74</v>
      </c>
      <c r="AQ665" t="s">
        <v>74</v>
      </c>
      <c r="AR665" t="s">
        <v>74</v>
      </c>
      <c r="AS665" t="s">
        <v>74</v>
      </c>
      <c r="AT665" t="s">
        <v>74</v>
      </c>
      <c r="AU665">
        <v>1995</v>
      </c>
      <c r="AV665" t="s">
        <v>74</v>
      </c>
      <c r="AW665" t="s">
        <v>74</v>
      </c>
      <c r="AX665" t="s">
        <v>74</v>
      </c>
      <c r="AY665" t="s">
        <v>74</v>
      </c>
      <c r="AZ665" t="s">
        <v>74</v>
      </c>
      <c r="BA665" t="s">
        <v>74</v>
      </c>
      <c r="BB665">
        <v>113</v>
      </c>
      <c r="BC665">
        <v>116</v>
      </c>
      <c r="BD665" t="s">
        <v>74</v>
      </c>
      <c r="BE665" t="s">
        <v>74</v>
      </c>
      <c r="BF665" t="s">
        <v>74</v>
      </c>
      <c r="BG665" t="s">
        <v>74</v>
      </c>
      <c r="BH665" t="s">
        <v>74</v>
      </c>
      <c r="BI665">
        <v>4</v>
      </c>
      <c r="BJ665" t="s">
        <v>2462</v>
      </c>
      <c r="BK665" t="s">
        <v>6965</v>
      </c>
      <c r="BL665" t="s">
        <v>2462</v>
      </c>
      <c r="BM665" t="s">
        <v>7821</v>
      </c>
      <c r="BN665" t="s">
        <v>74</v>
      </c>
      <c r="BO665" t="s">
        <v>74</v>
      </c>
      <c r="BP665" t="s">
        <v>74</v>
      </c>
      <c r="BQ665" t="s">
        <v>74</v>
      </c>
      <c r="BR665" t="s">
        <v>97</v>
      </c>
      <c r="BS665" t="s">
        <v>7833</v>
      </c>
      <c r="BT665" t="str">
        <f>HYPERLINK("https%3A%2F%2Fwww.webofscience.com%2Fwos%2Fwoscc%2Ffull-record%2FWOS:A1995BD28S00027","View Full Record in Web of Science")</f>
        <v>View Full Record in Web of Science</v>
      </c>
    </row>
    <row r="666" spans="1:72" x14ac:dyDescent="0.15">
      <c r="A666" t="s">
        <v>6954</v>
      </c>
      <c r="B666" t="s">
        <v>7834</v>
      </c>
      <c r="C666" t="s">
        <v>74</v>
      </c>
      <c r="D666" t="s">
        <v>74</v>
      </c>
      <c r="E666" t="s">
        <v>6956</v>
      </c>
      <c r="F666" t="s">
        <v>7834</v>
      </c>
      <c r="G666" t="s">
        <v>74</v>
      </c>
      <c r="H666" t="s">
        <v>74</v>
      </c>
      <c r="I666" t="s">
        <v>7835</v>
      </c>
      <c r="J666" t="s">
        <v>7817</v>
      </c>
      <c r="K666" t="s">
        <v>74</v>
      </c>
      <c r="L666" t="s">
        <v>74</v>
      </c>
      <c r="M666" t="s">
        <v>77</v>
      </c>
      <c r="N666" t="s">
        <v>6959</v>
      </c>
      <c r="O666" t="s">
        <v>7818</v>
      </c>
      <c r="P666" t="s">
        <v>7819</v>
      </c>
      <c r="Q666" t="s">
        <v>7820</v>
      </c>
      <c r="R666" t="s">
        <v>74</v>
      </c>
      <c r="S666" t="s">
        <v>74</v>
      </c>
      <c r="T666" t="s">
        <v>74</v>
      </c>
      <c r="U666" t="s">
        <v>74</v>
      </c>
      <c r="V666" t="s">
        <v>74</v>
      </c>
      <c r="W666" t="s">
        <v>7825</v>
      </c>
      <c r="X666" t="s">
        <v>302</v>
      </c>
      <c r="Y666" t="s">
        <v>74</v>
      </c>
      <c r="Z666" t="s">
        <v>74</v>
      </c>
      <c r="AA666" t="s">
        <v>74</v>
      </c>
      <c r="AB666" t="s">
        <v>74</v>
      </c>
      <c r="AC666" t="s">
        <v>74</v>
      </c>
      <c r="AD666" t="s">
        <v>74</v>
      </c>
      <c r="AE666" t="s">
        <v>74</v>
      </c>
      <c r="AF666" t="s">
        <v>74</v>
      </c>
      <c r="AG666">
        <v>0</v>
      </c>
      <c r="AH666">
        <v>1</v>
      </c>
      <c r="AI666">
        <v>1</v>
      </c>
      <c r="AJ666">
        <v>0</v>
      </c>
      <c r="AK666">
        <v>0</v>
      </c>
      <c r="AL666" t="s">
        <v>604</v>
      </c>
      <c r="AM666" t="s">
        <v>605</v>
      </c>
      <c r="AN666" t="s">
        <v>6964</v>
      </c>
      <c r="AO666" t="s">
        <v>74</v>
      </c>
      <c r="AP666" t="s">
        <v>74</v>
      </c>
      <c r="AQ666" t="s">
        <v>74</v>
      </c>
      <c r="AR666" t="s">
        <v>74</v>
      </c>
      <c r="AS666" t="s">
        <v>74</v>
      </c>
      <c r="AT666" t="s">
        <v>74</v>
      </c>
      <c r="AU666">
        <v>1995</v>
      </c>
      <c r="AV666" t="s">
        <v>74</v>
      </c>
      <c r="AW666" t="s">
        <v>74</v>
      </c>
      <c r="AX666" t="s">
        <v>74</v>
      </c>
      <c r="AY666" t="s">
        <v>74</v>
      </c>
      <c r="AZ666" t="s">
        <v>74</v>
      </c>
      <c r="BA666" t="s">
        <v>74</v>
      </c>
      <c r="BB666">
        <v>162</v>
      </c>
      <c r="BC666">
        <v>167</v>
      </c>
      <c r="BD666" t="s">
        <v>74</v>
      </c>
      <c r="BE666" t="s">
        <v>74</v>
      </c>
      <c r="BF666" t="s">
        <v>74</v>
      </c>
      <c r="BG666" t="s">
        <v>74</v>
      </c>
      <c r="BH666" t="s">
        <v>74</v>
      </c>
      <c r="BI666">
        <v>6</v>
      </c>
      <c r="BJ666" t="s">
        <v>2462</v>
      </c>
      <c r="BK666" t="s">
        <v>6965</v>
      </c>
      <c r="BL666" t="s">
        <v>2462</v>
      </c>
      <c r="BM666" t="s">
        <v>7821</v>
      </c>
      <c r="BN666" t="s">
        <v>74</v>
      </c>
      <c r="BO666" t="s">
        <v>74</v>
      </c>
      <c r="BP666" t="s">
        <v>74</v>
      </c>
      <c r="BQ666" t="s">
        <v>74</v>
      </c>
      <c r="BR666" t="s">
        <v>97</v>
      </c>
      <c r="BS666" t="s">
        <v>7836</v>
      </c>
      <c r="BT666" t="str">
        <f>HYPERLINK("https%3A%2F%2Fwww.webofscience.com%2Fwos%2Fwoscc%2Ffull-record%2FWOS:A1995BD28S00036","View Full Record in Web of Science")</f>
        <v>View Full Record in Web of Science</v>
      </c>
    </row>
    <row r="667" spans="1:72" x14ac:dyDescent="0.15">
      <c r="A667" t="s">
        <v>6954</v>
      </c>
      <c r="B667" t="s">
        <v>7837</v>
      </c>
      <c r="C667" t="s">
        <v>74</v>
      </c>
      <c r="D667" t="s">
        <v>74</v>
      </c>
      <c r="E667" t="s">
        <v>6956</v>
      </c>
      <c r="F667" t="s">
        <v>7837</v>
      </c>
      <c r="G667" t="s">
        <v>74</v>
      </c>
      <c r="H667" t="s">
        <v>74</v>
      </c>
      <c r="I667" t="s">
        <v>7838</v>
      </c>
      <c r="J667" t="s">
        <v>7817</v>
      </c>
      <c r="K667" t="s">
        <v>74</v>
      </c>
      <c r="L667" t="s">
        <v>74</v>
      </c>
      <c r="M667" t="s">
        <v>77</v>
      </c>
      <c r="N667" t="s">
        <v>6959</v>
      </c>
      <c r="O667" t="s">
        <v>7818</v>
      </c>
      <c r="P667" t="s">
        <v>7819</v>
      </c>
      <c r="Q667" t="s">
        <v>7820</v>
      </c>
      <c r="R667" t="s">
        <v>74</v>
      </c>
      <c r="S667" t="s">
        <v>74</v>
      </c>
      <c r="T667" t="s">
        <v>74</v>
      </c>
      <c r="U667" t="s">
        <v>74</v>
      </c>
      <c r="V667" t="s">
        <v>74</v>
      </c>
      <c r="W667" t="s">
        <v>7839</v>
      </c>
      <c r="X667" t="s">
        <v>7840</v>
      </c>
      <c r="Y667" t="s">
        <v>74</v>
      </c>
      <c r="Z667" t="s">
        <v>74</v>
      </c>
      <c r="AA667" t="s">
        <v>74</v>
      </c>
      <c r="AB667" t="s">
        <v>74</v>
      </c>
      <c r="AC667" t="s">
        <v>74</v>
      </c>
      <c r="AD667" t="s">
        <v>74</v>
      </c>
      <c r="AE667" t="s">
        <v>74</v>
      </c>
      <c r="AF667" t="s">
        <v>74</v>
      </c>
      <c r="AG667">
        <v>0</v>
      </c>
      <c r="AH667">
        <v>0</v>
      </c>
      <c r="AI667">
        <v>0</v>
      </c>
      <c r="AJ667">
        <v>0</v>
      </c>
      <c r="AK667">
        <v>0</v>
      </c>
      <c r="AL667" t="s">
        <v>604</v>
      </c>
      <c r="AM667" t="s">
        <v>605</v>
      </c>
      <c r="AN667" t="s">
        <v>6964</v>
      </c>
      <c r="AO667" t="s">
        <v>74</v>
      </c>
      <c r="AP667" t="s">
        <v>74</v>
      </c>
      <c r="AQ667" t="s">
        <v>74</v>
      </c>
      <c r="AR667" t="s">
        <v>74</v>
      </c>
      <c r="AS667" t="s">
        <v>74</v>
      </c>
      <c r="AT667" t="s">
        <v>74</v>
      </c>
      <c r="AU667">
        <v>1995</v>
      </c>
      <c r="AV667" t="s">
        <v>74</v>
      </c>
      <c r="AW667" t="s">
        <v>74</v>
      </c>
      <c r="AX667" t="s">
        <v>74</v>
      </c>
      <c r="AY667" t="s">
        <v>74</v>
      </c>
      <c r="AZ667" t="s">
        <v>74</v>
      </c>
      <c r="BA667" t="s">
        <v>74</v>
      </c>
      <c r="BB667">
        <v>174</v>
      </c>
      <c r="BC667">
        <v>179</v>
      </c>
      <c r="BD667" t="s">
        <v>74</v>
      </c>
      <c r="BE667" t="s">
        <v>74</v>
      </c>
      <c r="BF667" t="s">
        <v>74</v>
      </c>
      <c r="BG667" t="s">
        <v>74</v>
      </c>
      <c r="BH667" t="s">
        <v>74</v>
      </c>
      <c r="BI667">
        <v>6</v>
      </c>
      <c r="BJ667" t="s">
        <v>2462</v>
      </c>
      <c r="BK667" t="s">
        <v>6965</v>
      </c>
      <c r="BL667" t="s">
        <v>2462</v>
      </c>
      <c r="BM667" t="s">
        <v>7821</v>
      </c>
      <c r="BN667" t="s">
        <v>74</v>
      </c>
      <c r="BO667" t="s">
        <v>74</v>
      </c>
      <c r="BP667" t="s">
        <v>74</v>
      </c>
      <c r="BQ667" t="s">
        <v>74</v>
      </c>
      <c r="BR667" t="s">
        <v>97</v>
      </c>
      <c r="BS667" t="s">
        <v>7841</v>
      </c>
      <c r="BT667" t="str">
        <f>HYPERLINK("https%3A%2F%2Fwww.webofscience.com%2Fwos%2Fwoscc%2Ffull-record%2FWOS:A1995BD28S00038","View Full Record in Web of Science")</f>
        <v>View Full Record in Web of Science</v>
      </c>
    </row>
    <row r="668" spans="1:72" x14ac:dyDescent="0.15">
      <c r="A668" t="s">
        <v>6954</v>
      </c>
      <c r="B668" t="s">
        <v>7842</v>
      </c>
      <c r="C668" t="s">
        <v>74</v>
      </c>
      <c r="D668" t="s">
        <v>74</v>
      </c>
      <c r="E668" t="s">
        <v>6956</v>
      </c>
      <c r="F668" t="s">
        <v>7842</v>
      </c>
      <c r="G668" t="s">
        <v>74</v>
      </c>
      <c r="H668" t="s">
        <v>74</v>
      </c>
      <c r="I668" t="s">
        <v>7843</v>
      </c>
      <c r="J668" t="s">
        <v>7817</v>
      </c>
      <c r="K668" t="s">
        <v>74</v>
      </c>
      <c r="L668" t="s">
        <v>74</v>
      </c>
      <c r="M668" t="s">
        <v>77</v>
      </c>
      <c r="N668" t="s">
        <v>6959</v>
      </c>
      <c r="O668" t="s">
        <v>7818</v>
      </c>
      <c r="P668" t="s">
        <v>7819</v>
      </c>
      <c r="Q668" t="s">
        <v>7820</v>
      </c>
      <c r="R668" t="s">
        <v>74</v>
      </c>
      <c r="S668" t="s">
        <v>74</v>
      </c>
      <c r="T668" t="s">
        <v>74</v>
      </c>
      <c r="U668" t="s">
        <v>74</v>
      </c>
      <c r="V668" t="s">
        <v>74</v>
      </c>
      <c r="W668" t="s">
        <v>7844</v>
      </c>
      <c r="X668" t="s">
        <v>3108</v>
      </c>
      <c r="Y668" t="s">
        <v>74</v>
      </c>
      <c r="Z668" t="s">
        <v>74</v>
      </c>
      <c r="AA668" t="s">
        <v>5212</v>
      </c>
      <c r="AB668" t="s">
        <v>74</v>
      </c>
      <c r="AC668" t="s">
        <v>74</v>
      </c>
      <c r="AD668" t="s">
        <v>74</v>
      </c>
      <c r="AE668" t="s">
        <v>74</v>
      </c>
      <c r="AF668" t="s">
        <v>74</v>
      </c>
      <c r="AG668">
        <v>0</v>
      </c>
      <c r="AH668">
        <v>0</v>
      </c>
      <c r="AI668">
        <v>0</v>
      </c>
      <c r="AJ668">
        <v>0</v>
      </c>
      <c r="AK668">
        <v>0</v>
      </c>
      <c r="AL668" t="s">
        <v>604</v>
      </c>
      <c r="AM668" t="s">
        <v>605</v>
      </c>
      <c r="AN668" t="s">
        <v>6964</v>
      </c>
      <c r="AO668" t="s">
        <v>74</v>
      </c>
      <c r="AP668" t="s">
        <v>74</v>
      </c>
      <c r="AQ668" t="s">
        <v>74</v>
      </c>
      <c r="AR668" t="s">
        <v>74</v>
      </c>
      <c r="AS668" t="s">
        <v>74</v>
      </c>
      <c r="AT668" t="s">
        <v>74</v>
      </c>
      <c r="AU668">
        <v>1995</v>
      </c>
      <c r="AV668" t="s">
        <v>74</v>
      </c>
      <c r="AW668" t="s">
        <v>74</v>
      </c>
      <c r="AX668" t="s">
        <v>74</v>
      </c>
      <c r="AY668" t="s">
        <v>74</v>
      </c>
      <c r="AZ668" t="s">
        <v>74</v>
      </c>
      <c r="BA668" t="s">
        <v>74</v>
      </c>
      <c r="BB668">
        <v>228</v>
      </c>
      <c r="BC668">
        <v>233</v>
      </c>
      <c r="BD668" t="s">
        <v>74</v>
      </c>
      <c r="BE668" t="s">
        <v>74</v>
      </c>
      <c r="BF668" t="s">
        <v>74</v>
      </c>
      <c r="BG668" t="s">
        <v>74</v>
      </c>
      <c r="BH668" t="s">
        <v>74</v>
      </c>
      <c r="BI668">
        <v>6</v>
      </c>
      <c r="BJ668" t="s">
        <v>2462</v>
      </c>
      <c r="BK668" t="s">
        <v>6965</v>
      </c>
      <c r="BL668" t="s">
        <v>2462</v>
      </c>
      <c r="BM668" t="s">
        <v>7821</v>
      </c>
      <c r="BN668" t="s">
        <v>74</v>
      </c>
      <c r="BO668" t="s">
        <v>74</v>
      </c>
      <c r="BP668" t="s">
        <v>74</v>
      </c>
      <c r="BQ668" t="s">
        <v>74</v>
      </c>
      <c r="BR668" t="s">
        <v>97</v>
      </c>
      <c r="BS668" t="s">
        <v>7845</v>
      </c>
      <c r="BT668" t="str">
        <f>HYPERLINK("https%3A%2F%2Fwww.webofscience.com%2Fwos%2Fwoscc%2Ffull-record%2FWOS:A1995BD28S00049","View Full Record in Web of Science")</f>
        <v>View Full Record in Web of Science</v>
      </c>
    </row>
    <row r="669" spans="1:72" x14ac:dyDescent="0.15">
      <c r="A669" t="s">
        <v>72</v>
      </c>
      <c r="B669" t="s">
        <v>7846</v>
      </c>
      <c r="C669" t="s">
        <v>74</v>
      </c>
      <c r="D669" t="s">
        <v>74</v>
      </c>
      <c r="E669" t="s">
        <v>74</v>
      </c>
      <c r="F669" t="s">
        <v>7846</v>
      </c>
      <c r="G669" t="s">
        <v>74</v>
      </c>
      <c r="H669" t="s">
        <v>74</v>
      </c>
      <c r="I669" t="s">
        <v>7847</v>
      </c>
      <c r="J669" t="s">
        <v>7848</v>
      </c>
      <c r="K669" t="s">
        <v>74</v>
      </c>
      <c r="L669" t="s">
        <v>74</v>
      </c>
      <c r="M669" t="s">
        <v>77</v>
      </c>
      <c r="N669" t="s">
        <v>78</v>
      </c>
      <c r="O669" t="s">
        <v>74</v>
      </c>
      <c r="P669" t="s">
        <v>74</v>
      </c>
      <c r="Q669" t="s">
        <v>74</v>
      </c>
      <c r="R669" t="s">
        <v>74</v>
      </c>
      <c r="S669" t="s">
        <v>74</v>
      </c>
      <c r="T669" t="s">
        <v>7849</v>
      </c>
      <c r="U669" t="s">
        <v>7850</v>
      </c>
      <c r="V669" t="s">
        <v>7851</v>
      </c>
      <c r="W669" t="s">
        <v>74</v>
      </c>
      <c r="X669" t="s">
        <v>74</v>
      </c>
      <c r="Y669" t="s">
        <v>7852</v>
      </c>
      <c r="Z669" t="s">
        <v>74</v>
      </c>
      <c r="AA669" t="s">
        <v>74</v>
      </c>
      <c r="AB669" t="s">
        <v>74</v>
      </c>
      <c r="AC669" t="s">
        <v>74</v>
      </c>
      <c r="AD669" t="s">
        <v>74</v>
      </c>
      <c r="AE669" t="s">
        <v>74</v>
      </c>
      <c r="AF669" t="s">
        <v>74</v>
      </c>
      <c r="AG669">
        <v>17</v>
      </c>
      <c r="AH669">
        <v>21</v>
      </c>
      <c r="AI669">
        <v>23</v>
      </c>
      <c r="AJ669">
        <v>0</v>
      </c>
      <c r="AK669">
        <v>5</v>
      </c>
      <c r="AL669" t="s">
        <v>2942</v>
      </c>
      <c r="AM669" t="s">
        <v>2943</v>
      </c>
      <c r="AN669" t="s">
        <v>2944</v>
      </c>
      <c r="AO669" t="s">
        <v>7853</v>
      </c>
      <c r="AP669" t="s">
        <v>74</v>
      </c>
      <c r="AQ669" t="s">
        <v>74</v>
      </c>
      <c r="AR669" t="s">
        <v>7854</v>
      </c>
      <c r="AS669" t="s">
        <v>7855</v>
      </c>
      <c r="AT669" t="s">
        <v>74</v>
      </c>
      <c r="AU669">
        <v>1995</v>
      </c>
      <c r="AV669">
        <v>18</v>
      </c>
      <c r="AW669">
        <v>1</v>
      </c>
      <c r="AX669" t="s">
        <v>74</v>
      </c>
      <c r="AY669" t="s">
        <v>74</v>
      </c>
      <c r="AZ669" t="s">
        <v>74</v>
      </c>
      <c r="BA669" t="s">
        <v>74</v>
      </c>
      <c r="BB669">
        <v>25</v>
      </c>
      <c r="BC669">
        <v>34</v>
      </c>
      <c r="BD669" t="s">
        <v>74</v>
      </c>
      <c r="BE669" t="s">
        <v>74</v>
      </c>
      <c r="BF669" t="s">
        <v>74</v>
      </c>
      <c r="BG669" t="s">
        <v>74</v>
      </c>
      <c r="BH669" t="s">
        <v>74</v>
      </c>
      <c r="BI669">
        <v>10</v>
      </c>
      <c r="BJ669" t="s">
        <v>691</v>
      </c>
      <c r="BK669" t="s">
        <v>94</v>
      </c>
      <c r="BL669" t="s">
        <v>691</v>
      </c>
      <c r="BM669" t="s">
        <v>7856</v>
      </c>
      <c r="BN669" t="s">
        <v>74</v>
      </c>
      <c r="BO669" t="s">
        <v>74</v>
      </c>
      <c r="BP669" t="s">
        <v>74</v>
      </c>
      <c r="BQ669" t="s">
        <v>74</v>
      </c>
      <c r="BR669" t="s">
        <v>97</v>
      </c>
      <c r="BS669" t="s">
        <v>7857</v>
      </c>
      <c r="BT669" t="str">
        <f>HYPERLINK("https%3A%2F%2Fwww.webofscience.com%2Fwos%2Fwoscc%2Ffull-record%2FWOS:A1995QK14300005","View Full Record in Web of Science")</f>
        <v>View Full Record in Web of Science</v>
      </c>
    </row>
    <row r="670" spans="1:72" x14ac:dyDescent="0.15">
      <c r="A670" t="s">
        <v>72</v>
      </c>
      <c r="B670" t="s">
        <v>7858</v>
      </c>
      <c r="C670" t="s">
        <v>74</v>
      </c>
      <c r="D670" t="s">
        <v>74</v>
      </c>
      <c r="E670" t="s">
        <v>74</v>
      </c>
      <c r="F670" t="s">
        <v>7858</v>
      </c>
      <c r="G670" t="s">
        <v>74</v>
      </c>
      <c r="H670" t="s">
        <v>74</v>
      </c>
      <c r="I670" t="s">
        <v>7859</v>
      </c>
      <c r="J670" t="s">
        <v>2414</v>
      </c>
      <c r="K670" t="s">
        <v>74</v>
      </c>
      <c r="L670" t="s">
        <v>74</v>
      </c>
      <c r="M670" t="s">
        <v>77</v>
      </c>
      <c r="N670" t="s">
        <v>78</v>
      </c>
      <c r="O670" t="s">
        <v>74</v>
      </c>
      <c r="P670" t="s">
        <v>74</v>
      </c>
      <c r="Q670" t="s">
        <v>74</v>
      </c>
      <c r="R670" t="s">
        <v>74</v>
      </c>
      <c r="S670" t="s">
        <v>74</v>
      </c>
      <c r="T670" t="s">
        <v>74</v>
      </c>
      <c r="U670" t="s">
        <v>7860</v>
      </c>
      <c r="V670" t="s">
        <v>7861</v>
      </c>
      <c r="W670" t="s">
        <v>7862</v>
      </c>
      <c r="X670" t="s">
        <v>7863</v>
      </c>
      <c r="Y670" t="s">
        <v>7864</v>
      </c>
      <c r="Z670" t="s">
        <v>74</v>
      </c>
      <c r="AA670" t="s">
        <v>7865</v>
      </c>
      <c r="AB670" t="s">
        <v>7866</v>
      </c>
      <c r="AC670" t="s">
        <v>74</v>
      </c>
      <c r="AD670" t="s">
        <v>74</v>
      </c>
      <c r="AE670" t="s">
        <v>74</v>
      </c>
      <c r="AF670" t="s">
        <v>74</v>
      </c>
      <c r="AG670">
        <v>48</v>
      </c>
      <c r="AH670">
        <v>387</v>
      </c>
      <c r="AI670">
        <v>419</v>
      </c>
      <c r="AJ670">
        <v>3</v>
      </c>
      <c r="AK670">
        <v>69</v>
      </c>
      <c r="AL670" t="s">
        <v>7867</v>
      </c>
      <c r="AM670" t="s">
        <v>2421</v>
      </c>
      <c r="AN670" t="s">
        <v>7868</v>
      </c>
      <c r="AO670" t="s">
        <v>2423</v>
      </c>
      <c r="AP670" t="s">
        <v>7869</v>
      </c>
      <c r="AQ670" t="s">
        <v>74</v>
      </c>
      <c r="AR670" t="s">
        <v>2414</v>
      </c>
      <c r="AS670" t="s">
        <v>227</v>
      </c>
      <c r="AT670" t="s">
        <v>7113</v>
      </c>
      <c r="AU670">
        <v>1995</v>
      </c>
      <c r="AV670">
        <v>23</v>
      </c>
      <c r="AW670">
        <v>1</v>
      </c>
      <c r="AX670" t="s">
        <v>74</v>
      </c>
      <c r="AY670" t="s">
        <v>74</v>
      </c>
      <c r="AZ670" t="s">
        <v>74</v>
      </c>
      <c r="BA670" t="s">
        <v>74</v>
      </c>
      <c r="BB670">
        <v>4</v>
      </c>
      <c r="BC670">
        <v>8</v>
      </c>
      <c r="BD670" t="s">
        <v>74</v>
      </c>
      <c r="BE670" t="s">
        <v>7870</v>
      </c>
      <c r="BF670" t="str">
        <f>HYPERLINK("http://dx.doi.org/10.1130/0091-7613(1995)023&lt;0004:RDDTLD&gt;2.3.CO;2","http://dx.doi.org/10.1130/0091-7613(1995)023&lt;0004:RDDTLD&gt;2.3.CO;2")</f>
        <v>http://dx.doi.org/10.1130/0091-7613(1995)023&lt;0004:RDDTLD&gt;2.3.CO;2</v>
      </c>
      <c r="BG670" t="s">
        <v>74</v>
      </c>
      <c r="BH670" t="s">
        <v>74</v>
      </c>
      <c r="BI670">
        <v>5</v>
      </c>
      <c r="BJ670" t="s">
        <v>227</v>
      </c>
      <c r="BK670" t="s">
        <v>94</v>
      </c>
      <c r="BL670" t="s">
        <v>227</v>
      </c>
      <c r="BM670" t="s">
        <v>7871</v>
      </c>
      <c r="BN670" t="s">
        <v>74</v>
      </c>
      <c r="BO670" t="s">
        <v>74</v>
      </c>
      <c r="BP670" t="s">
        <v>74</v>
      </c>
      <c r="BQ670" t="s">
        <v>74</v>
      </c>
      <c r="BR670" t="s">
        <v>97</v>
      </c>
      <c r="BS670" t="s">
        <v>7872</v>
      </c>
      <c r="BT670" t="str">
        <f>HYPERLINK("https%3A%2F%2Fwww.webofscience.com%2Fwos%2Fwoscc%2Ffull-record%2FWOS:A1995QB28200001","View Full Record in Web of Science")</f>
        <v>View Full Record in Web of Science</v>
      </c>
    </row>
    <row r="671" spans="1:72" x14ac:dyDescent="0.15">
      <c r="A671" t="s">
        <v>72</v>
      </c>
      <c r="B671" t="s">
        <v>7873</v>
      </c>
      <c r="C671" t="s">
        <v>74</v>
      </c>
      <c r="D671" t="s">
        <v>74</v>
      </c>
      <c r="E671" t="s">
        <v>74</v>
      </c>
      <c r="F671" t="s">
        <v>7873</v>
      </c>
      <c r="G671" t="s">
        <v>74</v>
      </c>
      <c r="H671" t="s">
        <v>74</v>
      </c>
      <c r="I671" t="s">
        <v>7874</v>
      </c>
      <c r="J671" t="s">
        <v>2414</v>
      </c>
      <c r="K671" t="s">
        <v>74</v>
      </c>
      <c r="L671" t="s">
        <v>74</v>
      </c>
      <c r="M671" t="s">
        <v>77</v>
      </c>
      <c r="N671" t="s">
        <v>78</v>
      </c>
      <c r="O671" t="s">
        <v>74</v>
      </c>
      <c r="P671" t="s">
        <v>74</v>
      </c>
      <c r="Q671" t="s">
        <v>74</v>
      </c>
      <c r="R671" t="s">
        <v>74</v>
      </c>
      <c r="S671" t="s">
        <v>74</v>
      </c>
      <c r="T671" t="s">
        <v>74</v>
      </c>
      <c r="U671" t="s">
        <v>7875</v>
      </c>
      <c r="V671" t="s">
        <v>7876</v>
      </c>
      <c r="W671" t="s">
        <v>74</v>
      </c>
      <c r="X671" t="s">
        <v>74</v>
      </c>
      <c r="Y671" t="s">
        <v>7877</v>
      </c>
      <c r="Z671" t="s">
        <v>74</v>
      </c>
      <c r="AA671" t="s">
        <v>74</v>
      </c>
      <c r="AB671" t="s">
        <v>7878</v>
      </c>
      <c r="AC671" t="s">
        <v>74</v>
      </c>
      <c r="AD671" t="s">
        <v>74</v>
      </c>
      <c r="AE671" t="s">
        <v>74</v>
      </c>
      <c r="AF671" t="s">
        <v>74</v>
      </c>
      <c r="AG671">
        <v>30</v>
      </c>
      <c r="AH671">
        <v>79</v>
      </c>
      <c r="AI671">
        <v>83</v>
      </c>
      <c r="AJ671">
        <v>0</v>
      </c>
      <c r="AK671">
        <v>7</v>
      </c>
      <c r="AL671" t="s">
        <v>2420</v>
      </c>
      <c r="AM671" t="s">
        <v>2421</v>
      </c>
      <c r="AN671" t="s">
        <v>2422</v>
      </c>
      <c r="AO671" t="s">
        <v>2423</v>
      </c>
      <c r="AP671" t="s">
        <v>74</v>
      </c>
      <c r="AQ671" t="s">
        <v>74</v>
      </c>
      <c r="AR671" t="s">
        <v>2414</v>
      </c>
      <c r="AS671" t="s">
        <v>227</v>
      </c>
      <c r="AT671" t="s">
        <v>7113</v>
      </c>
      <c r="AU671">
        <v>1995</v>
      </c>
      <c r="AV671">
        <v>23</v>
      </c>
      <c r="AW671">
        <v>1</v>
      </c>
      <c r="AX671" t="s">
        <v>74</v>
      </c>
      <c r="AY671" t="s">
        <v>74</v>
      </c>
      <c r="AZ671" t="s">
        <v>74</v>
      </c>
      <c r="BA671" t="s">
        <v>74</v>
      </c>
      <c r="BB671">
        <v>33</v>
      </c>
      <c r="BC671">
        <v>36</v>
      </c>
      <c r="BD671" t="s">
        <v>74</v>
      </c>
      <c r="BE671" t="s">
        <v>7879</v>
      </c>
      <c r="BF671" t="str">
        <f>HYPERLINK("http://dx.doi.org/10.1130/0091-7613(1995)023&lt;0033:RSDOTA&gt;2.3.CO;2","http://dx.doi.org/10.1130/0091-7613(1995)023&lt;0033:RSDOTA&gt;2.3.CO;2")</f>
        <v>http://dx.doi.org/10.1130/0091-7613(1995)023&lt;0033:RSDOTA&gt;2.3.CO;2</v>
      </c>
      <c r="BG671" t="s">
        <v>74</v>
      </c>
      <c r="BH671" t="s">
        <v>74</v>
      </c>
      <c r="BI671">
        <v>4</v>
      </c>
      <c r="BJ671" t="s">
        <v>227</v>
      </c>
      <c r="BK671" t="s">
        <v>94</v>
      </c>
      <c r="BL671" t="s">
        <v>227</v>
      </c>
      <c r="BM671" t="s">
        <v>7871</v>
      </c>
      <c r="BN671" t="s">
        <v>74</v>
      </c>
      <c r="BO671" t="s">
        <v>74</v>
      </c>
      <c r="BP671" t="s">
        <v>74</v>
      </c>
      <c r="BQ671" t="s">
        <v>74</v>
      </c>
      <c r="BR671" t="s">
        <v>97</v>
      </c>
      <c r="BS671" t="s">
        <v>7880</v>
      </c>
      <c r="BT671" t="str">
        <f>HYPERLINK("https%3A%2F%2Fwww.webofscience.com%2Fwos%2Fwoscc%2Ffull-record%2FWOS:A1995QB28200008","View Full Record in Web of Science")</f>
        <v>View Full Record in Web of Science</v>
      </c>
    </row>
    <row r="672" spans="1:72" x14ac:dyDescent="0.15">
      <c r="A672" t="s">
        <v>72</v>
      </c>
      <c r="B672" t="s">
        <v>7881</v>
      </c>
      <c r="C672" t="s">
        <v>74</v>
      </c>
      <c r="D672" t="s">
        <v>74</v>
      </c>
      <c r="E672" t="s">
        <v>74</v>
      </c>
      <c r="F672" t="s">
        <v>7881</v>
      </c>
      <c r="G672" t="s">
        <v>74</v>
      </c>
      <c r="H672" t="s">
        <v>74</v>
      </c>
      <c r="I672" t="s">
        <v>7882</v>
      </c>
      <c r="J672" t="s">
        <v>696</v>
      </c>
      <c r="K672" t="s">
        <v>74</v>
      </c>
      <c r="L672" t="s">
        <v>74</v>
      </c>
      <c r="M672" t="s">
        <v>648</v>
      </c>
      <c r="N672" t="s">
        <v>78</v>
      </c>
      <c r="O672" t="s">
        <v>74</v>
      </c>
      <c r="P672" t="s">
        <v>74</v>
      </c>
      <c r="Q672" t="s">
        <v>74</v>
      </c>
      <c r="R672" t="s">
        <v>74</v>
      </c>
      <c r="S672" t="s">
        <v>74</v>
      </c>
      <c r="T672" t="s">
        <v>74</v>
      </c>
      <c r="U672" t="s">
        <v>7883</v>
      </c>
      <c r="V672" t="s">
        <v>74</v>
      </c>
      <c r="W672" t="s">
        <v>74</v>
      </c>
      <c r="X672" t="s">
        <v>74</v>
      </c>
      <c r="Y672" t="s">
        <v>7884</v>
      </c>
      <c r="Z672" t="s">
        <v>74</v>
      </c>
      <c r="AA672" t="s">
        <v>74</v>
      </c>
      <c r="AB672" t="s">
        <v>74</v>
      </c>
      <c r="AC672" t="s">
        <v>74</v>
      </c>
      <c r="AD672" t="s">
        <v>74</v>
      </c>
      <c r="AE672" t="s">
        <v>74</v>
      </c>
      <c r="AF672" t="s">
        <v>74</v>
      </c>
      <c r="AG672">
        <v>20</v>
      </c>
      <c r="AH672">
        <v>0</v>
      </c>
      <c r="AI672">
        <v>0</v>
      </c>
      <c r="AJ672">
        <v>0</v>
      </c>
      <c r="AK672">
        <v>1</v>
      </c>
      <c r="AL672" t="s">
        <v>650</v>
      </c>
      <c r="AM672" t="s">
        <v>651</v>
      </c>
      <c r="AN672" t="s">
        <v>652</v>
      </c>
      <c r="AO672" t="s">
        <v>700</v>
      </c>
      <c r="AP672" t="s">
        <v>74</v>
      </c>
      <c r="AQ672" t="s">
        <v>74</v>
      </c>
      <c r="AR672" t="s">
        <v>701</v>
      </c>
      <c r="AS672" t="s">
        <v>702</v>
      </c>
      <c r="AT672" t="s">
        <v>7885</v>
      </c>
      <c r="AU672">
        <v>1995</v>
      </c>
      <c r="AV672">
        <v>35</v>
      </c>
      <c r="AW672">
        <v>1</v>
      </c>
      <c r="AX672" t="s">
        <v>74</v>
      </c>
      <c r="AY672" t="s">
        <v>74</v>
      </c>
      <c r="AZ672" t="s">
        <v>74</v>
      </c>
      <c r="BA672" t="s">
        <v>74</v>
      </c>
      <c r="BB672">
        <v>56</v>
      </c>
      <c r="BC672">
        <v>63</v>
      </c>
      <c r="BD672" t="s">
        <v>74</v>
      </c>
      <c r="BE672" t="s">
        <v>74</v>
      </c>
      <c r="BF672" t="s">
        <v>74</v>
      </c>
      <c r="BG672" t="s">
        <v>74</v>
      </c>
      <c r="BH672" t="s">
        <v>74</v>
      </c>
      <c r="BI672">
        <v>8</v>
      </c>
      <c r="BJ672" t="s">
        <v>270</v>
      </c>
      <c r="BK672" t="s">
        <v>94</v>
      </c>
      <c r="BL672" t="s">
        <v>270</v>
      </c>
      <c r="BM672" t="s">
        <v>7886</v>
      </c>
      <c r="BN672" t="s">
        <v>74</v>
      </c>
      <c r="BO672" t="s">
        <v>74</v>
      </c>
      <c r="BP672" t="s">
        <v>74</v>
      </c>
      <c r="BQ672" t="s">
        <v>74</v>
      </c>
      <c r="BR672" t="s">
        <v>97</v>
      </c>
      <c r="BS672" t="s">
        <v>7887</v>
      </c>
      <c r="BT672" t="str">
        <f>HYPERLINK("https%3A%2F%2Fwww.webofscience.com%2Fwos%2Fwoscc%2Ffull-record%2FWOS:A1995RJ50400005","View Full Record in Web of Science")</f>
        <v>View Full Record in Web of Science</v>
      </c>
    </row>
    <row r="673" spans="1:72" x14ac:dyDescent="0.15">
      <c r="A673" t="s">
        <v>72</v>
      </c>
      <c r="B673" t="s">
        <v>7888</v>
      </c>
      <c r="C673" t="s">
        <v>74</v>
      </c>
      <c r="D673" t="s">
        <v>74</v>
      </c>
      <c r="E673" t="s">
        <v>74</v>
      </c>
      <c r="F673" t="s">
        <v>7888</v>
      </c>
      <c r="G673" t="s">
        <v>74</v>
      </c>
      <c r="H673" t="s">
        <v>74</v>
      </c>
      <c r="I673" t="s">
        <v>7889</v>
      </c>
      <c r="J673" t="s">
        <v>696</v>
      </c>
      <c r="K673" t="s">
        <v>74</v>
      </c>
      <c r="L673" t="s">
        <v>74</v>
      </c>
      <c r="M673" t="s">
        <v>648</v>
      </c>
      <c r="N673" t="s">
        <v>519</v>
      </c>
      <c r="O673" t="s">
        <v>74</v>
      </c>
      <c r="P673" t="s">
        <v>74</v>
      </c>
      <c r="Q673" t="s">
        <v>74</v>
      </c>
      <c r="R673" t="s">
        <v>74</v>
      </c>
      <c r="S673" t="s">
        <v>74</v>
      </c>
      <c r="T673" t="s">
        <v>74</v>
      </c>
      <c r="U673" t="s">
        <v>74</v>
      </c>
      <c r="V673" t="s">
        <v>74</v>
      </c>
      <c r="W673" t="s">
        <v>74</v>
      </c>
      <c r="X673" t="s">
        <v>74</v>
      </c>
      <c r="Y673" t="s">
        <v>7890</v>
      </c>
      <c r="Z673" t="s">
        <v>74</v>
      </c>
      <c r="AA673" t="s">
        <v>7891</v>
      </c>
      <c r="AB673" t="s">
        <v>74</v>
      </c>
      <c r="AC673" t="s">
        <v>74</v>
      </c>
      <c r="AD673" t="s">
        <v>74</v>
      </c>
      <c r="AE673" t="s">
        <v>74</v>
      </c>
      <c r="AF673" t="s">
        <v>74</v>
      </c>
      <c r="AG673">
        <v>6</v>
      </c>
      <c r="AH673">
        <v>0</v>
      </c>
      <c r="AI673">
        <v>0</v>
      </c>
      <c r="AJ673">
        <v>0</v>
      </c>
      <c r="AK673">
        <v>0</v>
      </c>
      <c r="AL673" t="s">
        <v>650</v>
      </c>
      <c r="AM673" t="s">
        <v>651</v>
      </c>
      <c r="AN673" t="s">
        <v>652</v>
      </c>
      <c r="AO673" t="s">
        <v>700</v>
      </c>
      <c r="AP673" t="s">
        <v>74</v>
      </c>
      <c r="AQ673" t="s">
        <v>74</v>
      </c>
      <c r="AR673" t="s">
        <v>701</v>
      </c>
      <c r="AS673" t="s">
        <v>702</v>
      </c>
      <c r="AT673" t="s">
        <v>7885</v>
      </c>
      <c r="AU673">
        <v>1995</v>
      </c>
      <c r="AV673">
        <v>35</v>
      </c>
      <c r="AW673">
        <v>1</v>
      </c>
      <c r="AX673" t="s">
        <v>74</v>
      </c>
      <c r="AY673" t="s">
        <v>74</v>
      </c>
      <c r="AZ673" t="s">
        <v>74</v>
      </c>
      <c r="BA673" t="s">
        <v>74</v>
      </c>
      <c r="BB673">
        <v>182</v>
      </c>
      <c r="BC673">
        <v>183</v>
      </c>
      <c r="BD673" t="s">
        <v>74</v>
      </c>
      <c r="BE673" t="s">
        <v>74</v>
      </c>
      <c r="BF673" t="s">
        <v>74</v>
      </c>
      <c r="BG673" t="s">
        <v>74</v>
      </c>
      <c r="BH673" t="s">
        <v>74</v>
      </c>
      <c r="BI673">
        <v>2</v>
      </c>
      <c r="BJ673" t="s">
        <v>270</v>
      </c>
      <c r="BK673" t="s">
        <v>94</v>
      </c>
      <c r="BL673" t="s">
        <v>270</v>
      </c>
      <c r="BM673" t="s">
        <v>7886</v>
      </c>
      <c r="BN673" t="s">
        <v>74</v>
      </c>
      <c r="BO673" t="s">
        <v>74</v>
      </c>
      <c r="BP673" t="s">
        <v>74</v>
      </c>
      <c r="BQ673" t="s">
        <v>74</v>
      </c>
      <c r="BR673" t="s">
        <v>97</v>
      </c>
      <c r="BS673" t="s">
        <v>7892</v>
      </c>
      <c r="BT673" t="str">
        <f>HYPERLINK("https%3A%2F%2Fwww.webofscience.com%2Fwos%2Fwoscc%2Ffull-record%2FWOS:A1995RJ50400027","View Full Record in Web of Science")</f>
        <v>View Full Record in Web of Science</v>
      </c>
    </row>
    <row r="674" spans="1:72" x14ac:dyDescent="0.15">
      <c r="A674" t="s">
        <v>72</v>
      </c>
      <c r="B674" t="s">
        <v>7893</v>
      </c>
      <c r="C674" t="s">
        <v>74</v>
      </c>
      <c r="D674" t="s">
        <v>74</v>
      </c>
      <c r="E674" t="s">
        <v>74</v>
      </c>
      <c r="F674" t="s">
        <v>7893</v>
      </c>
      <c r="G674" t="s">
        <v>74</v>
      </c>
      <c r="H674" t="s">
        <v>74</v>
      </c>
      <c r="I674" t="s">
        <v>7894</v>
      </c>
      <c r="J674" t="s">
        <v>213</v>
      </c>
      <c r="K674" t="s">
        <v>74</v>
      </c>
      <c r="L674" t="s">
        <v>74</v>
      </c>
      <c r="M674" t="s">
        <v>77</v>
      </c>
      <c r="N674" t="s">
        <v>78</v>
      </c>
      <c r="O674" t="s">
        <v>74</v>
      </c>
      <c r="P674" t="s">
        <v>74</v>
      </c>
      <c r="Q674" t="s">
        <v>74</v>
      </c>
      <c r="R674" t="s">
        <v>74</v>
      </c>
      <c r="S674" t="s">
        <v>74</v>
      </c>
      <c r="T674" t="s">
        <v>74</v>
      </c>
      <c r="U674" t="s">
        <v>7895</v>
      </c>
      <c r="V674" t="s">
        <v>7896</v>
      </c>
      <c r="W674" t="s">
        <v>7897</v>
      </c>
      <c r="X674" t="s">
        <v>7898</v>
      </c>
      <c r="Y674" t="s">
        <v>7899</v>
      </c>
      <c r="Z674" t="s">
        <v>74</v>
      </c>
      <c r="AA674" t="s">
        <v>7900</v>
      </c>
      <c r="AB674" t="s">
        <v>7901</v>
      </c>
      <c r="AC674" t="s">
        <v>74</v>
      </c>
      <c r="AD674" t="s">
        <v>74</v>
      </c>
      <c r="AE674" t="s">
        <v>74</v>
      </c>
      <c r="AF674" t="s">
        <v>74</v>
      </c>
      <c r="AG674">
        <v>14</v>
      </c>
      <c r="AH674">
        <v>21</v>
      </c>
      <c r="AI674">
        <v>25</v>
      </c>
      <c r="AJ674">
        <v>0</v>
      </c>
      <c r="AK674">
        <v>2</v>
      </c>
      <c r="AL674" t="s">
        <v>160</v>
      </c>
      <c r="AM674" t="s">
        <v>161</v>
      </c>
      <c r="AN674" t="s">
        <v>220</v>
      </c>
      <c r="AO674" t="s">
        <v>221</v>
      </c>
      <c r="AP674" t="s">
        <v>74</v>
      </c>
      <c r="AQ674" t="s">
        <v>74</v>
      </c>
      <c r="AR674" t="s">
        <v>222</v>
      </c>
      <c r="AS674" t="s">
        <v>223</v>
      </c>
      <c r="AT674" t="s">
        <v>7902</v>
      </c>
      <c r="AU674">
        <v>1995</v>
      </c>
      <c r="AV674">
        <v>22</v>
      </c>
      <c r="AW674">
        <v>1</v>
      </c>
      <c r="AX674" t="s">
        <v>74</v>
      </c>
      <c r="AY674" t="s">
        <v>74</v>
      </c>
      <c r="AZ674" t="s">
        <v>74</v>
      </c>
      <c r="BA674" t="s">
        <v>74</v>
      </c>
      <c r="BB674">
        <v>37</v>
      </c>
      <c r="BC674">
        <v>40</v>
      </c>
      <c r="BD674" t="s">
        <v>74</v>
      </c>
      <c r="BE674" t="s">
        <v>7903</v>
      </c>
      <c r="BF674" t="str">
        <f>HYPERLINK("http://dx.doi.org/10.1029/94GL02788","http://dx.doi.org/10.1029/94GL02788")</f>
        <v>http://dx.doi.org/10.1029/94GL02788</v>
      </c>
      <c r="BG674" t="s">
        <v>74</v>
      </c>
      <c r="BH674" t="s">
        <v>74</v>
      </c>
      <c r="BI674">
        <v>4</v>
      </c>
      <c r="BJ674" t="s">
        <v>226</v>
      </c>
      <c r="BK674" t="s">
        <v>94</v>
      </c>
      <c r="BL674" t="s">
        <v>227</v>
      </c>
      <c r="BM674" t="s">
        <v>7904</v>
      </c>
      <c r="BN674" t="s">
        <v>74</v>
      </c>
      <c r="BO674" t="s">
        <v>74</v>
      </c>
      <c r="BP674" t="s">
        <v>74</v>
      </c>
      <c r="BQ674" t="s">
        <v>74</v>
      </c>
      <c r="BR674" t="s">
        <v>97</v>
      </c>
      <c r="BS674" t="s">
        <v>7905</v>
      </c>
      <c r="BT674" t="str">
        <f>HYPERLINK("https%3A%2F%2Fwww.webofscience.com%2Fwos%2Fwoscc%2Ffull-record%2FWOS:A1995QE78800010","View Full Record in Web of Science")</f>
        <v>View Full Record in Web of Science</v>
      </c>
    </row>
    <row r="675" spans="1:72" x14ac:dyDescent="0.15">
      <c r="A675" t="s">
        <v>72</v>
      </c>
      <c r="B675" t="s">
        <v>7906</v>
      </c>
      <c r="C675" t="s">
        <v>74</v>
      </c>
      <c r="D675" t="s">
        <v>74</v>
      </c>
      <c r="E675" t="s">
        <v>74</v>
      </c>
      <c r="F675" t="s">
        <v>7906</v>
      </c>
      <c r="G675" t="s">
        <v>74</v>
      </c>
      <c r="H675" t="s">
        <v>74</v>
      </c>
      <c r="I675" t="s">
        <v>7907</v>
      </c>
      <c r="J675" t="s">
        <v>7908</v>
      </c>
      <c r="K675" t="s">
        <v>74</v>
      </c>
      <c r="L675" t="s">
        <v>74</v>
      </c>
      <c r="M675" t="s">
        <v>77</v>
      </c>
      <c r="N675" t="s">
        <v>1282</v>
      </c>
      <c r="O675" t="s">
        <v>7909</v>
      </c>
      <c r="P675" t="s">
        <v>7910</v>
      </c>
      <c r="Q675" t="s">
        <v>7911</v>
      </c>
      <c r="R675" t="s">
        <v>74</v>
      </c>
      <c r="S675" t="s">
        <v>74</v>
      </c>
      <c r="T675" t="s">
        <v>74</v>
      </c>
      <c r="U675" t="s">
        <v>7912</v>
      </c>
      <c r="V675" t="s">
        <v>7913</v>
      </c>
      <c r="W675" t="s">
        <v>74</v>
      </c>
      <c r="X675" t="s">
        <v>74</v>
      </c>
      <c r="Y675" t="s">
        <v>7914</v>
      </c>
      <c r="Z675" t="s">
        <v>74</v>
      </c>
      <c r="AA675" t="s">
        <v>74</v>
      </c>
      <c r="AB675" t="s">
        <v>74</v>
      </c>
      <c r="AC675" t="s">
        <v>74</v>
      </c>
      <c r="AD675" t="s">
        <v>74</v>
      </c>
      <c r="AE675" t="s">
        <v>74</v>
      </c>
      <c r="AF675" t="s">
        <v>74</v>
      </c>
      <c r="AG675">
        <v>119</v>
      </c>
      <c r="AH675">
        <v>2</v>
      </c>
      <c r="AI675">
        <v>2</v>
      </c>
      <c r="AJ675">
        <v>1</v>
      </c>
      <c r="AK675">
        <v>2</v>
      </c>
      <c r="AL675" t="s">
        <v>7915</v>
      </c>
      <c r="AM675" t="s">
        <v>7916</v>
      </c>
      <c r="AN675" t="s">
        <v>7917</v>
      </c>
      <c r="AO675" t="s">
        <v>7918</v>
      </c>
      <c r="AP675" t="s">
        <v>74</v>
      </c>
      <c r="AQ675" t="s">
        <v>74</v>
      </c>
      <c r="AR675" t="s">
        <v>7919</v>
      </c>
      <c r="AS675" t="s">
        <v>7920</v>
      </c>
      <c r="AT675" t="s">
        <v>74</v>
      </c>
      <c r="AU675">
        <v>1995</v>
      </c>
      <c r="AV675">
        <v>49</v>
      </c>
      <c r="AW675" t="s">
        <v>1020</v>
      </c>
      <c r="AX675" t="s">
        <v>74</v>
      </c>
      <c r="AY675" t="s">
        <v>74</v>
      </c>
      <c r="AZ675" t="s">
        <v>74</v>
      </c>
      <c r="BA675" t="s">
        <v>74</v>
      </c>
      <c r="BB675">
        <v>467</v>
      </c>
      <c r="BC675">
        <v>487</v>
      </c>
      <c r="BD675" t="s">
        <v>74</v>
      </c>
      <c r="BE675" t="s">
        <v>7921</v>
      </c>
      <c r="BF675" t="str">
        <f>HYPERLINK("http://dx.doi.org/10.1007/BF02368375","http://dx.doi.org/10.1007/BF02368375")</f>
        <v>http://dx.doi.org/10.1007/BF02368375</v>
      </c>
      <c r="BG675" t="s">
        <v>74</v>
      </c>
      <c r="BH675" t="s">
        <v>74</v>
      </c>
      <c r="BI675">
        <v>21</v>
      </c>
      <c r="BJ675" t="s">
        <v>835</v>
      </c>
      <c r="BK675" t="s">
        <v>1296</v>
      </c>
      <c r="BL675" t="s">
        <v>835</v>
      </c>
      <c r="BM675" t="s">
        <v>7922</v>
      </c>
      <c r="BN675" t="s">
        <v>74</v>
      </c>
      <c r="BO675" t="s">
        <v>576</v>
      </c>
      <c r="BP675" t="s">
        <v>74</v>
      </c>
      <c r="BQ675" t="s">
        <v>74</v>
      </c>
      <c r="BR675" t="s">
        <v>97</v>
      </c>
      <c r="BS675" t="s">
        <v>7923</v>
      </c>
      <c r="BT675" t="str">
        <f>HYPERLINK("https%3A%2F%2Fwww.webofscience.com%2Fwos%2Fwoscc%2Ffull-record%2FWOS:A1995RH79700049","View Full Record in Web of Science")</f>
        <v>View Full Record in Web of Science</v>
      </c>
    </row>
    <row r="676" spans="1:72" x14ac:dyDescent="0.15">
      <c r="A676" t="s">
        <v>3624</v>
      </c>
      <c r="B676" t="s">
        <v>7924</v>
      </c>
      <c r="C676" t="s">
        <v>74</v>
      </c>
      <c r="D676" t="s">
        <v>7925</v>
      </c>
      <c r="E676" t="s">
        <v>74</v>
      </c>
      <c r="F676" t="s">
        <v>7924</v>
      </c>
      <c r="G676" t="s">
        <v>74</v>
      </c>
      <c r="H676" t="s">
        <v>74</v>
      </c>
      <c r="I676" t="s">
        <v>7926</v>
      </c>
      <c r="J676" t="s">
        <v>7927</v>
      </c>
      <c r="K676" t="s">
        <v>7140</v>
      </c>
      <c r="L676" t="s">
        <v>74</v>
      </c>
      <c r="M676" t="s">
        <v>77</v>
      </c>
      <c r="N676" t="s">
        <v>1282</v>
      </c>
      <c r="O676" t="s">
        <v>7928</v>
      </c>
      <c r="P676" t="s">
        <v>7142</v>
      </c>
      <c r="Q676" t="s">
        <v>7143</v>
      </c>
      <c r="R676" t="s">
        <v>74</v>
      </c>
      <c r="S676" t="s">
        <v>74</v>
      </c>
      <c r="T676" t="s">
        <v>74</v>
      </c>
      <c r="U676" t="s">
        <v>7929</v>
      </c>
      <c r="V676" t="s">
        <v>7930</v>
      </c>
      <c r="W676" t="s">
        <v>74</v>
      </c>
      <c r="X676" t="s">
        <v>74</v>
      </c>
      <c r="Y676" t="s">
        <v>7931</v>
      </c>
      <c r="Z676" t="s">
        <v>74</v>
      </c>
      <c r="AA676" t="s">
        <v>74</v>
      </c>
      <c r="AB676" t="s">
        <v>74</v>
      </c>
      <c r="AC676" t="s">
        <v>74</v>
      </c>
      <c r="AD676" t="s">
        <v>74</v>
      </c>
      <c r="AE676" t="s">
        <v>74</v>
      </c>
      <c r="AF676" t="s">
        <v>74</v>
      </c>
      <c r="AG676">
        <v>16</v>
      </c>
      <c r="AH676">
        <v>1</v>
      </c>
      <c r="AI676">
        <v>2</v>
      </c>
      <c r="AJ676">
        <v>0</v>
      </c>
      <c r="AK676">
        <v>0</v>
      </c>
      <c r="AL676" t="s">
        <v>7148</v>
      </c>
      <c r="AM676" t="s">
        <v>372</v>
      </c>
      <c r="AN676" t="s">
        <v>7149</v>
      </c>
      <c r="AO676" t="s">
        <v>7150</v>
      </c>
      <c r="AP676" t="s">
        <v>74</v>
      </c>
      <c r="AQ676" t="s">
        <v>7932</v>
      </c>
      <c r="AR676" t="s">
        <v>7152</v>
      </c>
      <c r="AS676" t="s">
        <v>74</v>
      </c>
      <c r="AT676" t="s">
        <v>74</v>
      </c>
      <c r="AU676">
        <v>1995</v>
      </c>
      <c r="AV676">
        <v>16</v>
      </c>
      <c r="AW676">
        <v>1</v>
      </c>
      <c r="AX676" t="s">
        <v>74</v>
      </c>
      <c r="AY676" t="s">
        <v>74</v>
      </c>
      <c r="AZ676" t="s">
        <v>74</v>
      </c>
      <c r="BA676" t="s">
        <v>74</v>
      </c>
      <c r="BB676">
        <v>27</v>
      </c>
      <c r="BC676">
        <v>36</v>
      </c>
      <c r="BD676" t="s">
        <v>74</v>
      </c>
      <c r="BE676" t="s">
        <v>7933</v>
      </c>
      <c r="BF676" t="str">
        <f>HYPERLINK("http://dx.doi.org/10.1016/0273-1177(95)00095-V","http://dx.doi.org/10.1016/0273-1177(95)00095-V")</f>
        <v>http://dx.doi.org/10.1016/0273-1177(95)00095-V</v>
      </c>
      <c r="BG676" t="s">
        <v>74</v>
      </c>
      <c r="BH676" t="s">
        <v>74</v>
      </c>
      <c r="BI676">
        <v>10</v>
      </c>
      <c r="BJ676" t="s">
        <v>7216</v>
      </c>
      <c r="BK676" t="s">
        <v>1296</v>
      </c>
      <c r="BL676" t="s">
        <v>7217</v>
      </c>
      <c r="BM676" t="s">
        <v>7934</v>
      </c>
      <c r="BN676" t="s">
        <v>74</v>
      </c>
      <c r="BO676" t="s">
        <v>74</v>
      </c>
      <c r="BP676" t="s">
        <v>74</v>
      </c>
      <c r="BQ676" t="s">
        <v>74</v>
      </c>
      <c r="BR676" t="s">
        <v>97</v>
      </c>
      <c r="BS676" t="s">
        <v>7935</v>
      </c>
      <c r="BT676" t="str">
        <f>HYPERLINK("https%3A%2F%2Fwww.webofscience.com%2Fwos%2Fwoscc%2Ffull-record%2FWOS:A1995BD12N00005","View Full Record in Web of Science")</f>
        <v>View Full Record in Web of Science</v>
      </c>
    </row>
    <row r="677" spans="1:72" x14ac:dyDescent="0.15">
      <c r="A677" t="s">
        <v>3624</v>
      </c>
      <c r="B677" t="s">
        <v>7936</v>
      </c>
      <c r="C677" t="s">
        <v>74</v>
      </c>
      <c r="D677" t="s">
        <v>7925</v>
      </c>
      <c r="E677" t="s">
        <v>74</v>
      </c>
      <c r="F677" t="s">
        <v>7936</v>
      </c>
      <c r="G677" t="s">
        <v>74</v>
      </c>
      <c r="H677" t="s">
        <v>74</v>
      </c>
      <c r="I677" t="s">
        <v>7937</v>
      </c>
      <c r="J677" t="s">
        <v>7927</v>
      </c>
      <c r="K677" t="s">
        <v>7140</v>
      </c>
      <c r="L677" t="s">
        <v>74</v>
      </c>
      <c r="M677" t="s">
        <v>77</v>
      </c>
      <c r="N677" t="s">
        <v>1282</v>
      </c>
      <c r="O677" t="s">
        <v>7928</v>
      </c>
      <c r="P677" t="s">
        <v>7142</v>
      </c>
      <c r="Q677" t="s">
        <v>7143</v>
      </c>
      <c r="R677" t="s">
        <v>74</v>
      </c>
      <c r="S677" t="s">
        <v>74</v>
      </c>
      <c r="T677" t="s">
        <v>74</v>
      </c>
      <c r="U677" t="s">
        <v>74</v>
      </c>
      <c r="V677" t="s">
        <v>7938</v>
      </c>
      <c r="W677" t="s">
        <v>7939</v>
      </c>
      <c r="X677" t="s">
        <v>74</v>
      </c>
      <c r="Y677" t="s">
        <v>7940</v>
      </c>
      <c r="Z677" t="s">
        <v>74</v>
      </c>
      <c r="AA677" t="s">
        <v>4191</v>
      </c>
      <c r="AB677" t="s">
        <v>7941</v>
      </c>
      <c r="AC677" t="s">
        <v>74</v>
      </c>
      <c r="AD677" t="s">
        <v>74</v>
      </c>
      <c r="AE677" t="s">
        <v>74</v>
      </c>
      <c r="AF677" t="s">
        <v>74</v>
      </c>
      <c r="AG677">
        <v>3</v>
      </c>
      <c r="AH677">
        <v>4</v>
      </c>
      <c r="AI677">
        <v>4</v>
      </c>
      <c r="AJ677">
        <v>0</v>
      </c>
      <c r="AK677">
        <v>1</v>
      </c>
      <c r="AL677" t="s">
        <v>7148</v>
      </c>
      <c r="AM677" t="s">
        <v>372</v>
      </c>
      <c r="AN677" t="s">
        <v>7149</v>
      </c>
      <c r="AO677" t="s">
        <v>7150</v>
      </c>
      <c r="AP677" t="s">
        <v>74</v>
      </c>
      <c r="AQ677" t="s">
        <v>7932</v>
      </c>
      <c r="AR677" t="s">
        <v>7152</v>
      </c>
      <c r="AS677" t="s">
        <v>74</v>
      </c>
      <c r="AT677" t="s">
        <v>74</v>
      </c>
      <c r="AU677">
        <v>1995</v>
      </c>
      <c r="AV677">
        <v>16</v>
      </c>
      <c r="AW677">
        <v>1</v>
      </c>
      <c r="AX677" t="s">
        <v>74</v>
      </c>
      <c r="AY677" t="s">
        <v>74</v>
      </c>
      <c r="AZ677" t="s">
        <v>74</v>
      </c>
      <c r="BA677" t="s">
        <v>74</v>
      </c>
      <c r="BB677">
        <v>65</v>
      </c>
      <c r="BC677">
        <v>68</v>
      </c>
      <c r="BD677" t="s">
        <v>74</v>
      </c>
      <c r="BE677" t="s">
        <v>7942</v>
      </c>
      <c r="BF677" t="str">
        <f>HYPERLINK("http://dx.doi.org/10.1016/0273-1177(95)00100-S","http://dx.doi.org/10.1016/0273-1177(95)00100-S")</f>
        <v>http://dx.doi.org/10.1016/0273-1177(95)00100-S</v>
      </c>
      <c r="BG677" t="s">
        <v>74</v>
      </c>
      <c r="BH677" t="s">
        <v>74</v>
      </c>
      <c r="BI677">
        <v>4</v>
      </c>
      <c r="BJ677" t="s">
        <v>7216</v>
      </c>
      <c r="BK677" t="s">
        <v>1296</v>
      </c>
      <c r="BL677" t="s">
        <v>7217</v>
      </c>
      <c r="BM677" t="s">
        <v>7934</v>
      </c>
      <c r="BN677" t="s">
        <v>74</v>
      </c>
      <c r="BO677" t="s">
        <v>74</v>
      </c>
      <c r="BP677" t="s">
        <v>74</v>
      </c>
      <c r="BQ677" t="s">
        <v>74</v>
      </c>
      <c r="BR677" t="s">
        <v>97</v>
      </c>
      <c r="BS677" t="s">
        <v>7943</v>
      </c>
      <c r="BT677" t="str">
        <f>HYPERLINK("https%3A%2F%2Fwww.webofscience.com%2Fwos%2Fwoscc%2Ffull-record%2FWOS:A1995BD12N00010","View Full Record in Web of Science")</f>
        <v>View Full Record in Web of Science</v>
      </c>
    </row>
    <row r="678" spans="1:72" x14ac:dyDescent="0.15">
      <c r="A678" t="s">
        <v>72</v>
      </c>
      <c r="B678" t="s">
        <v>7944</v>
      </c>
      <c r="C678" t="s">
        <v>74</v>
      </c>
      <c r="D678" t="s">
        <v>74</v>
      </c>
      <c r="E678" t="s">
        <v>74</v>
      </c>
      <c r="F678" t="s">
        <v>7944</v>
      </c>
      <c r="G678" t="s">
        <v>74</v>
      </c>
      <c r="H678" t="s">
        <v>74</v>
      </c>
      <c r="I678" t="s">
        <v>7945</v>
      </c>
      <c r="J678" t="s">
        <v>7946</v>
      </c>
      <c r="K678" t="s">
        <v>74</v>
      </c>
      <c r="L678" t="s">
        <v>74</v>
      </c>
      <c r="M678" t="s">
        <v>77</v>
      </c>
      <c r="N678" t="s">
        <v>78</v>
      </c>
      <c r="O678" t="s">
        <v>74</v>
      </c>
      <c r="P678" t="s">
        <v>74</v>
      </c>
      <c r="Q678" t="s">
        <v>74</v>
      </c>
      <c r="R678" t="s">
        <v>74</v>
      </c>
      <c r="S678" t="s">
        <v>74</v>
      </c>
      <c r="T678" t="s">
        <v>7947</v>
      </c>
      <c r="U678" t="s">
        <v>7948</v>
      </c>
      <c r="V678" t="s">
        <v>7949</v>
      </c>
      <c r="W678" t="s">
        <v>7950</v>
      </c>
      <c r="X678" t="s">
        <v>7951</v>
      </c>
      <c r="Y678" t="s">
        <v>7952</v>
      </c>
      <c r="Z678" t="s">
        <v>74</v>
      </c>
      <c r="AA678" t="s">
        <v>74</v>
      </c>
      <c r="AB678" t="s">
        <v>74</v>
      </c>
      <c r="AC678" t="s">
        <v>74</v>
      </c>
      <c r="AD678" t="s">
        <v>74</v>
      </c>
      <c r="AE678" t="s">
        <v>74</v>
      </c>
      <c r="AF678" t="s">
        <v>74</v>
      </c>
      <c r="AG678">
        <v>45</v>
      </c>
      <c r="AH678">
        <v>22</v>
      </c>
      <c r="AI678">
        <v>22</v>
      </c>
      <c r="AJ678">
        <v>0</v>
      </c>
      <c r="AK678">
        <v>12</v>
      </c>
      <c r="AL678" t="s">
        <v>7953</v>
      </c>
      <c r="AM678" t="s">
        <v>107</v>
      </c>
      <c r="AN678" t="s">
        <v>7954</v>
      </c>
      <c r="AO678" t="s">
        <v>7955</v>
      </c>
      <c r="AP678" t="s">
        <v>74</v>
      </c>
      <c r="AQ678" t="s">
        <v>74</v>
      </c>
      <c r="AR678" t="s">
        <v>7946</v>
      </c>
      <c r="AS678" t="s">
        <v>7956</v>
      </c>
      <c r="AT678" t="s">
        <v>74</v>
      </c>
      <c r="AU678">
        <v>1995</v>
      </c>
      <c r="AV678">
        <v>5</v>
      </c>
      <c r="AW678">
        <v>2</v>
      </c>
      <c r="AX678" t="s">
        <v>74</v>
      </c>
      <c r="AY678" t="s">
        <v>74</v>
      </c>
      <c r="AZ678" t="s">
        <v>74</v>
      </c>
      <c r="BA678" t="s">
        <v>74</v>
      </c>
      <c r="BB678">
        <v>238</v>
      </c>
      <c r="BC678">
        <v>242</v>
      </c>
      <c r="BD678" t="s">
        <v>74</v>
      </c>
      <c r="BE678" t="s">
        <v>7957</v>
      </c>
      <c r="BF678" t="str">
        <f>HYPERLINK("http://dx.doi.org/10.1177/095968369500500212","http://dx.doi.org/10.1177/095968369500500212")</f>
        <v>http://dx.doi.org/10.1177/095968369500500212</v>
      </c>
      <c r="BG678" t="s">
        <v>74</v>
      </c>
      <c r="BH678" t="s">
        <v>74</v>
      </c>
      <c r="BI678">
        <v>5</v>
      </c>
      <c r="BJ678" t="s">
        <v>674</v>
      </c>
      <c r="BK678" t="s">
        <v>94</v>
      </c>
      <c r="BL678" t="s">
        <v>675</v>
      </c>
      <c r="BM678" t="s">
        <v>7958</v>
      </c>
      <c r="BN678" t="s">
        <v>74</v>
      </c>
      <c r="BO678" t="s">
        <v>74</v>
      </c>
      <c r="BP678" t="s">
        <v>74</v>
      </c>
      <c r="BQ678" t="s">
        <v>74</v>
      </c>
      <c r="BR678" t="s">
        <v>97</v>
      </c>
      <c r="BS678" t="s">
        <v>7959</v>
      </c>
      <c r="BT678" t="str">
        <f>HYPERLINK("https%3A%2F%2Fwww.webofscience.com%2Fwos%2Fwoscc%2Ffull-record%2FWOS:A1995RB22100012","View Full Record in Web of Science")</f>
        <v>View Full Record in Web of Science</v>
      </c>
    </row>
    <row r="679" spans="1:72" x14ac:dyDescent="0.15">
      <c r="A679" t="s">
        <v>72</v>
      </c>
      <c r="B679" t="s">
        <v>7960</v>
      </c>
      <c r="C679" t="s">
        <v>74</v>
      </c>
      <c r="D679" t="s">
        <v>74</v>
      </c>
      <c r="E679" t="s">
        <v>74</v>
      </c>
      <c r="F679" t="s">
        <v>7960</v>
      </c>
      <c r="G679" t="s">
        <v>74</v>
      </c>
      <c r="H679" t="s">
        <v>74</v>
      </c>
      <c r="I679" t="s">
        <v>7961</v>
      </c>
      <c r="J679" t="s">
        <v>7962</v>
      </c>
      <c r="K679" t="s">
        <v>74</v>
      </c>
      <c r="L679" t="s">
        <v>74</v>
      </c>
      <c r="M679" t="s">
        <v>77</v>
      </c>
      <c r="N679" t="s">
        <v>1282</v>
      </c>
      <c r="O679" t="s">
        <v>7963</v>
      </c>
      <c r="P679" t="s">
        <v>7964</v>
      </c>
      <c r="Q679" t="s">
        <v>7965</v>
      </c>
      <c r="R679" t="s">
        <v>74</v>
      </c>
      <c r="S679" t="s">
        <v>74</v>
      </c>
      <c r="T679" t="s">
        <v>74</v>
      </c>
      <c r="U679" t="s">
        <v>7966</v>
      </c>
      <c r="V679" t="s">
        <v>74</v>
      </c>
      <c r="W679" t="s">
        <v>74</v>
      </c>
      <c r="X679" t="s">
        <v>74</v>
      </c>
      <c r="Y679" t="s">
        <v>7967</v>
      </c>
      <c r="Z679" t="s">
        <v>74</v>
      </c>
      <c r="AA679" t="s">
        <v>74</v>
      </c>
      <c r="AB679" t="s">
        <v>74</v>
      </c>
      <c r="AC679" t="s">
        <v>74</v>
      </c>
      <c r="AD679" t="s">
        <v>74</v>
      </c>
      <c r="AE679" t="s">
        <v>74</v>
      </c>
      <c r="AF679" t="s">
        <v>74</v>
      </c>
      <c r="AG679">
        <v>41</v>
      </c>
      <c r="AH679">
        <v>0</v>
      </c>
      <c r="AI679">
        <v>0</v>
      </c>
      <c r="AJ679">
        <v>0</v>
      </c>
      <c r="AK679">
        <v>2</v>
      </c>
      <c r="AL679" t="s">
        <v>7968</v>
      </c>
      <c r="AM679" t="s">
        <v>7969</v>
      </c>
      <c r="AN679" t="s">
        <v>7970</v>
      </c>
      <c r="AO679" t="s">
        <v>7971</v>
      </c>
      <c r="AP679" t="s">
        <v>74</v>
      </c>
      <c r="AQ679" t="s">
        <v>74</v>
      </c>
      <c r="AR679" t="s">
        <v>7972</v>
      </c>
      <c r="AS679" t="s">
        <v>7973</v>
      </c>
      <c r="AT679" t="s">
        <v>74</v>
      </c>
      <c r="AU679">
        <v>1995</v>
      </c>
      <c r="AV679">
        <v>50</v>
      </c>
      <c r="AW679" t="s">
        <v>3940</v>
      </c>
      <c r="AX679" t="s">
        <v>74</v>
      </c>
      <c r="AY679" t="s">
        <v>74</v>
      </c>
      <c r="AZ679" t="s">
        <v>74</v>
      </c>
      <c r="BA679" t="s">
        <v>74</v>
      </c>
      <c r="BB679">
        <v>116</v>
      </c>
      <c r="BC679">
        <v>122</v>
      </c>
      <c r="BD679" t="s">
        <v>74</v>
      </c>
      <c r="BE679" t="s">
        <v>74</v>
      </c>
      <c r="BF679" t="s">
        <v>74</v>
      </c>
      <c r="BG679" t="s">
        <v>74</v>
      </c>
      <c r="BH679" t="s">
        <v>74</v>
      </c>
      <c r="BI679">
        <v>7</v>
      </c>
      <c r="BJ679" t="s">
        <v>7974</v>
      </c>
      <c r="BK679" t="s">
        <v>1296</v>
      </c>
      <c r="BL679" t="s">
        <v>7974</v>
      </c>
      <c r="BM679" t="s">
        <v>7975</v>
      </c>
      <c r="BN679" t="s">
        <v>74</v>
      </c>
      <c r="BO679" t="s">
        <v>74</v>
      </c>
      <c r="BP679" t="s">
        <v>74</v>
      </c>
      <c r="BQ679" t="s">
        <v>74</v>
      </c>
      <c r="BR679" t="s">
        <v>97</v>
      </c>
      <c r="BS679" t="s">
        <v>7976</v>
      </c>
      <c r="BT679" t="str">
        <f>HYPERLINK("https%3A%2F%2Fwww.webofscience.com%2Fwos%2Fwoscc%2Ffull-record%2FWOS:A1995RQ14300016","View Full Record in Web of Science")</f>
        <v>View Full Record in Web of Science</v>
      </c>
    </row>
    <row r="680" spans="1:72" x14ac:dyDescent="0.15">
      <c r="A680" t="s">
        <v>72</v>
      </c>
      <c r="B680" t="s">
        <v>7977</v>
      </c>
      <c r="C680" t="s">
        <v>74</v>
      </c>
      <c r="D680" t="s">
        <v>74</v>
      </c>
      <c r="E680" t="s">
        <v>74</v>
      </c>
      <c r="F680" t="s">
        <v>7977</v>
      </c>
      <c r="G680" t="s">
        <v>74</v>
      </c>
      <c r="H680" t="s">
        <v>74</v>
      </c>
      <c r="I680" t="s">
        <v>7978</v>
      </c>
      <c r="J680" t="s">
        <v>7979</v>
      </c>
      <c r="K680" t="s">
        <v>74</v>
      </c>
      <c r="L680" t="s">
        <v>74</v>
      </c>
      <c r="M680" t="s">
        <v>77</v>
      </c>
      <c r="N680" t="s">
        <v>78</v>
      </c>
      <c r="O680" t="s">
        <v>74</v>
      </c>
      <c r="P680" t="s">
        <v>74</v>
      </c>
      <c r="Q680" t="s">
        <v>74</v>
      </c>
      <c r="R680" t="s">
        <v>74</v>
      </c>
      <c r="S680" t="s">
        <v>74</v>
      </c>
      <c r="T680" t="s">
        <v>7980</v>
      </c>
      <c r="U680" t="s">
        <v>74</v>
      </c>
      <c r="V680" t="s">
        <v>7981</v>
      </c>
      <c r="W680" t="s">
        <v>7982</v>
      </c>
      <c r="X680" t="s">
        <v>74</v>
      </c>
      <c r="Y680" t="s">
        <v>74</v>
      </c>
      <c r="Z680" t="s">
        <v>74</v>
      </c>
      <c r="AA680" t="s">
        <v>74</v>
      </c>
      <c r="AB680" t="s">
        <v>74</v>
      </c>
      <c r="AC680" t="s">
        <v>74</v>
      </c>
      <c r="AD680" t="s">
        <v>74</v>
      </c>
      <c r="AE680" t="s">
        <v>74</v>
      </c>
      <c r="AF680" t="s">
        <v>74</v>
      </c>
      <c r="AG680">
        <v>0</v>
      </c>
      <c r="AH680">
        <v>26</v>
      </c>
      <c r="AI680">
        <v>29</v>
      </c>
      <c r="AJ680">
        <v>0</v>
      </c>
      <c r="AK680">
        <v>3</v>
      </c>
      <c r="AL680" t="s">
        <v>7983</v>
      </c>
      <c r="AM680" t="s">
        <v>2373</v>
      </c>
      <c r="AN680" t="s">
        <v>7984</v>
      </c>
      <c r="AO680" t="s">
        <v>7985</v>
      </c>
      <c r="AP680" t="s">
        <v>74</v>
      </c>
      <c r="AQ680" t="s">
        <v>74</v>
      </c>
      <c r="AR680" t="s">
        <v>7986</v>
      </c>
      <c r="AS680" t="s">
        <v>7987</v>
      </c>
      <c r="AT680" t="s">
        <v>74</v>
      </c>
      <c r="AU680">
        <v>1995</v>
      </c>
      <c r="AV680">
        <v>16</v>
      </c>
      <c r="AW680">
        <v>2</v>
      </c>
      <c r="AX680" t="s">
        <v>74</v>
      </c>
      <c r="AY680" t="s">
        <v>74</v>
      </c>
      <c r="AZ680" t="s">
        <v>74</v>
      </c>
      <c r="BA680" t="s">
        <v>74</v>
      </c>
      <c r="BB680">
        <v>111</v>
      </c>
      <c r="BC680">
        <v>126</v>
      </c>
      <c r="BD680" t="s">
        <v>74</v>
      </c>
      <c r="BE680" t="s">
        <v>74</v>
      </c>
      <c r="BF680" t="s">
        <v>74</v>
      </c>
      <c r="BG680" t="s">
        <v>74</v>
      </c>
      <c r="BH680" t="s">
        <v>74</v>
      </c>
      <c r="BI680">
        <v>16</v>
      </c>
      <c r="BJ680" t="s">
        <v>7988</v>
      </c>
      <c r="BK680" t="s">
        <v>94</v>
      </c>
      <c r="BL680" t="s">
        <v>7988</v>
      </c>
      <c r="BM680" t="s">
        <v>7989</v>
      </c>
      <c r="BN680" t="s">
        <v>74</v>
      </c>
      <c r="BO680" t="s">
        <v>74</v>
      </c>
      <c r="BP680" t="s">
        <v>74</v>
      </c>
      <c r="BQ680" t="s">
        <v>74</v>
      </c>
      <c r="BR680" t="s">
        <v>97</v>
      </c>
      <c r="BS680" t="s">
        <v>7990</v>
      </c>
      <c r="BT680" t="str">
        <f>HYPERLINK("https%3A%2F%2Fwww.webofscience.com%2Fwos%2Fwoscc%2Ffull-record%2FWOS:A1995RH44300001","View Full Record in Web of Science")</f>
        <v>View Full Record in Web of Science</v>
      </c>
    </row>
    <row r="681" spans="1:72" x14ac:dyDescent="0.15">
      <c r="A681" t="s">
        <v>72</v>
      </c>
      <c r="B681" t="s">
        <v>7991</v>
      </c>
      <c r="C681" t="s">
        <v>74</v>
      </c>
      <c r="D681" t="s">
        <v>74</v>
      </c>
      <c r="E681" t="s">
        <v>74</v>
      </c>
      <c r="F681" t="s">
        <v>7991</v>
      </c>
      <c r="G681" t="s">
        <v>74</v>
      </c>
      <c r="H681" t="s">
        <v>74</v>
      </c>
      <c r="I681" t="s">
        <v>7992</v>
      </c>
      <c r="J681" t="s">
        <v>7979</v>
      </c>
      <c r="K681" t="s">
        <v>74</v>
      </c>
      <c r="L681" t="s">
        <v>74</v>
      </c>
      <c r="M681" t="s">
        <v>77</v>
      </c>
      <c r="N681" t="s">
        <v>1282</v>
      </c>
      <c r="O681" t="s">
        <v>7993</v>
      </c>
      <c r="P681" t="s">
        <v>7994</v>
      </c>
      <c r="Q681" t="s">
        <v>5121</v>
      </c>
      <c r="R681" t="s">
        <v>74</v>
      </c>
      <c r="S681" t="s">
        <v>74</v>
      </c>
      <c r="T681" t="s">
        <v>7995</v>
      </c>
      <c r="U681" t="s">
        <v>74</v>
      </c>
      <c r="V681" t="s">
        <v>7996</v>
      </c>
      <c r="W681" t="s">
        <v>74</v>
      </c>
      <c r="X681" t="s">
        <v>74</v>
      </c>
      <c r="Y681" t="s">
        <v>7997</v>
      </c>
      <c r="Z681" t="s">
        <v>74</v>
      </c>
      <c r="AA681" t="s">
        <v>74</v>
      </c>
      <c r="AB681" t="s">
        <v>74</v>
      </c>
      <c r="AC681" t="s">
        <v>74</v>
      </c>
      <c r="AD681" t="s">
        <v>74</v>
      </c>
      <c r="AE681" t="s">
        <v>74</v>
      </c>
      <c r="AF681" t="s">
        <v>74</v>
      </c>
      <c r="AG681">
        <v>0</v>
      </c>
      <c r="AH681">
        <v>67</v>
      </c>
      <c r="AI681">
        <v>78</v>
      </c>
      <c r="AJ681">
        <v>0</v>
      </c>
      <c r="AK681">
        <v>16</v>
      </c>
      <c r="AL681" t="s">
        <v>7983</v>
      </c>
      <c r="AM681" t="s">
        <v>2373</v>
      </c>
      <c r="AN681" t="s">
        <v>7984</v>
      </c>
      <c r="AO681" t="s">
        <v>7985</v>
      </c>
      <c r="AP681" t="s">
        <v>74</v>
      </c>
      <c r="AQ681" t="s">
        <v>74</v>
      </c>
      <c r="AR681" t="s">
        <v>7986</v>
      </c>
      <c r="AS681" t="s">
        <v>7987</v>
      </c>
      <c r="AT681" t="s">
        <v>74</v>
      </c>
      <c r="AU681">
        <v>1995</v>
      </c>
      <c r="AV681">
        <v>16</v>
      </c>
      <c r="AW681">
        <v>4</v>
      </c>
      <c r="AX681" t="s">
        <v>74</v>
      </c>
      <c r="AY681" t="s">
        <v>74</v>
      </c>
      <c r="AZ681" t="s">
        <v>74</v>
      </c>
      <c r="BA681" t="s">
        <v>74</v>
      </c>
      <c r="BB681">
        <v>393</v>
      </c>
      <c r="BC681">
        <v>409</v>
      </c>
      <c r="BD681" t="s">
        <v>74</v>
      </c>
      <c r="BE681" t="s">
        <v>7998</v>
      </c>
      <c r="BF681" t="str">
        <f>HYPERLINK("http://dx.doi.org/10.1163/22941932-90001429","http://dx.doi.org/10.1163/22941932-90001429")</f>
        <v>http://dx.doi.org/10.1163/22941932-90001429</v>
      </c>
      <c r="BG681" t="s">
        <v>74</v>
      </c>
      <c r="BH681" t="s">
        <v>74</v>
      </c>
      <c r="BI681">
        <v>17</v>
      </c>
      <c r="BJ681" t="s">
        <v>7988</v>
      </c>
      <c r="BK681" t="s">
        <v>1296</v>
      </c>
      <c r="BL681" t="s">
        <v>7988</v>
      </c>
      <c r="BM681" t="s">
        <v>7999</v>
      </c>
      <c r="BN681" t="s">
        <v>74</v>
      </c>
      <c r="BO681" t="s">
        <v>8000</v>
      </c>
      <c r="BP681" t="s">
        <v>74</v>
      </c>
      <c r="BQ681" t="s">
        <v>74</v>
      </c>
      <c r="BR681" t="s">
        <v>97</v>
      </c>
      <c r="BS681" t="s">
        <v>8001</v>
      </c>
      <c r="BT681" t="str">
        <f>HYPERLINK("https%3A%2F%2Fwww.webofscience.com%2Fwos%2Fwoscc%2Ffull-record%2FWOS:A1995TL86000009","View Full Record in Web of Science")</f>
        <v>View Full Record in Web of Science</v>
      </c>
    </row>
    <row r="682" spans="1:72" x14ac:dyDescent="0.15">
      <c r="A682" t="s">
        <v>6954</v>
      </c>
      <c r="B682" t="s">
        <v>8002</v>
      </c>
      <c r="C682" t="s">
        <v>74</v>
      </c>
      <c r="D682" t="s">
        <v>8003</v>
      </c>
      <c r="E682" t="s">
        <v>74</v>
      </c>
      <c r="F682" t="s">
        <v>8002</v>
      </c>
      <c r="G682" t="s">
        <v>74</v>
      </c>
      <c r="H682" t="s">
        <v>74</v>
      </c>
      <c r="I682" t="s">
        <v>8004</v>
      </c>
      <c r="J682" t="s">
        <v>8005</v>
      </c>
      <c r="K682" t="s">
        <v>8006</v>
      </c>
      <c r="L682" t="s">
        <v>74</v>
      </c>
      <c r="M682" t="s">
        <v>77</v>
      </c>
      <c r="N682" t="s">
        <v>6959</v>
      </c>
      <c r="O682" t="s">
        <v>8007</v>
      </c>
      <c r="P682" t="s">
        <v>8008</v>
      </c>
      <c r="Q682" t="s">
        <v>8009</v>
      </c>
      <c r="R682" t="s">
        <v>74</v>
      </c>
      <c r="S682" t="s">
        <v>74</v>
      </c>
      <c r="T682" t="s">
        <v>8010</v>
      </c>
      <c r="U682" t="s">
        <v>74</v>
      </c>
      <c r="V682" t="s">
        <v>74</v>
      </c>
      <c r="W682" t="s">
        <v>8011</v>
      </c>
      <c r="X682" t="s">
        <v>8012</v>
      </c>
      <c r="Y682" t="s">
        <v>74</v>
      </c>
      <c r="Z682" t="s">
        <v>74</v>
      </c>
      <c r="AA682" t="s">
        <v>74</v>
      </c>
      <c r="AB682" t="s">
        <v>74</v>
      </c>
      <c r="AC682" t="s">
        <v>74</v>
      </c>
      <c r="AD682" t="s">
        <v>74</v>
      </c>
      <c r="AE682" t="s">
        <v>74</v>
      </c>
      <c r="AF682" t="s">
        <v>74</v>
      </c>
      <c r="AG682">
        <v>0</v>
      </c>
      <c r="AH682">
        <v>1</v>
      </c>
      <c r="AI682">
        <v>1</v>
      </c>
      <c r="AJ682">
        <v>0</v>
      </c>
      <c r="AK682">
        <v>0</v>
      </c>
      <c r="AL682" t="s">
        <v>8013</v>
      </c>
      <c r="AM682" t="s">
        <v>8014</v>
      </c>
      <c r="AN682" t="s">
        <v>8015</v>
      </c>
      <c r="AO682" t="s">
        <v>74</v>
      </c>
      <c r="AP682" t="s">
        <v>74</v>
      </c>
      <c r="AQ682" t="s">
        <v>8016</v>
      </c>
      <c r="AR682" t="s">
        <v>8017</v>
      </c>
      <c r="AS682" t="s">
        <v>74</v>
      </c>
      <c r="AT682" t="s">
        <v>74</v>
      </c>
      <c r="AU682">
        <v>1995</v>
      </c>
      <c r="AV682">
        <v>30</v>
      </c>
      <c r="AW682" t="s">
        <v>74</v>
      </c>
      <c r="AX682" t="s">
        <v>74</v>
      </c>
      <c r="AY682" t="s">
        <v>74</v>
      </c>
      <c r="AZ682" t="s">
        <v>74</v>
      </c>
      <c r="BA682" t="s">
        <v>74</v>
      </c>
      <c r="BB682">
        <v>23</v>
      </c>
      <c r="BC682">
        <v>38</v>
      </c>
      <c r="BD682" t="s">
        <v>74</v>
      </c>
      <c r="BE682" t="s">
        <v>74</v>
      </c>
      <c r="BF682" t="s">
        <v>74</v>
      </c>
      <c r="BG682" t="s">
        <v>74</v>
      </c>
      <c r="BH682" t="s">
        <v>74</v>
      </c>
      <c r="BI682">
        <v>16</v>
      </c>
      <c r="BJ682" t="s">
        <v>8018</v>
      </c>
      <c r="BK682" t="s">
        <v>6965</v>
      </c>
      <c r="BL682" t="s">
        <v>8018</v>
      </c>
      <c r="BM682" t="s">
        <v>8019</v>
      </c>
      <c r="BN682" t="s">
        <v>74</v>
      </c>
      <c r="BO682" t="s">
        <v>74</v>
      </c>
      <c r="BP682" t="s">
        <v>74</v>
      </c>
      <c r="BQ682" t="s">
        <v>74</v>
      </c>
      <c r="BR682" t="s">
        <v>97</v>
      </c>
      <c r="BS682" t="s">
        <v>8020</v>
      </c>
      <c r="BT682" t="str">
        <f>HYPERLINK("https%3A%2F%2Fwww.webofscience.com%2Fwos%2Fwoscc%2Ffull-record%2FWOS:A1995BE97D00002","View Full Record in Web of Science")</f>
        <v>View Full Record in Web of Science</v>
      </c>
    </row>
    <row r="683" spans="1:72" x14ac:dyDescent="0.15">
      <c r="A683" t="s">
        <v>6954</v>
      </c>
      <c r="B683" t="s">
        <v>8021</v>
      </c>
      <c r="C683" t="s">
        <v>74</v>
      </c>
      <c r="D683" t="s">
        <v>8003</v>
      </c>
      <c r="E683" t="s">
        <v>74</v>
      </c>
      <c r="F683" t="s">
        <v>8021</v>
      </c>
      <c r="G683" t="s">
        <v>74</v>
      </c>
      <c r="H683" t="s">
        <v>74</v>
      </c>
      <c r="I683" t="s">
        <v>8022</v>
      </c>
      <c r="J683" t="s">
        <v>8005</v>
      </c>
      <c r="K683" t="s">
        <v>8006</v>
      </c>
      <c r="L683" t="s">
        <v>74</v>
      </c>
      <c r="M683" t="s">
        <v>77</v>
      </c>
      <c r="N683" t="s">
        <v>6959</v>
      </c>
      <c r="O683" t="s">
        <v>8007</v>
      </c>
      <c r="P683" t="s">
        <v>8008</v>
      </c>
      <c r="Q683" t="s">
        <v>8009</v>
      </c>
      <c r="R683" t="s">
        <v>74</v>
      </c>
      <c r="S683" t="s">
        <v>74</v>
      </c>
      <c r="T683" t="s">
        <v>74</v>
      </c>
      <c r="U683" t="s">
        <v>74</v>
      </c>
      <c r="V683" t="s">
        <v>74</v>
      </c>
      <c r="W683" t="s">
        <v>1107</v>
      </c>
      <c r="X683" t="s">
        <v>302</v>
      </c>
      <c r="Y683" t="s">
        <v>74</v>
      </c>
      <c r="Z683" t="s">
        <v>74</v>
      </c>
      <c r="AA683" t="s">
        <v>74</v>
      </c>
      <c r="AB683" t="s">
        <v>74</v>
      </c>
      <c r="AC683" t="s">
        <v>74</v>
      </c>
      <c r="AD683" t="s">
        <v>74</v>
      </c>
      <c r="AE683" t="s">
        <v>74</v>
      </c>
      <c r="AF683" t="s">
        <v>74</v>
      </c>
      <c r="AG683">
        <v>0</v>
      </c>
      <c r="AH683">
        <v>1</v>
      </c>
      <c r="AI683">
        <v>1</v>
      </c>
      <c r="AJ683">
        <v>0</v>
      </c>
      <c r="AK683">
        <v>0</v>
      </c>
      <c r="AL683" t="s">
        <v>8013</v>
      </c>
      <c r="AM683" t="s">
        <v>8014</v>
      </c>
      <c r="AN683" t="s">
        <v>8015</v>
      </c>
      <c r="AO683" t="s">
        <v>74</v>
      </c>
      <c r="AP683" t="s">
        <v>74</v>
      </c>
      <c r="AQ683" t="s">
        <v>8016</v>
      </c>
      <c r="AR683" t="s">
        <v>8017</v>
      </c>
      <c r="AS683" t="s">
        <v>74</v>
      </c>
      <c r="AT683" t="s">
        <v>74</v>
      </c>
      <c r="AU683">
        <v>1995</v>
      </c>
      <c r="AV683">
        <v>30</v>
      </c>
      <c r="AW683" t="s">
        <v>74</v>
      </c>
      <c r="AX683" t="s">
        <v>74</v>
      </c>
      <c r="AY683" t="s">
        <v>74</v>
      </c>
      <c r="AZ683" t="s">
        <v>74</v>
      </c>
      <c r="BA683" t="s">
        <v>74</v>
      </c>
      <c r="BB683">
        <v>167</v>
      </c>
      <c r="BC683">
        <v>173</v>
      </c>
      <c r="BD683" t="s">
        <v>74</v>
      </c>
      <c r="BE683" t="s">
        <v>74</v>
      </c>
      <c r="BF683" t="s">
        <v>74</v>
      </c>
      <c r="BG683" t="s">
        <v>74</v>
      </c>
      <c r="BH683" t="s">
        <v>74</v>
      </c>
      <c r="BI683">
        <v>7</v>
      </c>
      <c r="BJ683" t="s">
        <v>8018</v>
      </c>
      <c r="BK683" t="s">
        <v>6965</v>
      </c>
      <c r="BL683" t="s">
        <v>8018</v>
      </c>
      <c r="BM683" t="s">
        <v>8019</v>
      </c>
      <c r="BN683" t="s">
        <v>74</v>
      </c>
      <c r="BO683" t="s">
        <v>74</v>
      </c>
      <c r="BP683" t="s">
        <v>74</v>
      </c>
      <c r="BQ683" t="s">
        <v>74</v>
      </c>
      <c r="BR683" t="s">
        <v>97</v>
      </c>
      <c r="BS683" t="s">
        <v>8023</v>
      </c>
      <c r="BT683" t="str">
        <f>HYPERLINK("https%3A%2F%2Fwww.webofscience.com%2Fwos%2Fwoscc%2Ffull-record%2FWOS:A1995BE97D00008","View Full Record in Web of Science")</f>
        <v>View Full Record in Web of Science</v>
      </c>
    </row>
    <row r="684" spans="1:72" x14ac:dyDescent="0.15">
      <c r="A684" t="s">
        <v>6954</v>
      </c>
      <c r="B684" t="s">
        <v>8024</v>
      </c>
      <c r="C684" t="s">
        <v>74</v>
      </c>
      <c r="D684" t="s">
        <v>8003</v>
      </c>
      <c r="E684" t="s">
        <v>74</v>
      </c>
      <c r="F684" t="s">
        <v>8024</v>
      </c>
      <c r="G684" t="s">
        <v>74</v>
      </c>
      <c r="H684" t="s">
        <v>74</v>
      </c>
      <c r="I684" t="s">
        <v>8025</v>
      </c>
      <c r="J684" t="s">
        <v>8005</v>
      </c>
      <c r="K684" t="s">
        <v>8006</v>
      </c>
      <c r="L684" t="s">
        <v>74</v>
      </c>
      <c r="M684" t="s">
        <v>77</v>
      </c>
      <c r="N684" t="s">
        <v>6959</v>
      </c>
      <c r="O684" t="s">
        <v>8007</v>
      </c>
      <c r="P684" t="s">
        <v>8008</v>
      </c>
      <c r="Q684" t="s">
        <v>8009</v>
      </c>
      <c r="R684" t="s">
        <v>74</v>
      </c>
      <c r="S684" t="s">
        <v>74</v>
      </c>
      <c r="T684" t="s">
        <v>74</v>
      </c>
      <c r="U684" t="s">
        <v>74</v>
      </c>
      <c r="V684" t="s">
        <v>74</v>
      </c>
      <c r="W684" t="s">
        <v>4352</v>
      </c>
      <c r="X684" t="s">
        <v>302</v>
      </c>
      <c r="Y684" t="s">
        <v>74</v>
      </c>
      <c r="Z684" t="s">
        <v>74</v>
      </c>
      <c r="AA684" t="s">
        <v>865</v>
      </c>
      <c r="AB684" t="s">
        <v>866</v>
      </c>
      <c r="AC684" t="s">
        <v>74</v>
      </c>
      <c r="AD684" t="s">
        <v>74</v>
      </c>
      <c r="AE684" t="s">
        <v>74</v>
      </c>
      <c r="AF684" t="s">
        <v>74</v>
      </c>
      <c r="AG684">
        <v>0</v>
      </c>
      <c r="AH684">
        <v>103</v>
      </c>
      <c r="AI684">
        <v>108</v>
      </c>
      <c r="AJ684">
        <v>0</v>
      </c>
      <c r="AK684">
        <v>4</v>
      </c>
      <c r="AL684" t="s">
        <v>8013</v>
      </c>
      <c r="AM684" t="s">
        <v>8014</v>
      </c>
      <c r="AN684" t="s">
        <v>8015</v>
      </c>
      <c r="AO684" t="s">
        <v>74</v>
      </c>
      <c r="AP684" t="s">
        <v>74</v>
      </c>
      <c r="AQ684" t="s">
        <v>8016</v>
      </c>
      <c r="AR684" t="s">
        <v>8017</v>
      </c>
      <c r="AS684" t="s">
        <v>74</v>
      </c>
      <c r="AT684" t="s">
        <v>74</v>
      </c>
      <c r="AU684">
        <v>1995</v>
      </c>
      <c r="AV684">
        <v>30</v>
      </c>
      <c r="AW684" t="s">
        <v>74</v>
      </c>
      <c r="AX684" t="s">
        <v>74</v>
      </c>
      <c r="AY684" t="s">
        <v>74</v>
      </c>
      <c r="AZ684" t="s">
        <v>74</v>
      </c>
      <c r="BA684" t="s">
        <v>74</v>
      </c>
      <c r="BB684">
        <v>195</v>
      </c>
      <c r="BC684">
        <v>224</v>
      </c>
      <c r="BD684" t="s">
        <v>74</v>
      </c>
      <c r="BE684" t="s">
        <v>74</v>
      </c>
      <c r="BF684" t="s">
        <v>74</v>
      </c>
      <c r="BG684" t="s">
        <v>74</v>
      </c>
      <c r="BH684" t="s">
        <v>74</v>
      </c>
      <c r="BI684">
        <v>30</v>
      </c>
      <c r="BJ684" t="s">
        <v>8018</v>
      </c>
      <c r="BK684" t="s">
        <v>6965</v>
      </c>
      <c r="BL684" t="s">
        <v>8018</v>
      </c>
      <c r="BM684" t="s">
        <v>8019</v>
      </c>
      <c r="BN684" t="s">
        <v>74</v>
      </c>
      <c r="BO684" t="s">
        <v>74</v>
      </c>
      <c r="BP684" t="s">
        <v>74</v>
      </c>
      <c r="BQ684" t="s">
        <v>74</v>
      </c>
      <c r="BR684" t="s">
        <v>97</v>
      </c>
      <c r="BS684" t="s">
        <v>8026</v>
      </c>
      <c r="BT684" t="str">
        <f>HYPERLINK("https%3A%2F%2Fwww.webofscience.com%2Fwos%2Fwoscc%2Ffull-record%2FWOS:A1995BE97D00010","View Full Record in Web of Science")</f>
        <v>View Full Record in Web of Science</v>
      </c>
    </row>
    <row r="685" spans="1:72" x14ac:dyDescent="0.15">
      <c r="A685" t="s">
        <v>6954</v>
      </c>
      <c r="B685" t="s">
        <v>8027</v>
      </c>
      <c r="C685" t="s">
        <v>74</v>
      </c>
      <c r="D685" t="s">
        <v>8003</v>
      </c>
      <c r="E685" t="s">
        <v>74</v>
      </c>
      <c r="F685" t="s">
        <v>8027</v>
      </c>
      <c r="G685" t="s">
        <v>74</v>
      </c>
      <c r="H685" t="s">
        <v>74</v>
      </c>
      <c r="I685" t="s">
        <v>8028</v>
      </c>
      <c r="J685" t="s">
        <v>8005</v>
      </c>
      <c r="K685" t="s">
        <v>8006</v>
      </c>
      <c r="L685" t="s">
        <v>74</v>
      </c>
      <c r="M685" t="s">
        <v>77</v>
      </c>
      <c r="N685" t="s">
        <v>6959</v>
      </c>
      <c r="O685" t="s">
        <v>8007</v>
      </c>
      <c r="P685" t="s">
        <v>8008</v>
      </c>
      <c r="Q685" t="s">
        <v>8009</v>
      </c>
      <c r="R685" t="s">
        <v>74</v>
      </c>
      <c r="S685" t="s">
        <v>74</v>
      </c>
      <c r="T685" t="s">
        <v>74</v>
      </c>
      <c r="U685" t="s">
        <v>74</v>
      </c>
      <c r="V685" t="s">
        <v>74</v>
      </c>
      <c r="W685" t="s">
        <v>8029</v>
      </c>
      <c r="X685" t="s">
        <v>8030</v>
      </c>
      <c r="Y685" t="s">
        <v>74</v>
      </c>
      <c r="Z685" t="s">
        <v>74</v>
      </c>
      <c r="AA685" t="s">
        <v>74</v>
      </c>
      <c r="AB685" t="s">
        <v>74</v>
      </c>
      <c r="AC685" t="s">
        <v>74</v>
      </c>
      <c r="AD685" t="s">
        <v>74</v>
      </c>
      <c r="AE685" t="s">
        <v>74</v>
      </c>
      <c r="AF685" t="s">
        <v>74</v>
      </c>
      <c r="AG685">
        <v>0</v>
      </c>
      <c r="AH685">
        <v>13</v>
      </c>
      <c r="AI685">
        <v>14</v>
      </c>
      <c r="AJ685">
        <v>1</v>
      </c>
      <c r="AK685">
        <v>5</v>
      </c>
      <c r="AL685" t="s">
        <v>8013</v>
      </c>
      <c r="AM685" t="s">
        <v>8014</v>
      </c>
      <c r="AN685" t="s">
        <v>8015</v>
      </c>
      <c r="AO685" t="s">
        <v>74</v>
      </c>
      <c r="AP685" t="s">
        <v>74</v>
      </c>
      <c r="AQ685" t="s">
        <v>8016</v>
      </c>
      <c r="AR685" t="s">
        <v>8017</v>
      </c>
      <c r="AS685" t="s">
        <v>74</v>
      </c>
      <c r="AT685" t="s">
        <v>74</v>
      </c>
      <c r="AU685">
        <v>1995</v>
      </c>
      <c r="AV685">
        <v>30</v>
      </c>
      <c r="AW685" t="s">
        <v>74</v>
      </c>
      <c r="AX685" t="s">
        <v>74</v>
      </c>
      <c r="AY685" t="s">
        <v>74</v>
      </c>
      <c r="AZ685" t="s">
        <v>74</v>
      </c>
      <c r="BA685" t="s">
        <v>74</v>
      </c>
      <c r="BB685">
        <v>401</v>
      </c>
      <c r="BC685">
        <v>415</v>
      </c>
      <c r="BD685" t="s">
        <v>74</v>
      </c>
      <c r="BE685" t="s">
        <v>74</v>
      </c>
      <c r="BF685" t="s">
        <v>74</v>
      </c>
      <c r="BG685" t="s">
        <v>74</v>
      </c>
      <c r="BH685" t="s">
        <v>74</v>
      </c>
      <c r="BI685">
        <v>15</v>
      </c>
      <c r="BJ685" t="s">
        <v>8018</v>
      </c>
      <c r="BK685" t="s">
        <v>6965</v>
      </c>
      <c r="BL685" t="s">
        <v>8018</v>
      </c>
      <c r="BM685" t="s">
        <v>8019</v>
      </c>
      <c r="BN685" t="s">
        <v>74</v>
      </c>
      <c r="BO685" t="s">
        <v>74</v>
      </c>
      <c r="BP685" t="s">
        <v>74</v>
      </c>
      <c r="BQ685" t="s">
        <v>74</v>
      </c>
      <c r="BR685" t="s">
        <v>97</v>
      </c>
      <c r="BS685" t="s">
        <v>8031</v>
      </c>
      <c r="BT685" t="str">
        <f>HYPERLINK("https%3A%2F%2Fwww.webofscience.com%2Fwos%2Fwoscc%2Ffull-record%2FWOS:A1995BE97D00021","View Full Record in Web of Science")</f>
        <v>View Full Record in Web of Science</v>
      </c>
    </row>
    <row r="686" spans="1:72" x14ac:dyDescent="0.15">
      <c r="A686" t="s">
        <v>6954</v>
      </c>
      <c r="B686" t="s">
        <v>8032</v>
      </c>
      <c r="C686" t="s">
        <v>74</v>
      </c>
      <c r="D686" t="s">
        <v>8033</v>
      </c>
      <c r="E686" t="s">
        <v>74</v>
      </c>
      <c r="F686" t="s">
        <v>8032</v>
      </c>
      <c r="G686" t="s">
        <v>74</v>
      </c>
      <c r="H686" t="s">
        <v>74</v>
      </c>
      <c r="I686" t="s">
        <v>8034</v>
      </c>
      <c r="J686" t="s">
        <v>8035</v>
      </c>
      <c r="K686" t="s">
        <v>74</v>
      </c>
      <c r="L686" t="s">
        <v>74</v>
      </c>
      <c r="M686" t="s">
        <v>77</v>
      </c>
      <c r="N686" t="s">
        <v>6959</v>
      </c>
      <c r="O686" t="s">
        <v>8036</v>
      </c>
      <c r="P686" t="s">
        <v>8037</v>
      </c>
      <c r="Q686" t="s">
        <v>8038</v>
      </c>
      <c r="R686" t="s">
        <v>74</v>
      </c>
      <c r="S686" t="s">
        <v>74</v>
      </c>
      <c r="T686" t="s">
        <v>74</v>
      </c>
      <c r="U686" t="s">
        <v>74</v>
      </c>
      <c r="V686" t="s">
        <v>74</v>
      </c>
      <c r="W686" t="s">
        <v>8039</v>
      </c>
      <c r="X686" t="s">
        <v>1639</v>
      </c>
      <c r="Y686" t="s">
        <v>74</v>
      </c>
      <c r="Z686" t="s">
        <v>74</v>
      </c>
      <c r="AA686" t="s">
        <v>74</v>
      </c>
      <c r="AB686" t="s">
        <v>74</v>
      </c>
      <c r="AC686" t="s">
        <v>74</v>
      </c>
      <c r="AD686" t="s">
        <v>74</v>
      </c>
      <c r="AE686" t="s">
        <v>74</v>
      </c>
      <c r="AF686" t="s">
        <v>74</v>
      </c>
      <c r="AG686">
        <v>0</v>
      </c>
      <c r="AH686">
        <v>0</v>
      </c>
      <c r="AI686">
        <v>0</v>
      </c>
      <c r="AJ686">
        <v>0</v>
      </c>
      <c r="AK686">
        <v>0</v>
      </c>
      <c r="AL686" t="s">
        <v>7012</v>
      </c>
      <c r="AM686" t="s">
        <v>345</v>
      </c>
      <c r="AN686" t="s">
        <v>7013</v>
      </c>
      <c r="AO686" t="s">
        <v>74</v>
      </c>
      <c r="AP686" t="s">
        <v>74</v>
      </c>
      <c r="AQ686" t="s">
        <v>8040</v>
      </c>
      <c r="AR686" t="s">
        <v>8041</v>
      </c>
      <c r="AS686" t="s">
        <v>74</v>
      </c>
      <c r="AT686" t="s">
        <v>74</v>
      </c>
      <c r="AU686">
        <v>1995</v>
      </c>
      <c r="AV686" t="s">
        <v>74</v>
      </c>
      <c r="AW686" t="s">
        <v>74</v>
      </c>
      <c r="AX686" t="s">
        <v>74</v>
      </c>
      <c r="AY686" t="s">
        <v>74</v>
      </c>
      <c r="AZ686" t="s">
        <v>74</v>
      </c>
      <c r="BA686" t="s">
        <v>74</v>
      </c>
      <c r="BB686">
        <v>410</v>
      </c>
      <c r="BC686">
        <v>413</v>
      </c>
      <c r="BD686" t="s">
        <v>74</v>
      </c>
      <c r="BE686" t="s">
        <v>74</v>
      </c>
      <c r="BF686" t="s">
        <v>74</v>
      </c>
      <c r="BG686" t="s">
        <v>74</v>
      </c>
      <c r="BH686" t="s">
        <v>74</v>
      </c>
      <c r="BI686">
        <v>4</v>
      </c>
      <c r="BJ686" t="s">
        <v>8042</v>
      </c>
      <c r="BK686" t="s">
        <v>6965</v>
      </c>
      <c r="BL686" t="s">
        <v>8043</v>
      </c>
      <c r="BM686" t="s">
        <v>8044</v>
      </c>
      <c r="BN686" t="s">
        <v>74</v>
      </c>
      <c r="BO686" t="s">
        <v>74</v>
      </c>
      <c r="BP686" t="s">
        <v>74</v>
      </c>
      <c r="BQ686" t="s">
        <v>74</v>
      </c>
      <c r="BR686" t="s">
        <v>97</v>
      </c>
      <c r="BS686" t="s">
        <v>8045</v>
      </c>
      <c r="BT686" t="str">
        <f>HYPERLINK("https%3A%2F%2Fwww.webofscience.com%2Fwos%2Fwoscc%2Ffull-record%2FWOS:A1995BD72Q00118","View Full Record in Web of Science")</f>
        <v>View Full Record in Web of Science</v>
      </c>
    </row>
    <row r="687" spans="1:72" x14ac:dyDescent="0.15">
      <c r="A687" t="s">
        <v>6954</v>
      </c>
      <c r="B687" t="s">
        <v>8046</v>
      </c>
      <c r="C687" t="s">
        <v>74</v>
      </c>
      <c r="D687" t="s">
        <v>8033</v>
      </c>
      <c r="E687" t="s">
        <v>74</v>
      </c>
      <c r="F687" t="s">
        <v>8046</v>
      </c>
      <c r="G687" t="s">
        <v>74</v>
      </c>
      <c r="H687" t="s">
        <v>74</v>
      </c>
      <c r="I687" t="s">
        <v>8047</v>
      </c>
      <c r="J687" t="s">
        <v>8035</v>
      </c>
      <c r="K687" t="s">
        <v>74</v>
      </c>
      <c r="L687" t="s">
        <v>74</v>
      </c>
      <c r="M687" t="s">
        <v>77</v>
      </c>
      <c r="N687" t="s">
        <v>6959</v>
      </c>
      <c r="O687" t="s">
        <v>8036</v>
      </c>
      <c r="P687" t="s">
        <v>8037</v>
      </c>
      <c r="Q687" t="s">
        <v>8038</v>
      </c>
      <c r="R687" t="s">
        <v>74</v>
      </c>
      <c r="S687" t="s">
        <v>74</v>
      </c>
      <c r="T687" t="s">
        <v>74</v>
      </c>
      <c r="U687" t="s">
        <v>74</v>
      </c>
      <c r="V687" t="s">
        <v>74</v>
      </c>
      <c r="W687" t="s">
        <v>8048</v>
      </c>
      <c r="X687" t="s">
        <v>8049</v>
      </c>
      <c r="Y687" t="s">
        <v>74</v>
      </c>
      <c r="Z687" t="s">
        <v>74</v>
      </c>
      <c r="AA687" t="s">
        <v>74</v>
      </c>
      <c r="AB687" t="s">
        <v>74</v>
      </c>
      <c r="AC687" t="s">
        <v>74</v>
      </c>
      <c r="AD687" t="s">
        <v>74</v>
      </c>
      <c r="AE687" t="s">
        <v>74</v>
      </c>
      <c r="AF687" t="s">
        <v>74</v>
      </c>
      <c r="AG687">
        <v>0</v>
      </c>
      <c r="AH687">
        <v>0</v>
      </c>
      <c r="AI687">
        <v>0</v>
      </c>
      <c r="AJ687">
        <v>0</v>
      </c>
      <c r="AK687">
        <v>0</v>
      </c>
      <c r="AL687" t="s">
        <v>7012</v>
      </c>
      <c r="AM687" t="s">
        <v>345</v>
      </c>
      <c r="AN687" t="s">
        <v>7013</v>
      </c>
      <c r="AO687" t="s">
        <v>74</v>
      </c>
      <c r="AP687" t="s">
        <v>74</v>
      </c>
      <c r="AQ687" t="s">
        <v>8040</v>
      </c>
      <c r="AR687" t="s">
        <v>8041</v>
      </c>
      <c r="AS687" t="s">
        <v>74</v>
      </c>
      <c r="AT687" t="s">
        <v>74</v>
      </c>
      <c r="AU687">
        <v>1995</v>
      </c>
      <c r="AV687" t="s">
        <v>74</v>
      </c>
      <c r="AW687" t="s">
        <v>74</v>
      </c>
      <c r="AX687" t="s">
        <v>74</v>
      </c>
      <c r="AY687" t="s">
        <v>74</v>
      </c>
      <c r="AZ687" t="s">
        <v>74</v>
      </c>
      <c r="BA687" t="s">
        <v>74</v>
      </c>
      <c r="BB687">
        <v>638</v>
      </c>
      <c r="BC687">
        <v>640</v>
      </c>
      <c r="BD687" t="s">
        <v>74</v>
      </c>
      <c r="BE687" t="s">
        <v>74</v>
      </c>
      <c r="BF687" t="s">
        <v>74</v>
      </c>
      <c r="BG687" t="s">
        <v>74</v>
      </c>
      <c r="BH687" t="s">
        <v>74</v>
      </c>
      <c r="BI687">
        <v>3</v>
      </c>
      <c r="BJ687" t="s">
        <v>8042</v>
      </c>
      <c r="BK687" t="s">
        <v>6965</v>
      </c>
      <c r="BL687" t="s">
        <v>8043</v>
      </c>
      <c r="BM687" t="s">
        <v>8044</v>
      </c>
      <c r="BN687" t="s">
        <v>74</v>
      </c>
      <c r="BO687" t="s">
        <v>74</v>
      </c>
      <c r="BP687" t="s">
        <v>74</v>
      </c>
      <c r="BQ687" t="s">
        <v>74</v>
      </c>
      <c r="BR687" t="s">
        <v>97</v>
      </c>
      <c r="BS687" t="s">
        <v>8050</v>
      </c>
      <c r="BT687" t="str">
        <f>HYPERLINK("https%3A%2F%2Fwww.webofscience.com%2Fwos%2Fwoscc%2Ffull-record%2FWOS:A1995BD72Q00184","View Full Record in Web of Science")</f>
        <v>View Full Record in Web of Science</v>
      </c>
    </row>
    <row r="688" spans="1:72" x14ac:dyDescent="0.15">
      <c r="A688" t="s">
        <v>6954</v>
      </c>
      <c r="B688" t="s">
        <v>8051</v>
      </c>
      <c r="C688" t="s">
        <v>74</v>
      </c>
      <c r="D688" t="s">
        <v>8033</v>
      </c>
      <c r="E688" t="s">
        <v>74</v>
      </c>
      <c r="F688" t="s">
        <v>8051</v>
      </c>
      <c r="G688" t="s">
        <v>74</v>
      </c>
      <c r="H688" t="s">
        <v>74</v>
      </c>
      <c r="I688" t="s">
        <v>8052</v>
      </c>
      <c r="J688" t="s">
        <v>8035</v>
      </c>
      <c r="K688" t="s">
        <v>74</v>
      </c>
      <c r="L688" t="s">
        <v>74</v>
      </c>
      <c r="M688" t="s">
        <v>77</v>
      </c>
      <c r="N688" t="s">
        <v>6959</v>
      </c>
      <c r="O688" t="s">
        <v>8036</v>
      </c>
      <c r="P688" t="s">
        <v>8037</v>
      </c>
      <c r="Q688" t="s">
        <v>8038</v>
      </c>
      <c r="R688" t="s">
        <v>74</v>
      </c>
      <c r="S688" t="s">
        <v>74</v>
      </c>
      <c r="T688" t="s">
        <v>74</v>
      </c>
      <c r="U688" t="s">
        <v>74</v>
      </c>
      <c r="V688" t="s">
        <v>74</v>
      </c>
      <c r="W688" t="s">
        <v>8053</v>
      </c>
      <c r="X688" t="s">
        <v>8054</v>
      </c>
      <c r="Y688" t="s">
        <v>74</v>
      </c>
      <c r="Z688" t="s">
        <v>74</v>
      </c>
      <c r="AA688" t="s">
        <v>8055</v>
      </c>
      <c r="AB688" t="s">
        <v>8056</v>
      </c>
      <c r="AC688" t="s">
        <v>74</v>
      </c>
      <c r="AD688" t="s">
        <v>74</v>
      </c>
      <c r="AE688" t="s">
        <v>74</v>
      </c>
      <c r="AF688" t="s">
        <v>74</v>
      </c>
      <c r="AG688">
        <v>0</v>
      </c>
      <c r="AH688">
        <v>0</v>
      </c>
      <c r="AI688">
        <v>0</v>
      </c>
      <c r="AJ688">
        <v>0</v>
      </c>
      <c r="AK688">
        <v>2</v>
      </c>
      <c r="AL688" t="s">
        <v>7012</v>
      </c>
      <c r="AM688" t="s">
        <v>345</v>
      </c>
      <c r="AN688" t="s">
        <v>7013</v>
      </c>
      <c r="AO688" t="s">
        <v>74</v>
      </c>
      <c r="AP688" t="s">
        <v>74</v>
      </c>
      <c r="AQ688" t="s">
        <v>8040</v>
      </c>
      <c r="AR688" t="s">
        <v>8041</v>
      </c>
      <c r="AS688" t="s">
        <v>74</v>
      </c>
      <c r="AT688" t="s">
        <v>74</v>
      </c>
      <c r="AU688">
        <v>1995</v>
      </c>
      <c r="AV688" t="s">
        <v>74</v>
      </c>
      <c r="AW688" t="s">
        <v>74</v>
      </c>
      <c r="AX688" t="s">
        <v>74</v>
      </c>
      <c r="AY688" t="s">
        <v>74</v>
      </c>
      <c r="AZ688" t="s">
        <v>74</v>
      </c>
      <c r="BA688" t="s">
        <v>74</v>
      </c>
      <c r="BB688">
        <v>1135</v>
      </c>
      <c r="BC688">
        <v>1135</v>
      </c>
      <c r="BD688" t="s">
        <v>74</v>
      </c>
      <c r="BE688" t="s">
        <v>74</v>
      </c>
      <c r="BF688" t="s">
        <v>74</v>
      </c>
      <c r="BG688" t="s">
        <v>74</v>
      </c>
      <c r="BH688" t="s">
        <v>74</v>
      </c>
      <c r="BI688">
        <v>1</v>
      </c>
      <c r="BJ688" t="s">
        <v>8042</v>
      </c>
      <c r="BK688" t="s">
        <v>6965</v>
      </c>
      <c r="BL688" t="s">
        <v>8043</v>
      </c>
      <c r="BM688" t="s">
        <v>8044</v>
      </c>
      <c r="BN688" t="s">
        <v>74</v>
      </c>
      <c r="BO688" t="s">
        <v>74</v>
      </c>
      <c r="BP688" t="s">
        <v>74</v>
      </c>
      <c r="BQ688" t="s">
        <v>74</v>
      </c>
      <c r="BR688" t="s">
        <v>97</v>
      </c>
      <c r="BS688" t="s">
        <v>8057</v>
      </c>
      <c r="BT688" t="str">
        <f>HYPERLINK("https%3A%2F%2Fwww.webofscience.com%2Fwos%2Fwoscc%2Ffull-record%2FWOS:A1995BD72Q00332","View Full Record in Web of Science")</f>
        <v>View Full Record in Web of Science</v>
      </c>
    </row>
    <row r="689" spans="1:72" x14ac:dyDescent="0.15">
      <c r="A689" t="s">
        <v>6954</v>
      </c>
      <c r="B689" t="s">
        <v>8058</v>
      </c>
      <c r="C689" t="s">
        <v>74</v>
      </c>
      <c r="D689" t="s">
        <v>8033</v>
      </c>
      <c r="E689" t="s">
        <v>74</v>
      </c>
      <c r="F689" t="s">
        <v>8058</v>
      </c>
      <c r="G689" t="s">
        <v>74</v>
      </c>
      <c r="H689" t="s">
        <v>74</v>
      </c>
      <c r="I689" t="s">
        <v>8059</v>
      </c>
      <c r="J689" t="s">
        <v>8035</v>
      </c>
      <c r="K689" t="s">
        <v>8060</v>
      </c>
      <c r="L689" t="s">
        <v>74</v>
      </c>
      <c r="M689" t="s">
        <v>77</v>
      </c>
      <c r="N689" t="s">
        <v>6959</v>
      </c>
      <c r="O689" t="s">
        <v>8036</v>
      </c>
      <c r="P689" t="s">
        <v>8037</v>
      </c>
      <c r="Q689" t="s">
        <v>8038</v>
      </c>
      <c r="R689" t="s">
        <v>74</v>
      </c>
      <c r="S689" t="s">
        <v>74</v>
      </c>
      <c r="T689" t="s">
        <v>74</v>
      </c>
      <c r="U689" t="s">
        <v>74</v>
      </c>
      <c r="V689" t="s">
        <v>74</v>
      </c>
      <c r="W689" t="s">
        <v>8061</v>
      </c>
      <c r="X689" t="s">
        <v>8062</v>
      </c>
      <c r="Y689" t="s">
        <v>74</v>
      </c>
      <c r="Z689" t="s">
        <v>74</v>
      </c>
      <c r="AA689" t="s">
        <v>8063</v>
      </c>
      <c r="AB689" t="s">
        <v>8064</v>
      </c>
      <c r="AC689" t="s">
        <v>74</v>
      </c>
      <c r="AD689" t="s">
        <v>74</v>
      </c>
      <c r="AE689" t="s">
        <v>74</v>
      </c>
      <c r="AF689" t="s">
        <v>74</v>
      </c>
      <c r="AG689">
        <v>0</v>
      </c>
      <c r="AH689">
        <v>2</v>
      </c>
      <c r="AI689">
        <v>4</v>
      </c>
      <c r="AJ689">
        <v>0</v>
      </c>
      <c r="AK689">
        <v>1</v>
      </c>
      <c r="AL689" t="s">
        <v>6997</v>
      </c>
      <c r="AM689" t="s">
        <v>345</v>
      </c>
      <c r="AN689" t="s">
        <v>6998</v>
      </c>
      <c r="AO689" t="s">
        <v>74</v>
      </c>
      <c r="AP689" t="s">
        <v>74</v>
      </c>
      <c r="AQ689" t="s">
        <v>8065</v>
      </c>
      <c r="AR689" t="s">
        <v>8041</v>
      </c>
      <c r="AS689" t="s">
        <v>74</v>
      </c>
      <c r="AT689" t="s">
        <v>74</v>
      </c>
      <c r="AU689">
        <v>1995</v>
      </c>
      <c r="AV689" t="s">
        <v>74</v>
      </c>
      <c r="AW689" t="s">
        <v>74</v>
      </c>
      <c r="AX689" t="s">
        <v>74</v>
      </c>
      <c r="AY689" t="s">
        <v>74</v>
      </c>
      <c r="AZ689" t="s">
        <v>74</v>
      </c>
      <c r="BA689" t="s">
        <v>74</v>
      </c>
      <c r="BB689">
        <v>2041</v>
      </c>
      <c r="BC689">
        <v>2043</v>
      </c>
      <c r="BD689" t="s">
        <v>74</v>
      </c>
      <c r="BE689" t="s">
        <v>74</v>
      </c>
      <c r="BF689" t="s">
        <v>74</v>
      </c>
      <c r="BG689" t="s">
        <v>74</v>
      </c>
      <c r="BH689" t="s">
        <v>74</v>
      </c>
      <c r="BI689">
        <v>3</v>
      </c>
      <c r="BJ689" t="s">
        <v>8042</v>
      </c>
      <c r="BK689" t="s">
        <v>6965</v>
      </c>
      <c r="BL689" t="s">
        <v>8043</v>
      </c>
      <c r="BM689" t="s">
        <v>8044</v>
      </c>
      <c r="BN689" t="s">
        <v>74</v>
      </c>
      <c r="BO689" t="s">
        <v>74</v>
      </c>
      <c r="BP689" t="s">
        <v>74</v>
      </c>
      <c r="BQ689" t="s">
        <v>74</v>
      </c>
      <c r="BR689" t="s">
        <v>97</v>
      </c>
      <c r="BS689" t="s">
        <v>8066</v>
      </c>
      <c r="BT689" t="str">
        <f>HYPERLINK("https%3A%2F%2Fwww.webofscience.com%2Fwos%2Fwoscc%2Ffull-record%2FWOS:A1995BD72Q00604","View Full Record in Web of Science")</f>
        <v>View Full Record in Web of Science</v>
      </c>
    </row>
    <row r="690" spans="1:72" x14ac:dyDescent="0.15">
      <c r="A690" t="s">
        <v>72</v>
      </c>
      <c r="B690" t="s">
        <v>8067</v>
      </c>
      <c r="C690" t="s">
        <v>74</v>
      </c>
      <c r="D690" t="s">
        <v>74</v>
      </c>
      <c r="E690" t="s">
        <v>74</v>
      </c>
      <c r="F690" t="s">
        <v>8067</v>
      </c>
      <c r="G690" t="s">
        <v>74</v>
      </c>
      <c r="H690" t="s">
        <v>74</v>
      </c>
      <c r="I690" t="s">
        <v>8068</v>
      </c>
      <c r="J690" t="s">
        <v>8069</v>
      </c>
      <c r="K690" t="s">
        <v>74</v>
      </c>
      <c r="L690" t="s">
        <v>74</v>
      </c>
      <c r="M690" t="s">
        <v>77</v>
      </c>
      <c r="N690" t="s">
        <v>78</v>
      </c>
      <c r="O690" t="s">
        <v>74</v>
      </c>
      <c r="P690" t="s">
        <v>74</v>
      </c>
      <c r="Q690" t="s">
        <v>74</v>
      </c>
      <c r="R690" t="s">
        <v>74</v>
      </c>
      <c r="S690" t="s">
        <v>74</v>
      </c>
      <c r="T690" t="s">
        <v>8070</v>
      </c>
      <c r="U690" t="s">
        <v>8071</v>
      </c>
      <c r="V690" t="s">
        <v>8072</v>
      </c>
      <c r="W690" t="s">
        <v>8073</v>
      </c>
      <c r="X690" t="s">
        <v>8074</v>
      </c>
      <c r="Y690" t="s">
        <v>8075</v>
      </c>
      <c r="Z690" t="s">
        <v>74</v>
      </c>
      <c r="AA690" t="s">
        <v>8076</v>
      </c>
      <c r="AB690" t="s">
        <v>8077</v>
      </c>
      <c r="AC690" t="s">
        <v>74</v>
      </c>
      <c r="AD690" t="s">
        <v>74</v>
      </c>
      <c r="AE690" t="s">
        <v>74</v>
      </c>
      <c r="AF690" t="s">
        <v>74</v>
      </c>
      <c r="AG690">
        <v>11</v>
      </c>
      <c r="AH690">
        <v>7</v>
      </c>
      <c r="AI690">
        <v>7</v>
      </c>
      <c r="AJ690">
        <v>0</v>
      </c>
      <c r="AK690">
        <v>0</v>
      </c>
      <c r="AL690" t="s">
        <v>2188</v>
      </c>
      <c r="AM690" t="s">
        <v>2189</v>
      </c>
      <c r="AN690" t="s">
        <v>2190</v>
      </c>
      <c r="AO690" t="s">
        <v>8078</v>
      </c>
      <c r="AP690" t="s">
        <v>8079</v>
      </c>
      <c r="AQ690" t="s">
        <v>74</v>
      </c>
      <c r="AR690" t="s">
        <v>8080</v>
      </c>
      <c r="AS690" t="s">
        <v>8081</v>
      </c>
      <c r="AT690" t="s">
        <v>74</v>
      </c>
      <c r="AU690">
        <v>1995</v>
      </c>
      <c r="AV690">
        <v>61</v>
      </c>
      <c r="AW690">
        <v>3</v>
      </c>
      <c r="AX690" t="s">
        <v>74</v>
      </c>
      <c r="AY690" t="s">
        <v>74</v>
      </c>
      <c r="AZ690" t="s">
        <v>74</v>
      </c>
      <c r="BA690" t="s">
        <v>74</v>
      </c>
      <c r="BB690">
        <v>225</v>
      </c>
      <c r="BC690">
        <v>230</v>
      </c>
      <c r="BD690" t="s">
        <v>74</v>
      </c>
      <c r="BE690" t="s">
        <v>8082</v>
      </c>
      <c r="BF690" t="str">
        <f>HYPERLINK("http://dx.doi.org/10.1080/03067319508027236","http://dx.doi.org/10.1080/03067319508027236")</f>
        <v>http://dx.doi.org/10.1080/03067319508027236</v>
      </c>
      <c r="BG690" t="s">
        <v>74</v>
      </c>
      <c r="BH690" t="s">
        <v>74</v>
      </c>
      <c r="BI690">
        <v>6</v>
      </c>
      <c r="BJ690" t="s">
        <v>8083</v>
      </c>
      <c r="BK690" t="s">
        <v>94</v>
      </c>
      <c r="BL690" t="s">
        <v>8084</v>
      </c>
      <c r="BM690" t="s">
        <v>8085</v>
      </c>
      <c r="BN690" t="s">
        <v>74</v>
      </c>
      <c r="BO690" t="s">
        <v>74</v>
      </c>
      <c r="BP690" t="s">
        <v>74</v>
      </c>
      <c r="BQ690" t="s">
        <v>74</v>
      </c>
      <c r="BR690" t="s">
        <v>97</v>
      </c>
      <c r="BS690" t="s">
        <v>8086</v>
      </c>
      <c r="BT690" t="str">
        <f>HYPERLINK("https%3A%2F%2Fwww.webofscience.com%2Fwos%2Fwoscc%2Ffull-record%2FWOS:A1995UU64000006","View Full Record in Web of Science")</f>
        <v>View Full Record in Web of Science</v>
      </c>
    </row>
    <row r="691" spans="1:72" x14ac:dyDescent="0.15">
      <c r="A691" t="s">
        <v>72</v>
      </c>
      <c r="B691" t="s">
        <v>8087</v>
      </c>
      <c r="C691" t="s">
        <v>74</v>
      </c>
      <c r="D691" t="s">
        <v>74</v>
      </c>
      <c r="E691" t="s">
        <v>74</v>
      </c>
      <c r="F691" t="s">
        <v>8087</v>
      </c>
      <c r="G691" t="s">
        <v>74</v>
      </c>
      <c r="H691" t="s">
        <v>74</v>
      </c>
      <c r="I691" t="s">
        <v>8088</v>
      </c>
      <c r="J691" t="s">
        <v>8069</v>
      </c>
      <c r="K691" t="s">
        <v>74</v>
      </c>
      <c r="L691" t="s">
        <v>74</v>
      </c>
      <c r="M691" t="s">
        <v>77</v>
      </c>
      <c r="N691" t="s">
        <v>78</v>
      </c>
      <c r="O691" t="s">
        <v>74</v>
      </c>
      <c r="P691" t="s">
        <v>74</v>
      </c>
      <c r="Q691" t="s">
        <v>74</v>
      </c>
      <c r="R691" t="s">
        <v>74</v>
      </c>
      <c r="S691" t="s">
        <v>74</v>
      </c>
      <c r="T691" t="s">
        <v>8089</v>
      </c>
      <c r="U691" t="s">
        <v>8090</v>
      </c>
      <c r="V691" t="s">
        <v>8091</v>
      </c>
      <c r="W691" t="s">
        <v>74</v>
      </c>
      <c r="X691" t="s">
        <v>74</v>
      </c>
      <c r="Y691" t="s">
        <v>8092</v>
      </c>
      <c r="Z691" t="s">
        <v>74</v>
      </c>
      <c r="AA691" t="s">
        <v>8093</v>
      </c>
      <c r="AB691" t="s">
        <v>8094</v>
      </c>
      <c r="AC691" t="s">
        <v>74</v>
      </c>
      <c r="AD691" t="s">
        <v>74</v>
      </c>
      <c r="AE691" t="s">
        <v>74</v>
      </c>
      <c r="AF691" t="s">
        <v>74</v>
      </c>
      <c r="AG691">
        <v>17</v>
      </c>
      <c r="AH691">
        <v>9</v>
      </c>
      <c r="AI691">
        <v>9</v>
      </c>
      <c r="AJ691">
        <v>0</v>
      </c>
      <c r="AK691">
        <v>8</v>
      </c>
      <c r="AL691" t="s">
        <v>8095</v>
      </c>
      <c r="AM691" t="s">
        <v>5309</v>
      </c>
      <c r="AN691" t="s">
        <v>8096</v>
      </c>
      <c r="AO691" t="s">
        <v>8078</v>
      </c>
      <c r="AP691" t="s">
        <v>74</v>
      </c>
      <c r="AQ691" t="s">
        <v>74</v>
      </c>
      <c r="AR691" t="s">
        <v>8080</v>
      </c>
      <c r="AS691" t="s">
        <v>8081</v>
      </c>
      <c r="AT691" t="s">
        <v>74</v>
      </c>
      <c r="AU691">
        <v>1995</v>
      </c>
      <c r="AV691">
        <v>61</v>
      </c>
      <c r="AW691">
        <v>4</v>
      </c>
      <c r="AX691" t="s">
        <v>74</v>
      </c>
      <c r="AY691" t="s">
        <v>74</v>
      </c>
      <c r="AZ691" t="s">
        <v>74</v>
      </c>
      <c r="BA691" t="s">
        <v>74</v>
      </c>
      <c r="BB691">
        <v>319</v>
      </c>
      <c r="BC691">
        <v>330</v>
      </c>
      <c r="BD691" t="s">
        <v>74</v>
      </c>
      <c r="BE691" t="s">
        <v>8097</v>
      </c>
      <c r="BF691" t="str">
        <f>HYPERLINK("http://dx.doi.org/10.1080/03067319508027247","http://dx.doi.org/10.1080/03067319508027247")</f>
        <v>http://dx.doi.org/10.1080/03067319508027247</v>
      </c>
      <c r="BG691" t="s">
        <v>74</v>
      </c>
      <c r="BH691" t="s">
        <v>74</v>
      </c>
      <c r="BI691">
        <v>12</v>
      </c>
      <c r="BJ691" t="s">
        <v>8083</v>
      </c>
      <c r="BK691" t="s">
        <v>94</v>
      </c>
      <c r="BL691" t="s">
        <v>8084</v>
      </c>
      <c r="BM691" t="s">
        <v>8098</v>
      </c>
      <c r="BN691" t="s">
        <v>74</v>
      </c>
      <c r="BO691" t="s">
        <v>74</v>
      </c>
      <c r="BP691" t="s">
        <v>74</v>
      </c>
      <c r="BQ691" t="s">
        <v>74</v>
      </c>
      <c r="BR691" t="s">
        <v>97</v>
      </c>
      <c r="BS691" t="s">
        <v>8099</v>
      </c>
      <c r="BT691" t="str">
        <f>HYPERLINK("https%3A%2F%2Fwww.webofscience.com%2Fwos%2Fwoscc%2Ffull-record%2FWOS:A1995UU64300007","View Full Record in Web of Science")</f>
        <v>View Full Record in Web of Science</v>
      </c>
    </row>
    <row r="692" spans="1:72" x14ac:dyDescent="0.15">
      <c r="A692" t="s">
        <v>72</v>
      </c>
      <c r="B692" t="s">
        <v>8100</v>
      </c>
      <c r="C692" t="s">
        <v>74</v>
      </c>
      <c r="D692" t="s">
        <v>74</v>
      </c>
      <c r="E692" t="s">
        <v>74</v>
      </c>
      <c r="F692" t="s">
        <v>8100</v>
      </c>
      <c r="G692" t="s">
        <v>74</v>
      </c>
      <c r="H692" t="s">
        <v>74</v>
      </c>
      <c r="I692" t="s">
        <v>8101</v>
      </c>
      <c r="J692" t="s">
        <v>8069</v>
      </c>
      <c r="K692" t="s">
        <v>74</v>
      </c>
      <c r="L692" t="s">
        <v>74</v>
      </c>
      <c r="M692" t="s">
        <v>77</v>
      </c>
      <c r="N692" t="s">
        <v>78</v>
      </c>
      <c r="O692" t="s">
        <v>74</v>
      </c>
      <c r="P692" t="s">
        <v>74</v>
      </c>
      <c r="Q692" t="s">
        <v>74</v>
      </c>
      <c r="R692" t="s">
        <v>74</v>
      </c>
      <c r="S692" t="s">
        <v>74</v>
      </c>
      <c r="T692" t="s">
        <v>8102</v>
      </c>
      <c r="U692" t="s">
        <v>8103</v>
      </c>
      <c r="V692" t="s">
        <v>8104</v>
      </c>
      <c r="W692" t="s">
        <v>8105</v>
      </c>
      <c r="X692" t="s">
        <v>8106</v>
      </c>
      <c r="Y692" t="s">
        <v>74</v>
      </c>
      <c r="Z692" t="s">
        <v>74</v>
      </c>
      <c r="AA692" t="s">
        <v>74</v>
      </c>
      <c r="AB692" t="s">
        <v>74</v>
      </c>
      <c r="AC692" t="s">
        <v>74</v>
      </c>
      <c r="AD692" t="s">
        <v>74</v>
      </c>
      <c r="AE692" t="s">
        <v>74</v>
      </c>
      <c r="AF692" t="s">
        <v>74</v>
      </c>
      <c r="AG692">
        <v>29</v>
      </c>
      <c r="AH692">
        <v>3</v>
      </c>
      <c r="AI692">
        <v>3</v>
      </c>
      <c r="AJ692">
        <v>0</v>
      </c>
      <c r="AK692">
        <v>2</v>
      </c>
      <c r="AL692" t="s">
        <v>8095</v>
      </c>
      <c r="AM692" t="s">
        <v>5309</v>
      </c>
      <c r="AN692" t="s">
        <v>8096</v>
      </c>
      <c r="AO692" t="s">
        <v>8078</v>
      </c>
      <c r="AP692" t="s">
        <v>74</v>
      </c>
      <c r="AQ692" t="s">
        <v>74</v>
      </c>
      <c r="AR692" t="s">
        <v>8080</v>
      </c>
      <c r="AS692" t="s">
        <v>8081</v>
      </c>
      <c r="AT692" t="s">
        <v>74</v>
      </c>
      <c r="AU692">
        <v>1995</v>
      </c>
      <c r="AV692">
        <v>60</v>
      </c>
      <c r="AW692">
        <v>1</v>
      </c>
      <c r="AX692" t="s">
        <v>74</v>
      </c>
      <c r="AY692" t="s">
        <v>74</v>
      </c>
      <c r="AZ692" t="s">
        <v>74</v>
      </c>
      <c r="BA692" t="s">
        <v>74</v>
      </c>
      <c r="BB692">
        <v>49</v>
      </c>
      <c r="BC692">
        <v>60</v>
      </c>
      <c r="BD692" t="s">
        <v>74</v>
      </c>
      <c r="BE692" t="s">
        <v>8107</v>
      </c>
      <c r="BF692" t="str">
        <f>HYPERLINK("http://dx.doi.org/10.1080/03067319508027227","http://dx.doi.org/10.1080/03067319508027227")</f>
        <v>http://dx.doi.org/10.1080/03067319508027227</v>
      </c>
      <c r="BG692" t="s">
        <v>74</v>
      </c>
      <c r="BH692" t="s">
        <v>74</v>
      </c>
      <c r="BI692">
        <v>12</v>
      </c>
      <c r="BJ692" t="s">
        <v>8083</v>
      </c>
      <c r="BK692" t="s">
        <v>94</v>
      </c>
      <c r="BL692" t="s">
        <v>8084</v>
      </c>
      <c r="BM692" t="s">
        <v>8108</v>
      </c>
      <c r="BN692" t="s">
        <v>74</v>
      </c>
      <c r="BO692" t="s">
        <v>74</v>
      </c>
      <c r="BP692" t="s">
        <v>74</v>
      </c>
      <c r="BQ692" t="s">
        <v>74</v>
      </c>
      <c r="BR692" t="s">
        <v>97</v>
      </c>
      <c r="BS692" t="s">
        <v>8109</v>
      </c>
      <c r="BT692" t="str">
        <f>HYPERLINK("https%3A%2F%2Fwww.webofscience.com%2Fwos%2Fwoscc%2Ffull-record%2FWOS:A1995QZ63200006","View Full Record in Web of Science")</f>
        <v>View Full Record in Web of Science</v>
      </c>
    </row>
    <row r="693" spans="1:72" x14ac:dyDescent="0.15">
      <c r="A693" t="s">
        <v>72</v>
      </c>
      <c r="B693" t="s">
        <v>8110</v>
      </c>
      <c r="C693" t="s">
        <v>74</v>
      </c>
      <c r="D693" t="s">
        <v>74</v>
      </c>
      <c r="E693" t="s">
        <v>74</v>
      </c>
      <c r="F693" t="s">
        <v>8110</v>
      </c>
      <c r="G693" t="s">
        <v>74</v>
      </c>
      <c r="H693" t="s">
        <v>74</v>
      </c>
      <c r="I693" t="s">
        <v>8111</v>
      </c>
      <c r="J693" t="s">
        <v>8069</v>
      </c>
      <c r="K693" t="s">
        <v>74</v>
      </c>
      <c r="L693" t="s">
        <v>74</v>
      </c>
      <c r="M693" t="s">
        <v>77</v>
      </c>
      <c r="N693" t="s">
        <v>78</v>
      </c>
      <c r="O693" t="s">
        <v>74</v>
      </c>
      <c r="P693" t="s">
        <v>74</v>
      </c>
      <c r="Q693" t="s">
        <v>74</v>
      </c>
      <c r="R693" t="s">
        <v>74</v>
      </c>
      <c r="S693" t="s">
        <v>74</v>
      </c>
      <c r="T693" t="s">
        <v>8112</v>
      </c>
      <c r="U693" t="s">
        <v>8113</v>
      </c>
      <c r="V693" t="s">
        <v>8114</v>
      </c>
      <c r="W693" t="s">
        <v>8115</v>
      </c>
      <c r="X693" t="s">
        <v>8116</v>
      </c>
      <c r="Y693" t="s">
        <v>74</v>
      </c>
      <c r="Z693" t="s">
        <v>74</v>
      </c>
      <c r="AA693" t="s">
        <v>74</v>
      </c>
      <c r="AB693" t="s">
        <v>74</v>
      </c>
      <c r="AC693" t="s">
        <v>74</v>
      </c>
      <c r="AD693" t="s">
        <v>74</v>
      </c>
      <c r="AE693" t="s">
        <v>74</v>
      </c>
      <c r="AF693" t="s">
        <v>74</v>
      </c>
      <c r="AG693">
        <v>22</v>
      </c>
      <c r="AH693">
        <v>14</v>
      </c>
      <c r="AI693">
        <v>16</v>
      </c>
      <c r="AJ693">
        <v>0</v>
      </c>
      <c r="AK693">
        <v>0</v>
      </c>
      <c r="AL693" t="s">
        <v>8095</v>
      </c>
      <c r="AM693" t="s">
        <v>5309</v>
      </c>
      <c r="AN693" t="s">
        <v>8096</v>
      </c>
      <c r="AO693" t="s">
        <v>8078</v>
      </c>
      <c r="AP693" t="s">
        <v>74</v>
      </c>
      <c r="AQ693" t="s">
        <v>74</v>
      </c>
      <c r="AR693" t="s">
        <v>8080</v>
      </c>
      <c r="AS693" t="s">
        <v>8081</v>
      </c>
      <c r="AT693" t="s">
        <v>74</v>
      </c>
      <c r="AU693">
        <v>1995</v>
      </c>
      <c r="AV693">
        <v>60</v>
      </c>
      <c r="AW693">
        <v>1</v>
      </c>
      <c r="AX693" t="s">
        <v>74</v>
      </c>
      <c r="AY693" t="s">
        <v>74</v>
      </c>
      <c r="AZ693" t="s">
        <v>74</v>
      </c>
      <c r="BA693" t="s">
        <v>74</v>
      </c>
      <c r="BB693">
        <v>61</v>
      </c>
      <c r="BC693">
        <v>70</v>
      </c>
      <c r="BD693" t="s">
        <v>74</v>
      </c>
      <c r="BE693" t="s">
        <v>8117</v>
      </c>
      <c r="BF693" t="str">
        <f>HYPERLINK("http://dx.doi.org/10.1080/03067319508027228","http://dx.doi.org/10.1080/03067319508027228")</f>
        <v>http://dx.doi.org/10.1080/03067319508027228</v>
      </c>
      <c r="BG693" t="s">
        <v>74</v>
      </c>
      <c r="BH693" t="s">
        <v>74</v>
      </c>
      <c r="BI693">
        <v>10</v>
      </c>
      <c r="BJ693" t="s">
        <v>8083</v>
      </c>
      <c r="BK693" t="s">
        <v>94</v>
      </c>
      <c r="BL693" t="s">
        <v>8084</v>
      </c>
      <c r="BM693" t="s">
        <v>8108</v>
      </c>
      <c r="BN693" t="s">
        <v>74</v>
      </c>
      <c r="BO693" t="s">
        <v>74</v>
      </c>
      <c r="BP693" t="s">
        <v>74</v>
      </c>
      <c r="BQ693" t="s">
        <v>74</v>
      </c>
      <c r="BR693" t="s">
        <v>97</v>
      </c>
      <c r="BS693" t="s">
        <v>8118</v>
      </c>
      <c r="BT693" t="str">
        <f>HYPERLINK("https%3A%2F%2Fwww.webofscience.com%2Fwos%2Fwoscc%2Ffull-record%2FWOS:A1995QZ63200007","View Full Record in Web of Science")</f>
        <v>View Full Record in Web of Science</v>
      </c>
    </row>
    <row r="694" spans="1:72" x14ac:dyDescent="0.15">
      <c r="A694" t="s">
        <v>72</v>
      </c>
      <c r="B694" t="s">
        <v>8119</v>
      </c>
      <c r="C694" t="s">
        <v>74</v>
      </c>
      <c r="D694" t="s">
        <v>74</v>
      </c>
      <c r="E694" t="s">
        <v>74</v>
      </c>
      <c r="F694" t="s">
        <v>8119</v>
      </c>
      <c r="G694" t="s">
        <v>74</v>
      </c>
      <c r="H694" t="s">
        <v>74</v>
      </c>
      <c r="I694" t="s">
        <v>8120</v>
      </c>
      <c r="J694" t="s">
        <v>8069</v>
      </c>
      <c r="K694" t="s">
        <v>74</v>
      </c>
      <c r="L694" t="s">
        <v>74</v>
      </c>
      <c r="M694" t="s">
        <v>77</v>
      </c>
      <c r="N694" t="s">
        <v>78</v>
      </c>
      <c r="O694" t="s">
        <v>74</v>
      </c>
      <c r="P694" t="s">
        <v>74</v>
      </c>
      <c r="Q694" t="s">
        <v>74</v>
      </c>
      <c r="R694" t="s">
        <v>74</v>
      </c>
      <c r="S694" t="s">
        <v>74</v>
      </c>
      <c r="T694" t="s">
        <v>8121</v>
      </c>
      <c r="U694" t="s">
        <v>8122</v>
      </c>
      <c r="V694" t="s">
        <v>8123</v>
      </c>
      <c r="W694" t="s">
        <v>8115</v>
      </c>
      <c r="X694" t="s">
        <v>8116</v>
      </c>
      <c r="Y694" t="s">
        <v>74</v>
      </c>
      <c r="Z694" t="s">
        <v>74</v>
      </c>
      <c r="AA694" t="s">
        <v>74</v>
      </c>
      <c r="AB694" t="s">
        <v>8124</v>
      </c>
      <c r="AC694" t="s">
        <v>74</v>
      </c>
      <c r="AD694" t="s">
        <v>74</v>
      </c>
      <c r="AE694" t="s">
        <v>74</v>
      </c>
      <c r="AF694" t="s">
        <v>74</v>
      </c>
      <c r="AG694">
        <v>23</v>
      </c>
      <c r="AH694">
        <v>9</v>
      </c>
      <c r="AI694">
        <v>9</v>
      </c>
      <c r="AJ694">
        <v>1</v>
      </c>
      <c r="AK694">
        <v>13</v>
      </c>
      <c r="AL694" t="s">
        <v>8095</v>
      </c>
      <c r="AM694" t="s">
        <v>5309</v>
      </c>
      <c r="AN694" t="s">
        <v>8096</v>
      </c>
      <c r="AO694" t="s">
        <v>8078</v>
      </c>
      <c r="AP694" t="s">
        <v>74</v>
      </c>
      <c r="AQ694" t="s">
        <v>74</v>
      </c>
      <c r="AR694" t="s">
        <v>8080</v>
      </c>
      <c r="AS694" t="s">
        <v>8081</v>
      </c>
      <c r="AT694" t="s">
        <v>74</v>
      </c>
      <c r="AU694">
        <v>1995</v>
      </c>
      <c r="AV694">
        <v>60</v>
      </c>
      <c r="AW694">
        <v>1</v>
      </c>
      <c r="AX694" t="s">
        <v>74</v>
      </c>
      <c r="AY694" t="s">
        <v>74</v>
      </c>
      <c r="AZ694" t="s">
        <v>74</v>
      </c>
      <c r="BA694" t="s">
        <v>74</v>
      </c>
      <c r="BB694">
        <v>71</v>
      </c>
      <c r="BC694">
        <v>78</v>
      </c>
      <c r="BD694" t="s">
        <v>74</v>
      </c>
      <c r="BE694" t="s">
        <v>8125</v>
      </c>
      <c r="BF694" t="str">
        <f>HYPERLINK("http://dx.doi.org/10.1080/03067319508027229","http://dx.doi.org/10.1080/03067319508027229")</f>
        <v>http://dx.doi.org/10.1080/03067319508027229</v>
      </c>
      <c r="BG694" t="s">
        <v>74</v>
      </c>
      <c r="BH694" t="s">
        <v>74</v>
      </c>
      <c r="BI694">
        <v>8</v>
      </c>
      <c r="BJ694" t="s">
        <v>8083</v>
      </c>
      <c r="BK694" t="s">
        <v>94</v>
      </c>
      <c r="BL694" t="s">
        <v>8084</v>
      </c>
      <c r="BM694" t="s">
        <v>8108</v>
      </c>
      <c r="BN694" t="s">
        <v>74</v>
      </c>
      <c r="BO694" t="s">
        <v>74</v>
      </c>
      <c r="BP694" t="s">
        <v>74</v>
      </c>
      <c r="BQ694" t="s">
        <v>74</v>
      </c>
      <c r="BR694" t="s">
        <v>97</v>
      </c>
      <c r="BS694" t="s">
        <v>8126</v>
      </c>
      <c r="BT694" t="str">
        <f>HYPERLINK("https%3A%2F%2Fwww.webofscience.com%2Fwos%2Fwoscc%2Ffull-record%2FWOS:A1995QZ63200008","View Full Record in Web of Science")</f>
        <v>View Full Record in Web of Science</v>
      </c>
    </row>
    <row r="695" spans="1:72" x14ac:dyDescent="0.15">
      <c r="A695" t="s">
        <v>3624</v>
      </c>
      <c r="B695" t="s">
        <v>8127</v>
      </c>
      <c r="C695" t="s">
        <v>74</v>
      </c>
      <c r="D695" t="s">
        <v>8128</v>
      </c>
      <c r="E695" t="s">
        <v>74</v>
      </c>
      <c r="F695" t="s">
        <v>8127</v>
      </c>
      <c r="G695" t="s">
        <v>74</v>
      </c>
      <c r="H695" t="s">
        <v>74</v>
      </c>
      <c r="I695" t="s">
        <v>8129</v>
      </c>
      <c r="J695" t="s">
        <v>8130</v>
      </c>
      <c r="K695" t="s">
        <v>8131</v>
      </c>
      <c r="L695" t="s">
        <v>74</v>
      </c>
      <c r="M695" t="s">
        <v>77</v>
      </c>
      <c r="N695" t="s">
        <v>102</v>
      </c>
      <c r="O695" t="s">
        <v>74</v>
      </c>
      <c r="P695" t="s">
        <v>74</v>
      </c>
      <c r="Q695" t="s">
        <v>74</v>
      </c>
      <c r="R695" t="s">
        <v>74</v>
      </c>
      <c r="S695" t="s">
        <v>74</v>
      </c>
      <c r="T695" t="s">
        <v>8132</v>
      </c>
      <c r="U695" t="s">
        <v>8133</v>
      </c>
      <c r="V695" t="s">
        <v>74</v>
      </c>
      <c r="W695" t="s">
        <v>74</v>
      </c>
      <c r="X695" t="s">
        <v>74</v>
      </c>
      <c r="Y695" t="s">
        <v>8134</v>
      </c>
      <c r="Z695" t="s">
        <v>74</v>
      </c>
      <c r="AA695" t="s">
        <v>74</v>
      </c>
      <c r="AB695" t="s">
        <v>74</v>
      </c>
      <c r="AC695" t="s">
        <v>74</v>
      </c>
      <c r="AD695" t="s">
        <v>74</v>
      </c>
      <c r="AE695" t="s">
        <v>74</v>
      </c>
      <c r="AF695" t="s">
        <v>74</v>
      </c>
      <c r="AG695">
        <v>116</v>
      </c>
      <c r="AH695">
        <v>42</v>
      </c>
      <c r="AI695">
        <v>51</v>
      </c>
      <c r="AJ695">
        <v>0</v>
      </c>
      <c r="AK695">
        <v>9</v>
      </c>
      <c r="AL695" t="s">
        <v>8135</v>
      </c>
      <c r="AM695" t="s">
        <v>6682</v>
      </c>
      <c r="AN695" t="s">
        <v>8136</v>
      </c>
      <c r="AO695" t="s">
        <v>8137</v>
      </c>
      <c r="AP695" t="s">
        <v>74</v>
      </c>
      <c r="AQ695" t="s">
        <v>8138</v>
      </c>
      <c r="AR695" t="s">
        <v>8139</v>
      </c>
      <c r="AS695" t="s">
        <v>8140</v>
      </c>
      <c r="AT695" t="s">
        <v>74</v>
      </c>
      <c r="AU695">
        <v>1995</v>
      </c>
      <c r="AV695">
        <v>157</v>
      </c>
      <c r="AW695" t="s">
        <v>74</v>
      </c>
      <c r="AX695" t="s">
        <v>74</v>
      </c>
      <c r="AY695" t="s">
        <v>74</v>
      </c>
      <c r="AZ695" t="s">
        <v>74</v>
      </c>
      <c r="BA695" t="s">
        <v>74</v>
      </c>
      <c r="BB695">
        <v>1</v>
      </c>
      <c r="BC695">
        <v>31</v>
      </c>
      <c r="BD695" t="s">
        <v>74</v>
      </c>
      <c r="BE695" t="s">
        <v>8141</v>
      </c>
      <c r="BF695" t="str">
        <f>HYPERLINK("http://dx.doi.org/10.1016/S0074-7696(08)62155-5","http://dx.doi.org/10.1016/S0074-7696(08)62155-5")</f>
        <v>http://dx.doi.org/10.1016/S0074-7696(08)62155-5</v>
      </c>
      <c r="BG695" t="s">
        <v>74</v>
      </c>
      <c r="BH695" t="s">
        <v>74</v>
      </c>
      <c r="BI695">
        <v>31</v>
      </c>
      <c r="BJ695" t="s">
        <v>7505</v>
      </c>
      <c r="BK695" t="s">
        <v>94</v>
      </c>
      <c r="BL695" t="s">
        <v>7505</v>
      </c>
      <c r="BM695" t="s">
        <v>8142</v>
      </c>
      <c r="BN695">
        <v>7706018</v>
      </c>
      <c r="BO695" t="s">
        <v>74</v>
      </c>
      <c r="BP695" t="s">
        <v>74</v>
      </c>
      <c r="BQ695" t="s">
        <v>74</v>
      </c>
      <c r="BR695" t="s">
        <v>97</v>
      </c>
      <c r="BS695" t="s">
        <v>8143</v>
      </c>
      <c r="BT695" t="str">
        <f>HYPERLINK("https%3A%2F%2Fwww.webofscience.com%2Fwos%2Fwoscc%2Ffull-record%2FWOS:A1995BC90Y00001","View Full Record in Web of Science")</f>
        <v>View Full Record in Web of Science</v>
      </c>
    </row>
    <row r="696" spans="1:72" x14ac:dyDescent="0.15">
      <c r="A696" t="s">
        <v>72</v>
      </c>
      <c r="B696" t="s">
        <v>8144</v>
      </c>
      <c r="C696" t="s">
        <v>74</v>
      </c>
      <c r="D696" t="s">
        <v>74</v>
      </c>
      <c r="E696" t="s">
        <v>74</v>
      </c>
      <c r="F696" t="s">
        <v>8144</v>
      </c>
      <c r="G696" t="s">
        <v>74</v>
      </c>
      <c r="H696" t="s">
        <v>74</v>
      </c>
      <c r="I696" t="s">
        <v>8145</v>
      </c>
      <c r="J696" t="s">
        <v>8146</v>
      </c>
      <c r="K696" t="s">
        <v>74</v>
      </c>
      <c r="L696" t="s">
        <v>74</v>
      </c>
      <c r="M696" t="s">
        <v>77</v>
      </c>
      <c r="N696" t="s">
        <v>78</v>
      </c>
      <c r="O696" t="s">
        <v>74</v>
      </c>
      <c r="P696" t="s">
        <v>74</v>
      </c>
      <c r="Q696" t="s">
        <v>74</v>
      </c>
      <c r="R696" t="s">
        <v>74</v>
      </c>
      <c r="S696" t="s">
        <v>74</v>
      </c>
      <c r="T696" t="s">
        <v>8147</v>
      </c>
      <c r="U696" t="s">
        <v>74</v>
      </c>
      <c r="V696" t="s">
        <v>8148</v>
      </c>
      <c r="W696" t="s">
        <v>8149</v>
      </c>
      <c r="X696" t="s">
        <v>8150</v>
      </c>
      <c r="Y696" t="s">
        <v>74</v>
      </c>
      <c r="Z696" t="s">
        <v>74</v>
      </c>
      <c r="AA696" t="s">
        <v>74</v>
      </c>
      <c r="AB696" t="s">
        <v>74</v>
      </c>
      <c r="AC696" t="s">
        <v>74</v>
      </c>
      <c r="AD696" t="s">
        <v>74</v>
      </c>
      <c r="AE696" t="s">
        <v>74</v>
      </c>
      <c r="AF696" t="s">
        <v>74</v>
      </c>
      <c r="AG696">
        <v>40</v>
      </c>
      <c r="AH696">
        <v>15</v>
      </c>
      <c r="AI696">
        <v>16</v>
      </c>
      <c r="AJ696">
        <v>0</v>
      </c>
      <c r="AK696">
        <v>5</v>
      </c>
      <c r="AL696" t="s">
        <v>8151</v>
      </c>
      <c r="AM696" t="s">
        <v>1168</v>
      </c>
      <c r="AN696" t="s">
        <v>8152</v>
      </c>
      <c r="AO696" t="s">
        <v>8153</v>
      </c>
      <c r="AP696" t="s">
        <v>74</v>
      </c>
      <c r="AQ696" t="s">
        <v>74</v>
      </c>
      <c r="AR696" t="s">
        <v>8154</v>
      </c>
      <c r="AS696" t="s">
        <v>8155</v>
      </c>
      <c r="AT696" t="s">
        <v>74</v>
      </c>
      <c r="AU696">
        <v>1995</v>
      </c>
      <c r="AV696">
        <v>114</v>
      </c>
      <c r="AW696">
        <v>1</v>
      </c>
      <c r="AX696" t="s">
        <v>74</v>
      </c>
      <c r="AY696" t="s">
        <v>74</v>
      </c>
      <c r="AZ696" t="s">
        <v>74</v>
      </c>
      <c r="BA696" t="s">
        <v>74</v>
      </c>
      <c r="BB696">
        <v>27</v>
      </c>
      <c r="BC696">
        <v>38</v>
      </c>
      <c r="BD696" t="s">
        <v>74</v>
      </c>
      <c r="BE696" t="s">
        <v>8156</v>
      </c>
      <c r="BF696" t="str">
        <f>HYPERLINK("http://dx.doi.org/10.2307/3226950","http://dx.doi.org/10.2307/3226950")</f>
        <v>http://dx.doi.org/10.2307/3226950</v>
      </c>
      <c r="BG696" t="s">
        <v>74</v>
      </c>
      <c r="BH696" t="s">
        <v>74</v>
      </c>
      <c r="BI696">
        <v>12</v>
      </c>
      <c r="BJ696" t="s">
        <v>2681</v>
      </c>
      <c r="BK696" t="s">
        <v>94</v>
      </c>
      <c r="BL696" t="s">
        <v>2681</v>
      </c>
      <c r="BM696" t="s">
        <v>8157</v>
      </c>
      <c r="BN696" t="s">
        <v>74</v>
      </c>
      <c r="BO696" t="s">
        <v>74</v>
      </c>
      <c r="BP696" t="s">
        <v>74</v>
      </c>
      <c r="BQ696" t="s">
        <v>74</v>
      </c>
      <c r="BR696" t="s">
        <v>97</v>
      </c>
      <c r="BS696" t="s">
        <v>8158</v>
      </c>
      <c r="BT696" t="str">
        <f>HYPERLINK("https%3A%2F%2Fwww.webofscience.com%2Fwos%2Fwoscc%2Ffull-record%2FWOS:A1995QW61000005","View Full Record in Web of Science")</f>
        <v>View Full Record in Web of Science</v>
      </c>
    </row>
    <row r="697" spans="1:72" x14ac:dyDescent="0.15">
      <c r="A697" t="s">
        <v>72</v>
      </c>
      <c r="B697" t="s">
        <v>8159</v>
      </c>
      <c r="C697" t="s">
        <v>74</v>
      </c>
      <c r="D697" t="s">
        <v>74</v>
      </c>
      <c r="E697" t="s">
        <v>74</v>
      </c>
      <c r="F697" t="s">
        <v>8159</v>
      </c>
      <c r="G697" t="s">
        <v>74</v>
      </c>
      <c r="H697" t="s">
        <v>74</v>
      </c>
      <c r="I697" t="s">
        <v>8160</v>
      </c>
      <c r="J697" t="s">
        <v>8161</v>
      </c>
      <c r="K697" t="s">
        <v>74</v>
      </c>
      <c r="L697" t="s">
        <v>74</v>
      </c>
      <c r="M697" t="s">
        <v>77</v>
      </c>
      <c r="N697" t="s">
        <v>1282</v>
      </c>
      <c r="O697" t="s">
        <v>8162</v>
      </c>
      <c r="P697" t="s">
        <v>8163</v>
      </c>
      <c r="Q697" t="s">
        <v>8164</v>
      </c>
      <c r="R697" t="s">
        <v>74</v>
      </c>
      <c r="S697" t="s">
        <v>74</v>
      </c>
      <c r="T697" t="s">
        <v>74</v>
      </c>
      <c r="U697" t="s">
        <v>74</v>
      </c>
      <c r="V697" t="s">
        <v>8165</v>
      </c>
      <c r="W697" t="s">
        <v>74</v>
      </c>
      <c r="X697" t="s">
        <v>74</v>
      </c>
      <c r="Y697" t="s">
        <v>8166</v>
      </c>
      <c r="Z697" t="s">
        <v>74</v>
      </c>
      <c r="AA697" t="s">
        <v>74</v>
      </c>
      <c r="AB697" t="s">
        <v>74</v>
      </c>
      <c r="AC697" t="s">
        <v>74</v>
      </c>
      <c r="AD697" t="s">
        <v>74</v>
      </c>
      <c r="AE697" t="s">
        <v>74</v>
      </c>
      <c r="AF697" t="s">
        <v>74</v>
      </c>
      <c r="AG697">
        <v>0</v>
      </c>
      <c r="AH697">
        <v>4</v>
      </c>
      <c r="AI697">
        <v>4</v>
      </c>
      <c r="AJ697">
        <v>0</v>
      </c>
      <c r="AK697">
        <v>3</v>
      </c>
      <c r="AL697" t="s">
        <v>8167</v>
      </c>
      <c r="AM697" t="s">
        <v>8168</v>
      </c>
      <c r="AN697" t="s">
        <v>8169</v>
      </c>
      <c r="AO697" t="s">
        <v>8170</v>
      </c>
      <c r="AP697" t="s">
        <v>74</v>
      </c>
      <c r="AQ697" t="s">
        <v>74</v>
      </c>
      <c r="AR697" t="s">
        <v>8171</v>
      </c>
      <c r="AS697" t="s">
        <v>8172</v>
      </c>
      <c r="AT697" t="s">
        <v>74</v>
      </c>
      <c r="AU697">
        <v>1995</v>
      </c>
      <c r="AV697">
        <v>41</v>
      </c>
      <c r="AW697">
        <v>3</v>
      </c>
      <c r="AX697" t="s">
        <v>74</v>
      </c>
      <c r="AY697" t="s">
        <v>74</v>
      </c>
      <c r="AZ697" t="s">
        <v>74</v>
      </c>
      <c r="BA697" t="s">
        <v>74</v>
      </c>
      <c r="BB697">
        <v>253</v>
      </c>
      <c r="BC697">
        <v>259</v>
      </c>
      <c r="BD697" t="s">
        <v>74</v>
      </c>
      <c r="BE697" t="s">
        <v>74</v>
      </c>
      <c r="BF697" t="s">
        <v>74</v>
      </c>
      <c r="BG697" t="s">
        <v>74</v>
      </c>
      <c r="BH697" t="s">
        <v>74</v>
      </c>
      <c r="BI697">
        <v>7</v>
      </c>
      <c r="BJ697" t="s">
        <v>691</v>
      </c>
      <c r="BK697" t="s">
        <v>1296</v>
      </c>
      <c r="BL697" t="s">
        <v>691</v>
      </c>
      <c r="BM697" t="s">
        <v>8173</v>
      </c>
      <c r="BN697" t="s">
        <v>74</v>
      </c>
      <c r="BO697" t="s">
        <v>74</v>
      </c>
      <c r="BP697" t="s">
        <v>74</v>
      </c>
      <c r="BQ697" t="s">
        <v>74</v>
      </c>
      <c r="BR697" t="s">
        <v>97</v>
      </c>
      <c r="BS697" t="s">
        <v>8174</v>
      </c>
      <c r="BT697" t="str">
        <f>HYPERLINK("https%3A%2F%2Fwww.webofscience.com%2Fwos%2Fwoscc%2Ffull-record%2FWOS:A1995TC62400006","View Full Record in Web of Science")</f>
        <v>View Full Record in Web of Science</v>
      </c>
    </row>
    <row r="698" spans="1:72" x14ac:dyDescent="0.15">
      <c r="A698" t="s">
        <v>72</v>
      </c>
      <c r="B698" t="s">
        <v>8175</v>
      </c>
      <c r="C698" t="s">
        <v>74</v>
      </c>
      <c r="D698" t="s">
        <v>74</v>
      </c>
      <c r="E698" t="s">
        <v>74</v>
      </c>
      <c r="F698" t="s">
        <v>8175</v>
      </c>
      <c r="G698" t="s">
        <v>74</v>
      </c>
      <c r="H698" t="s">
        <v>74</v>
      </c>
      <c r="I698" t="s">
        <v>8176</v>
      </c>
      <c r="J698" t="s">
        <v>2454</v>
      </c>
      <c r="K698" t="s">
        <v>74</v>
      </c>
      <c r="L698" t="s">
        <v>74</v>
      </c>
      <c r="M698" t="s">
        <v>648</v>
      </c>
      <c r="N698" t="s">
        <v>78</v>
      </c>
      <c r="O698" t="s">
        <v>74</v>
      </c>
      <c r="P698" t="s">
        <v>74</v>
      </c>
      <c r="Q698" t="s">
        <v>74</v>
      </c>
      <c r="R698" t="s">
        <v>74</v>
      </c>
      <c r="S698" t="s">
        <v>74</v>
      </c>
      <c r="T698" t="s">
        <v>74</v>
      </c>
      <c r="U698" t="s">
        <v>8177</v>
      </c>
      <c r="V698" t="s">
        <v>8178</v>
      </c>
      <c r="W698" t="s">
        <v>74</v>
      </c>
      <c r="X698" t="s">
        <v>74</v>
      </c>
      <c r="Y698" t="s">
        <v>8179</v>
      </c>
      <c r="Z698" t="s">
        <v>74</v>
      </c>
      <c r="AA698" t="s">
        <v>74</v>
      </c>
      <c r="AB698" t="s">
        <v>74</v>
      </c>
      <c r="AC698" t="s">
        <v>74</v>
      </c>
      <c r="AD698" t="s">
        <v>74</v>
      </c>
      <c r="AE698" t="s">
        <v>74</v>
      </c>
      <c r="AF698" t="s">
        <v>74</v>
      </c>
      <c r="AG698">
        <v>16</v>
      </c>
      <c r="AH698">
        <v>3</v>
      </c>
      <c r="AI698">
        <v>3</v>
      </c>
      <c r="AJ698">
        <v>0</v>
      </c>
      <c r="AK698">
        <v>0</v>
      </c>
      <c r="AL698" t="s">
        <v>650</v>
      </c>
      <c r="AM698" t="s">
        <v>651</v>
      </c>
      <c r="AN698" t="s">
        <v>652</v>
      </c>
      <c r="AO698" t="s">
        <v>2458</v>
      </c>
      <c r="AP698" t="s">
        <v>74</v>
      </c>
      <c r="AQ698" t="s">
        <v>74</v>
      </c>
      <c r="AR698" t="s">
        <v>2459</v>
      </c>
      <c r="AS698" t="s">
        <v>2460</v>
      </c>
      <c r="AT698" t="s">
        <v>7885</v>
      </c>
      <c r="AU698">
        <v>1995</v>
      </c>
      <c r="AV698">
        <v>31</v>
      </c>
      <c r="AW698">
        <v>1</v>
      </c>
      <c r="AX698" t="s">
        <v>74</v>
      </c>
      <c r="AY698" t="s">
        <v>74</v>
      </c>
      <c r="AZ698" t="s">
        <v>74</v>
      </c>
      <c r="BA698" t="s">
        <v>74</v>
      </c>
      <c r="BB698">
        <v>26</v>
      </c>
      <c r="BC698">
        <v>33</v>
      </c>
      <c r="BD698" t="s">
        <v>74</v>
      </c>
      <c r="BE698" t="s">
        <v>74</v>
      </c>
      <c r="BF698" t="s">
        <v>74</v>
      </c>
      <c r="BG698" t="s">
        <v>74</v>
      </c>
      <c r="BH698" t="s">
        <v>74</v>
      </c>
      <c r="BI698">
        <v>8</v>
      </c>
      <c r="BJ698" t="s">
        <v>2462</v>
      </c>
      <c r="BK698" t="s">
        <v>94</v>
      </c>
      <c r="BL698" t="s">
        <v>2462</v>
      </c>
      <c r="BM698" t="s">
        <v>8180</v>
      </c>
      <c r="BN698" t="s">
        <v>74</v>
      </c>
      <c r="BO698" t="s">
        <v>74</v>
      </c>
      <c r="BP698" t="s">
        <v>74</v>
      </c>
      <c r="BQ698" t="s">
        <v>74</v>
      </c>
      <c r="BR698" t="s">
        <v>97</v>
      </c>
      <c r="BS698" t="s">
        <v>8181</v>
      </c>
      <c r="BT698" t="str">
        <f>HYPERLINK("https%3A%2F%2Fwww.webofscience.com%2Fwos%2Fwoscc%2Ffull-record%2FWOS:A1995QN98800004","View Full Record in Web of Science")</f>
        <v>View Full Record in Web of Science</v>
      </c>
    </row>
    <row r="699" spans="1:72" x14ac:dyDescent="0.15">
      <c r="A699" t="s">
        <v>72</v>
      </c>
      <c r="B699" t="s">
        <v>8182</v>
      </c>
      <c r="C699" t="s">
        <v>74</v>
      </c>
      <c r="D699" t="s">
        <v>74</v>
      </c>
      <c r="E699" t="s">
        <v>74</v>
      </c>
      <c r="F699" t="s">
        <v>8182</v>
      </c>
      <c r="G699" t="s">
        <v>74</v>
      </c>
      <c r="H699" t="s">
        <v>74</v>
      </c>
      <c r="I699" t="s">
        <v>8183</v>
      </c>
      <c r="J699" t="s">
        <v>2454</v>
      </c>
      <c r="K699" t="s">
        <v>74</v>
      </c>
      <c r="L699" t="s">
        <v>74</v>
      </c>
      <c r="M699" t="s">
        <v>648</v>
      </c>
      <c r="N699" t="s">
        <v>78</v>
      </c>
      <c r="O699" t="s">
        <v>74</v>
      </c>
      <c r="P699" t="s">
        <v>74</v>
      </c>
      <c r="Q699" t="s">
        <v>74</v>
      </c>
      <c r="R699" t="s">
        <v>74</v>
      </c>
      <c r="S699" t="s">
        <v>74</v>
      </c>
      <c r="T699" t="s">
        <v>74</v>
      </c>
      <c r="U699" t="s">
        <v>74</v>
      </c>
      <c r="V699" t="s">
        <v>8184</v>
      </c>
      <c r="W699" t="s">
        <v>74</v>
      </c>
      <c r="X699" t="s">
        <v>74</v>
      </c>
      <c r="Y699" t="s">
        <v>8185</v>
      </c>
      <c r="Z699" t="s">
        <v>74</v>
      </c>
      <c r="AA699" t="s">
        <v>8186</v>
      </c>
      <c r="AB699" t="s">
        <v>74</v>
      </c>
      <c r="AC699" t="s">
        <v>74</v>
      </c>
      <c r="AD699" t="s">
        <v>74</v>
      </c>
      <c r="AE699" t="s">
        <v>74</v>
      </c>
      <c r="AF699" t="s">
        <v>74</v>
      </c>
      <c r="AG699">
        <v>14</v>
      </c>
      <c r="AH699">
        <v>0</v>
      </c>
      <c r="AI699">
        <v>0</v>
      </c>
      <c r="AJ699">
        <v>0</v>
      </c>
      <c r="AK699">
        <v>1</v>
      </c>
      <c r="AL699" t="s">
        <v>650</v>
      </c>
      <c r="AM699" t="s">
        <v>651</v>
      </c>
      <c r="AN699" t="s">
        <v>652</v>
      </c>
      <c r="AO699" t="s">
        <v>2458</v>
      </c>
      <c r="AP699" t="s">
        <v>74</v>
      </c>
      <c r="AQ699" t="s">
        <v>74</v>
      </c>
      <c r="AR699" t="s">
        <v>2459</v>
      </c>
      <c r="AS699" t="s">
        <v>2460</v>
      </c>
      <c r="AT699" t="s">
        <v>7885</v>
      </c>
      <c r="AU699">
        <v>1995</v>
      </c>
      <c r="AV699">
        <v>31</v>
      </c>
      <c r="AW699">
        <v>1</v>
      </c>
      <c r="AX699" t="s">
        <v>74</v>
      </c>
      <c r="AY699" t="s">
        <v>74</v>
      </c>
      <c r="AZ699" t="s">
        <v>74</v>
      </c>
      <c r="BA699" t="s">
        <v>74</v>
      </c>
      <c r="BB699">
        <v>69</v>
      </c>
      <c r="BC699">
        <v>76</v>
      </c>
      <c r="BD699" t="s">
        <v>74</v>
      </c>
      <c r="BE699" t="s">
        <v>74</v>
      </c>
      <c r="BF699" t="s">
        <v>74</v>
      </c>
      <c r="BG699" t="s">
        <v>74</v>
      </c>
      <c r="BH699" t="s">
        <v>74</v>
      </c>
      <c r="BI699">
        <v>8</v>
      </c>
      <c r="BJ699" t="s">
        <v>2462</v>
      </c>
      <c r="BK699" t="s">
        <v>94</v>
      </c>
      <c r="BL699" t="s">
        <v>2462</v>
      </c>
      <c r="BM699" t="s">
        <v>8180</v>
      </c>
      <c r="BN699" t="s">
        <v>74</v>
      </c>
      <c r="BO699" t="s">
        <v>74</v>
      </c>
      <c r="BP699" t="s">
        <v>74</v>
      </c>
      <c r="BQ699" t="s">
        <v>74</v>
      </c>
      <c r="BR699" t="s">
        <v>97</v>
      </c>
      <c r="BS699" t="s">
        <v>8187</v>
      </c>
      <c r="BT699" t="str">
        <f>HYPERLINK("https%3A%2F%2Fwww.webofscience.com%2Fwos%2Fwoscc%2Ffull-record%2FWOS:A1995QN98800011","View Full Record in Web of Science")</f>
        <v>View Full Record in Web of Science</v>
      </c>
    </row>
    <row r="700" spans="1:72" x14ac:dyDescent="0.15">
      <c r="A700" t="s">
        <v>72</v>
      </c>
      <c r="B700" t="s">
        <v>8188</v>
      </c>
      <c r="C700" t="s">
        <v>74</v>
      </c>
      <c r="D700" t="s">
        <v>74</v>
      </c>
      <c r="E700" t="s">
        <v>74</v>
      </c>
      <c r="F700" t="s">
        <v>8188</v>
      </c>
      <c r="G700" t="s">
        <v>74</v>
      </c>
      <c r="H700" t="s">
        <v>74</v>
      </c>
      <c r="I700" t="s">
        <v>8189</v>
      </c>
      <c r="J700" t="s">
        <v>2454</v>
      </c>
      <c r="K700" t="s">
        <v>74</v>
      </c>
      <c r="L700" t="s">
        <v>74</v>
      </c>
      <c r="M700" t="s">
        <v>648</v>
      </c>
      <c r="N700" t="s">
        <v>78</v>
      </c>
      <c r="O700" t="s">
        <v>74</v>
      </c>
      <c r="P700" t="s">
        <v>74</v>
      </c>
      <c r="Q700" t="s">
        <v>74</v>
      </c>
      <c r="R700" t="s">
        <v>74</v>
      </c>
      <c r="S700" t="s">
        <v>74</v>
      </c>
      <c r="T700" t="s">
        <v>74</v>
      </c>
      <c r="U700" t="s">
        <v>8190</v>
      </c>
      <c r="V700" t="s">
        <v>8191</v>
      </c>
      <c r="W700" t="s">
        <v>74</v>
      </c>
      <c r="X700" t="s">
        <v>74</v>
      </c>
      <c r="Y700" t="s">
        <v>8192</v>
      </c>
      <c r="Z700" t="s">
        <v>74</v>
      </c>
      <c r="AA700" t="s">
        <v>74</v>
      </c>
      <c r="AB700" t="s">
        <v>74</v>
      </c>
      <c r="AC700" t="s">
        <v>74</v>
      </c>
      <c r="AD700" t="s">
        <v>74</v>
      </c>
      <c r="AE700" t="s">
        <v>74</v>
      </c>
      <c r="AF700" t="s">
        <v>74</v>
      </c>
      <c r="AG700">
        <v>27</v>
      </c>
      <c r="AH700">
        <v>2</v>
      </c>
      <c r="AI700">
        <v>3</v>
      </c>
      <c r="AJ700">
        <v>0</v>
      </c>
      <c r="AK700">
        <v>0</v>
      </c>
      <c r="AL700" t="s">
        <v>650</v>
      </c>
      <c r="AM700" t="s">
        <v>651</v>
      </c>
      <c r="AN700" t="s">
        <v>652</v>
      </c>
      <c r="AO700" t="s">
        <v>2458</v>
      </c>
      <c r="AP700" t="s">
        <v>74</v>
      </c>
      <c r="AQ700" t="s">
        <v>74</v>
      </c>
      <c r="AR700" t="s">
        <v>2459</v>
      </c>
      <c r="AS700" t="s">
        <v>2460</v>
      </c>
      <c r="AT700" t="s">
        <v>7885</v>
      </c>
      <c r="AU700">
        <v>1995</v>
      </c>
      <c r="AV700">
        <v>31</v>
      </c>
      <c r="AW700">
        <v>1</v>
      </c>
      <c r="AX700" t="s">
        <v>74</v>
      </c>
      <c r="AY700" t="s">
        <v>74</v>
      </c>
      <c r="AZ700" t="s">
        <v>74</v>
      </c>
      <c r="BA700" t="s">
        <v>74</v>
      </c>
      <c r="BB700">
        <v>92</v>
      </c>
      <c r="BC700">
        <v>103</v>
      </c>
      <c r="BD700" t="s">
        <v>74</v>
      </c>
      <c r="BE700" t="s">
        <v>74</v>
      </c>
      <c r="BF700" t="s">
        <v>74</v>
      </c>
      <c r="BG700" t="s">
        <v>74</v>
      </c>
      <c r="BH700" t="s">
        <v>74</v>
      </c>
      <c r="BI700">
        <v>12</v>
      </c>
      <c r="BJ700" t="s">
        <v>2462</v>
      </c>
      <c r="BK700" t="s">
        <v>94</v>
      </c>
      <c r="BL700" t="s">
        <v>2462</v>
      </c>
      <c r="BM700" t="s">
        <v>8180</v>
      </c>
      <c r="BN700" t="s">
        <v>74</v>
      </c>
      <c r="BO700" t="s">
        <v>74</v>
      </c>
      <c r="BP700" t="s">
        <v>74</v>
      </c>
      <c r="BQ700" t="s">
        <v>74</v>
      </c>
      <c r="BR700" t="s">
        <v>97</v>
      </c>
      <c r="BS700" t="s">
        <v>8193</v>
      </c>
      <c r="BT700" t="str">
        <f>HYPERLINK("https%3A%2F%2Fwww.webofscience.com%2Fwos%2Fwoscc%2Ffull-record%2FWOS:A1995QN98800015","View Full Record in Web of Science")</f>
        <v>View Full Record in Web of Science</v>
      </c>
    </row>
    <row r="701" spans="1:72" x14ac:dyDescent="0.15">
      <c r="A701" t="s">
        <v>72</v>
      </c>
      <c r="B701" t="s">
        <v>8194</v>
      </c>
      <c r="C701" t="s">
        <v>74</v>
      </c>
      <c r="D701" t="s">
        <v>74</v>
      </c>
      <c r="E701" t="s">
        <v>74</v>
      </c>
      <c r="F701" t="s">
        <v>8194</v>
      </c>
      <c r="G701" t="s">
        <v>74</v>
      </c>
      <c r="H701" t="s">
        <v>74</v>
      </c>
      <c r="I701" t="s">
        <v>8195</v>
      </c>
      <c r="J701" t="s">
        <v>2454</v>
      </c>
      <c r="K701" t="s">
        <v>74</v>
      </c>
      <c r="L701" t="s">
        <v>74</v>
      </c>
      <c r="M701" t="s">
        <v>648</v>
      </c>
      <c r="N701" t="s">
        <v>78</v>
      </c>
      <c r="O701" t="s">
        <v>74</v>
      </c>
      <c r="P701" t="s">
        <v>74</v>
      </c>
      <c r="Q701" t="s">
        <v>74</v>
      </c>
      <c r="R701" t="s">
        <v>74</v>
      </c>
      <c r="S701" t="s">
        <v>74</v>
      </c>
      <c r="T701" t="s">
        <v>74</v>
      </c>
      <c r="U701" t="s">
        <v>74</v>
      </c>
      <c r="V701" t="s">
        <v>8196</v>
      </c>
      <c r="W701" t="s">
        <v>74</v>
      </c>
      <c r="X701" t="s">
        <v>74</v>
      </c>
      <c r="Y701" t="s">
        <v>8197</v>
      </c>
      <c r="Z701" t="s">
        <v>74</v>
      </c>
      <c r="AA701" t="s">
        <v>8198</v>
      </c>
      <c r="AB701" t="s">
        <v>74</v>
      </c>
      <c r="AC701" t="s">
        <v>74</v>
      </c>
      <c r="AD701" t="s">
        <v>74</v>
      </c>
      <c r="AE701" t="s">
        <v>74</v>
      </c>
      <c r="AF701" t="s">
        <v>74</v>
      </c>
      <c r="AG701">
        <v>5</v>
      </c>
      <c r="AH701">
        <v>7</v>
      </c>
      <c r="AI701">
        <v>7</v>
      </c>
      <c r="AJ701">
        <v>0</v>
      </c>
      <c r="AK701">
        <v>1</v>
      </c>
      <c r="AL701" t="s">
        <v>650</v>
      </c>
      <c r="AM701" t="s">
        <v>651</v>
      </c>
      <c r="AN701" t="s">
        <v>652</v>
      </c>
      <c r="AO701" t="s">
        <v>2458</v>
      </c>
      <c r="AP701" t="s">
        <v>74</v>
      </c>
      <c r="AQ701" t="s">
        <v>74</v>
      </c>
      <c r="AR701" t="s">
        <v>2459</v>
      </c>
      <c r="AS701" t="s">
        <v>2460</v>
      </c>
      <c r="AT701" t="s">
        <v>7885</v>
      </c>
      <c r="AU701">
        <v>1995</v>
      </c>
      <c r="AV701">
        <v>31</v>
      </c>
      <c r="AW701">
        <v>1</v>
      </c>
      <c r="AX701" t="s">
        <v>74</v>
      </c>
      <c r="AY701" t="s">
        <v>74</v>
      </c>
      <c r="AZ701" t="s">
        <v>74</v>
      </c>
      <c r="BA701" t="s">
        <v>74</v>
      </c>
      <c r="BB701">
        <v>120</v>
      </c>
      <c r="BC701">
        <v>122</v>
      </c>
      <c r="BD701" t="s">
        <v>74</v>
      </c>
      <c r="BE701" t="s">
        <v>74</v>
      </c>
      <c r="BF701" t="s">
        <v>74</v>
      </c>
      <c r="BG701" t="s">
        <v>74</v>
      </c>
      <c r="BH701" t="s">
        <v>74</v>
      </c>
      <c r="BI701">
        <v>3</v>
      </c>
      <c r="BJ701" t="s">
        <v>2462</v>
      </c>
      <c r="BK701" t="s">
        <v>94</v>
      </c>
      <c r="BL701" t="s">
        <v>2462</v>
      </c>
      <c r="BM701" t="s">
        <v>8180</v>
      </c>
      <c r="BN701" t="s">
        <v>74</v>
      </c>
      <c r="BO701" t="s">
        <v>74</v>
      </c>
      <c r="BP701" t="s">
        <v>74</v>
      </c>
      <c r="BQ701" t="s">
        <v>74</v>
      </c>
      <c r="BR701" t="s">
        <v>97</v>
      </c>
      <c r="BS701" t="s">
        <v>8199</v>
      </c>
      <c r="BT701" t="str">
        <f>HYPERLINK("https%3A%2F%2Fwww.webofscience.com%2Fwos%2Fwoscc%2Ffull-record%2FWOS:A1995QN98800019","View Full Record in Web of Science")</f>
        <v>View Full Record in Web of Science</v>
      </c>
    </row>
    <row r="702" spans="1:72" x14ac:dyDescent="0.15">
      <c r="A702" t="s">
        <v>72</v>
      </c>
      <c r="B702" t="s">
        <v>8200</v>
      </c>
      <c r="C702" t="s">
        <v>74</v>
      </c>
      <c r="D702" t="s">
        <v>74</v>
      </c>
      <c r="E702" t="s">
        <v>74</v>
      </c>
      <c r="F702" t="s">
        <v>8200</v>
      </c>
      <c r="G702" t="s">
        <v>74</v>
      </c>
      <c r="H702" t="s">
        <v>74</v>
      </c>
      <c r="I702" t="s">
        <v>8201</v>
      </c>
      <c r="J702" t="s">
        <v>3413</v>
      </c>
      <c r="K702" t="s">
        <v>74</v>
      </c>
      <c r="L702" t="s">
        <v>74</v>
      </c>
      <c r="M702" t="s">
        <v>77</v>
      </c>
      <c r="N702" t="s">
        <v>78</v>
      </c>
      <c r="O702" t="s">
        <v>74</v>
      </c>
      <c r="P702" t="s">
        <v>74</v>
      </c>
      <c r="Q702" t="s">
        <v>74</v>
      </c>
      <c r="R702" t="s">
        <v>74</v>
      </c>
      <c r="S702" t="s">
        <v>74</v>
      </c>
      <c r="T702" t="s">
        <v>8202</v>
      </c>
      <c r="U702" t="s">
        <v>8203</v>
      </c>
      <c r="V702" t="s">
        <v>8204</v>
      </c>
      <c r="W702" t="s">
        <v>8205</v>
      </c>
      <c r="X702" t="s">
        <v>8206</v>
      </c>
      <c r="Y702" t="s">
        <v>74</v>
      </c>
      <c r="Z702" t="s">
        <v>74</v>
      </c>
      <c r="AA702" t="s">
        <v>74</v>
      </c>
      <c r="AB702" t="s">
        <v>74</v>
      </c>
      <c r="AC702" t="s">
        <v>74</v>
      </c>
      <c r="AD702" t="s">
        <v>74</v>
      </c>
      <c r="AE702" t="s">
        <v>74</v>
      </c>
      <c r="AF702" t="s">
        <v>74</v>
      </c>
      <c r="AG702">
        <v>25</v>
      </c>
      <c r="AH702">
        <v>4</v>
      </c>
      <c r="AI702">
        <v>4</v>
      </c>
      <c r="AJ702">
        <v>0</v>
      </c>
      <c r="AK702">
        <v>0</v>
      </c>
      <c r="AL702" t="s">
        <v>1696</v>
      </c>
      <c r="AM702" t="s">
        <v>1505</v>
      </c>
      <c r="AN702" t="s">
        <v>4815</v>
      </c>
      <c r="AO702" t="s">
        <v>3420</v>
      </c>
      <c r="AP702" t="s">
        <v>8207</v>
      </c>
      <c r="AQ702" t="s">
        <v>74</v>
      </c>
      <c r="AR702" t="s">
        <v>3421</v>
      </c>
      <c r="AS702" t="s">
        <v>3422</v>
      </c>
      <c r="AT702" t="s">
        <v>7113</v>
      </c>
      <c r="AU702">
        <v>1995</v>
      </c>
      <c r="AV702">
        <v>20</v>
      </c>
      <c r="AW702">
        <v>1</v>
      </c>
      <c r="AX702" t="s">
        <v>74</v>
      </c>
      <c r="AY702" t="s">
        <v>74</v>
      </c>
      <c r="AZ702" t="s">
        <v>74</v>
      </c>
      <c r="BA702" t="s">
        <v>74</v>
      </c>
      <c r="BB702">
        <v>59</v>
      </c>
      <c r="BC702">
        <v>69</v>
      </c>
      <c r="BD702" t="s">
        <v>74</v>
      </c>
      <c r="BE702" t="s">
        <v>8208</v>
      </c>
      <c r="BF702" t="str">
        <f>HYPERLINK("http://dx.doi.org/10.1007/BF01099918","http://dx.doi.org/10.1007/BF01099918")</f>
        <v>http://dx.doi.org/10.1007/BF01099918</v>
      </c>
      <c r="BG702" t="s">
        <v>74</v>
      </c>
      <c r="BH702" t="s">
        <v>74</v>
      </c>
      <c r="BI702">
        <v>11</v>
      </c>
      <c r="BJ702" t="s">
        <v>1629</v>
      </c>
      <c r="BK702" t="s">
        <v>94</v>
      </c>
      <c r="BL702" t="s">
        <v>1630</v>
      </c>
      <c r="BM702" t="s">
        <v>8209</v>
      </c>
      <c r="BN702" t="s">
        <v>74</v>
      </c>
      <c r="BO702" t="s">
        <v>74</v>
      </c>
      <c r="BP702" t="s">
        <v>74</v>
      </c>
      <c r="BQ702" t="s">
        <v>74</v>
      </c>
      <c r="BR702" t="s">
        <v>97</v>
      </c>
      <c r="BS702" t="s">
        <v>8210</v>
      </c>
      <c r="BT702" t="str">
        <f>HYPERLINK("https%3A%2F%2Fwww.webofscience.com%2Fwos%2Fwoscc%2Ffull-record%2FWOS:A1995RE10400004","View Full Record in Web of Science")</f>
        <v>View Full Record in Web of Science</v>
      </c>
    </row>
    <row r="703" spans="1:72" x14ac:dyDescent="0.15">
      <c r="A703" t="s">
        <v>72</v>
      </c>
      <c r="B703" t="s">
        <v>8211</v>
      </c>
      <c r="C703" t="s">
        <v>74</v>
      </c>
      <c r="D703" t="s">
        <v>74</v>
      </c>
      <c r="E703" t="s">
        <v>74</v>
      </c>
      <c r="F703" t="s">
        <v>8211</v>
      </c>
      <c r="G703" t="s">
        <v>74</v>
      </c>
      <c r="H703" t="s">
        <v>74</v>
      </c>
      <c r="I703" t="s">
        <v>8212</v>
      </c>
      <c r="J703" t="s">
        <v>8213</v>
      </c>
      <c r="K703" t="s">
        <v>74</v>
      </c>
      <c r="L703" t="s">
        <v>74</v>
      </c>
      <c r="M703" t="s">
        <v>77</v>
      </c>
      <c r="N703" t="s">
        <v>1282</v>
      </c>
      <c r="O703" t="s">
        <v>8214</v>
      </c>
      <c r="P703">
        <v>1992</v>
      </c>
      <c r="Q703" t="s">
        <v>8215</v>
      </c>
      <c r="R703" t="s">
        <v>74</v>
      </c>
      <c r="S703" t="s">
        <v>74</v>
      </c>
      <c r="T703" t="s">
        <v>74</v>
      </c>
      <c r="U703" t="s">
        <v>74</v>
      </c>
      <c r="V703" t="s">
        <v>8216</v>
      </c>
      <c r="W703" t="s">
        <v>74</v>
      </c>
      <c r="X703" t="s">
        <v>74</v>
      </c>
      <c r="Y703" t="s">
        <v>8217</v>
      </c>
      <c r="Z703" t="s">
        <v>74</v>
      </c>
      <c r="AA703" t="s">
        <v>8218</v>
      </c>
      <c r="AB703" t="s">
        <v>8219</v>
      </c>
      <c r="AC703" t="s">
        <v>74</v>
      </c>
      <c r="AD703" t="s">
        <v>74</v>
      </c>
      <c r="AE703" t="s">
        <v>74</v>
      </c>
      <c r="AF703" t="s">
        <v>74</v>
      </c>
      <c r="AG703">
        <v>0</v>
      </c>
      <c r="AH703">
        <v>3</v>
      </c>
      <c r="AI703">
        <v>3</v>
      </c>
      <c r="AJ703">
        <v>0</v>
      </c>
      <c r="AK703">
        <v>0</v>
      </c>
      <c r="AL703" t="s">
        <v>8220</v>
      </c>
      <c r="AM703" t="s">
        <v>2373</v>
      </c>
      <c r="AN703" t="s">
        <v>8221</v>
      </c>
      <c r="AO703" t="s">
        <v>8222</v>
      </c>
      <c r="AP703" t="s">
        <v>74</v>
      </c>
      <c r="AQ703" t="s">
        <v>74</v>
      </c>
      <c r="AR703" t="s">
        <v>8223</v>
      </c>
      <c r="AS703" t="s">
        <v>8224</v>
      </c>
      <c r="AT703" t="s">
        <v>74</v>
      </c>
      <c r="AU703">
        <v>1995</v>
      </c>
      <c r="AV703">
        <v>9</v>
      </c>
      <c r="AW703">
        <v>3</v>
      </c>
      <c r="AX703" t="s">
        <v>74</v>
      </c>
      <c r="AY703" t="s">
        <v>74</v>
      </c>
      <c r="AZ703" t="s">
        <v>74</v>
      </c>
      <c r="BA703" t="s">
        <v>74</v>
      </c>
      <c r="BB703">
        <v>355</v>
      </c>
      <c r="BC703">
        <v>371</v>
      </c>
      <c r="BD703" t="s">
        <v>74</v>
      </c>
      <c r="BE703" t="s">
        <v>74</v>
      </c>
      <c r="BF703" t="s">
        <v>74</v>
      </c>
      <c r="BG703" t="s">
        <v>74</v>
      </c>
      <c r="BH703" t="s">
        <v>74</v>
      </c>
      <c r="BI703">
        <v>17</v>
      </c>
      <c r="BJ703" t="s">
        <v>8225</v>
      </c>
      <c r="BK703" t="s">
        <v>3245</v>
      </c>
      <c r="BL703" t="s">
        <v>7776</v>
      </c>
      <c r="BM703" t="s">
        <v>8226</v>
      </c>
      <c r="BN703" t="s">
        <v>74</v>
      </c>
      <c r="BO703" t="s">
        <v>74</v>
      </c>
      <c r="BP703" t="s">
        <v>74</v>
      </c>
      <c r="BQ703" t="s">
        <v>74</v>
      </c>
      <c r="BR703" t="s">
        <v>97</v>
      </c>
      <c r="BS703" t="s">
        <v>8227</v>
      </c>
      <c r="BT703" t="str">
        <f>HYPERLINK("https%3A%2F%2Fwww.webofscience.com%2Fwos%2Fwoscc%2Ffull-record%2FWOS:A1995QU84900005","View Full Record in Web of Science")</f>
        <v>View Full Record in Web of Science</v>
      </c>
    </row>
    <row r="704" spans="1:72" x14ac:dyDescent="0.15">
      <c r="A704" t="s">
        <v>72</v>
      </c>
      <c r="B704" t="s">
        <v>8228</v>
      </c>
      <c r="C704" t="s">
        <v>74</v>
      </c>
      <c r="D704" t="s">
        <v>74</v>
      </c>
      <c r="E704" t="s">
        <v>74</v>
      </c>
      <c r="F704" t="s">
        <v>8228</v>
      </c>
      <c r="G704" t="s">
        <v>74</v>
      </c>
      <c r="H704" t="s">
        <v>74</v>
      </c>
      <c r="I704" t="s">
        <v>8229</v>
      </c>
      <c r="J704" t="s">
        <v>8213</v>
      </c>
      <c r="K704" t="s">
        <v>74</v>
      </c>
      <c r="L704" t="s">
        <v>74</v>
      </c>
      <c r="M704" t="s">
        <v>77</v>
      </c>
      <c r="N704" t="s">
        <v>1282</v>
      </c>
      <c r="O704" t="s">
        <v>8214</v>
      </c>
      <c r="P704">
        <v>1992</v>
      </c>
      <c r="Q704" t="s">
        <v>8215</v>
      </c>
      <c r="R704" t="s">
        <v>74</v>
      </c>
      <c r="S704" t="s">
        <v>74</v>
      </c>
      <c r="T704" t="s">
        <v>74</v>
      </c>
      <c r="U704" t="s">
        <v>74</v>
      </c>
      <c r="V704" t="s">
        <v>8230</v>
      </c>
      <c r="W704" t="s">
        <v>74</v>
      </c>
      <c r="X704" t="s">
        <v>74</v>
      </c>
      <c r="Y704" t="s">
        <v>8231</v>
      </c>
      <c r="Z704" t="s">
        <v>74</v>
      </c>
      <c r="AA704" t="s">
        <v>74</v>
      </c>
      <c r="AB704" t="s">
        <v>74</v>
      </c>
      <c r="AC704" t="s">
        <v>74</v>
      </c>
      <c r="AD704" t="s">
        <v>74</v>
      </c>
      <c r="AE704" t="s">
        <v>74</v>
      </c>
      <c r="AF704" t="s">
        <v>74</v>
      </c>
      <c r="AG704">
        <v>0</v>
      </c>
      <c r="AH704">
        <v>16</v>
      </c>
      <c r="AI704">
        <v>16</v>
      </c>
      <c r="AJ704">
        <v>0</v>
      </c>
      <c r="AK704">
        <v>2</v>
      </c>
      <c r="AL704" t="s">
        <v>8220</v>
      </c>
      <c r="AM704" t="s">
        <v>8232</v>
      </c>
      <c r="AN704" t="s">
        <v>8233</v>
      </c>
      <c r="AO704" t="s">
        <v>8222</v>
      </c>
      <c r="AP704" t="s">
        <v>74</v>
      </c>
      <c r="AQ704" t="s">
        <v>74</v>
      </c>
      <c r="AR704" t="s">
        <v>8223</v>
      </c>
      <c r="AS704" t="s">
        <v>8224</v>
      </c>
      <c r="AT704" t="s">
        <v>74</v>
      </c>
      <c r="AU704">
        <v>1995</v>
      </c>
      <c r="AV704">
        <v>9</v>
      </c>
      <c r="AW704">
        <v>3</v>
      </c>
      <c r="AX704" t="s">
        <v>74</v>
      </c>
      <c r="AY704" t="s">
        <v>74</v>
      </c>
      <c r="AZ704" t="s">
        <v>74</v>
      </c>
      <c r="BA704" t="s">
        <v>74</v>
      </c>
      <c r="BB704">
        <v>421</v>
      </c>
      <c r="BC704">
        <v>438</v>
      </c>
      <c r="BD704" t="s">
        <v>74</v>
      </c>
      <c r="BE704" t="s">
        <v>74</v>
      </c>
      <c r="BF704" t="s">
        <v>74</v>
      </c>
      <c r="BG704" t="s">
        <v>74</v>
      </c>
      <c r="BH704" t="s">
        <v>74</v>
      </c>
      <c r="BI704">
        <v>18</v>
      </c>
      <c r="BJ704" t="s">
        <v>8225</v>
      </c>
      <c r="BK704" t="s">
        <v>1296</v>
      </c>
      <c r="BL704" t="s">
        <v>7776</v>
      </c>
      <c r="BM704" t="s">
        <v>8226</v>
      </c>
      <c r="BN704" t="s">
        <v>74</v>
      </c>
      <c r="BO704" t="s">
        <v>74</v>
      </c>
      <c r="BP704" t="s">
        <v>74</v>
      </c>
      <c r="BQ704" t="s">
        <v>74</v>
      </c>
      <c r="BR704" t="s">
        <v>97</v>
      </c>
      <c r="BS704" t="s">
        <v>8234</v>
      </c>
      <c r="BT704" t="str">
        <f>HYPERLINK("https%3A%2F%2Fwww.webofscience.com%2Fwos%2Fwoscc%2Ffull-record%2FWOS:A1995QU84900009","View Full Record in Web of Science")</f>
        <v>View Full Record in Web of Science</v>
      </c>
    </row>
    <row r="705" spans="1:72" x14ac:dyDescent="0.15">
      <c r="A705" t="s">
        <v>72</v>
      </c>
      <c r="B705" t="s">
        <v>8235</v>
      </c>
      <c r="C705" t="s">
        <v>74</v>
      </c>
      <c r="D705" t="s">
        <v>74</v>
      </c>
      <c r="E705" t="s">
        <v>74</v>
      </c>
      <c r="F705" t="s">
        <v>8235</v>
      </c>
      <c r="G705" t="s">
        <v>74</v>
      </c>
      <c r="H705" t="s">
        <v>74</v>
      </c>
      <c r="I705" t="s">
        <v>8236</v>
      </c>
      <c r="J705" t="s">
        <v>8237</v>
      </c>
      <c r="K705" t="s">
        <v>74</v>
      </c>
      <c r="L705" t="s">
        <v>74</v>
      </c>
      <c r="M705" t="s">
        <v>77</v>
      </c>
      <c r="N705" t="s">
        <v>78</v>
      </c>
      <c r="O705" t="s">
        <v>74</v>
      </c>
      <c r="P705" t="s">
        <v>74</v>
      </c>
      <c r="Q705" t="s">
        <v>74</v>
      </c>
      <c r="R705" t="s">
        <v>74</v>
      </c>
      <c r="S705" t="s">
        <v>74</v>
      </c>
      <c r="T705" t="s">
        <v>74</v>
      </c>
      <c r="U705" t="s">
        <v>74</v>
      </c>
      <c r="V705" t="s">
        <v>8238</v>
      </c>
      <c r="W705" t="s">
        <v>74</v>
      </c>
      <c r="X705" t="s">
        <v>74</v>
      </c>
      <c r="Y705" t="s">
        <v>8239</v>
      </c>
      <c r="Z705" t="s">
        <v>74</v>
      </c>
      <c r="AA705" t="s">
        <v>8240</v>
      </c>
      <c r="AB705" t="s">
        <v>8241</v>
      </c>
      <c r="AC705" t="s">
        <v>74</v>
      </c>
      <c r="AD705" t="s">
        <v>74</v>
      </c>
      <c r="AE705" t="s">
        <v>74</v>
      </c>
      <c r="AF705" t="s">
        <v>74</v>
      </c>
      <c r="AG705">
        <v>0</v>
      </c>
      <c r="AH705">
        <v>4</v>
      </c>
      <c r="AI705">
        <v>4</v>
      </c>
      <c r="AJ705">
        <v>0</v>
      </c>
      <c r="AK705">
        <v>0</v>
      </c>
      <c r="AL705" t="s">
        <v>1775</v>
      </c>
      <c r="AM705" t="s">
        <v>372</v>
      </c>
      <c r="AN705" t="s">
        <v>1776</v>
      </c>
      <c r="AO705" t="s">
        <v>8242</v>
      </c>
      <c r="AP705" t="s">
        <v>8243</v>
      </c>
      <c r="AQ705" t="s">
        <v>74</v>
      </c>
      <c r="AR705" t="s">
        <v>8244</v>
      </c>
      <c r="AS705" t="s">
        <v>8245</v>
      </c>
      <c r="AT705" t="s">
        <v>74</v>
      </c>
      <c r="AU705">
        <v>1995</v>
      </c>
      <c r="AV705">
        <v>28</v>
      </c>
      <c r="AW705">
        <v>1</v>
      </c>
      <c r="AX705" t="s">
        <v>74</v>
      </c>
      <c r="AY705" t="s">
        <v>74</v>
      </c>
      <c r="AZ705" t="s">
        <v>74</v>
      </c>
      <c r="BA705" t="s">
        <v>74</v>
      </c>
      <c r="BB705">
        <v>35</v>
      </c>
      <c r="BC705">
        <v>41</v>
      </c>
      <c r="BD705" t="s">
        <v>74</v>
      </c>
      <c r="BE705" t="s">
        <v>8246</v>
      </c>
      <c r="BF705" t="str">
        <f>HYPERLINK("http://dx.doi.org/10.1016/0265-931X(94)00046-Y","http://dx.doi.org/10.1016/0265-931X(94)00046-Y")</f>
        <v>http://dx.doi.org/10.1016/0265-931X(94)00046-Y</v>
      </c>
      <c r="BG705" t="s">
        <v>74</v>
      </c>
      <c r="BH705" t="s">
        <v>74</v>
      </c>
      <c r="BI705">
        <v>7</v>
      </c>
      <c r="BJ705" t="s">
        <v>93</v>
      </c>
      <c r="BK705" t="s">
        <v>94</v>
      </c>
      <c r="BL705" t="s">
        <v>95</v>
      </c>
      <c r="BM705" t="s">
        <v>8247</v>
      </c>
      <c r="BN705" t="s">
        <v>74</v>
      </c>
      <c r="BO705" t="s">
        <v>74</v>
      </c>
      <c r="BP705" t="s">
        <v>74</v>
      </c>
      <c r="BQ705" t="s">
        <v>74</v>
      </c>
      <c r="BR705" t="s">
        <v>97</v>
      </c>
      <c r="BS705" t="s">
        <v>8248</v>
      </c>
      <c r="BT705" t="str">
        <f>HYPERLINK("https%3A%2F%2Fwww.webofscience.com%2Fwos%2Fwoscc%2Ffull-record%2FWOS:A1995RK50100003","View Full Record in Web of Science")</f>
        <v>View Full Record in Web of Science</v>
      </c>
    </row>
    <row r="706" spans="1:72" x14ac:dyDescent="0.15">
      <c r="A706" t="s">
        <v>72</v>
      </c>
      <c r="B706" t="s">
        <v>8249</v>
      </c>
      <c r="C706" t="s">
        <v>74</v>
      </c>
      <c r="D706" t="s">
        <v>74</v>
      </c>
      <c r="E706" t="s">
        <v>74</v>
      </c>
      <c r="F706" t="s">
        <v>8249</v>
      </c>
      <c r="G706" t="s">
        <v>74</v>
      </c>
      <c r="H706" t="s">
        <v>74</v>
      </c>
      <c r="I706" t="s">
        <v>8250</v>
      </c>
      <c r="J706" t="s">
        <v>8251</v>
      </c>
      <c r="K706" t="s">
        <v>74</v>
      </c>
      <c r="L706" t="s">
        <v>74</v>
      </c>
      <c r="M706" t="s">
        <v>77</v>
      </c>
      <c r="N706" t="s">
        <v>78</v>
      </c>
      <c r="O706" t="s">
        <v>74</v>
      </c>
      <c r="P706" t="s">
        <v>74</v>
      </c>
      <c r="Q706" t="s">
        <v>74</v>
      </c>
      <c r="R706" t="s">
        <v>74</v>
      </c>
      <c r="S706" t="s">
        <v>74</v>
      </c>
      <c r="T706" t="s">
        <v>74</v>
      </c>
      <c r="U706" t="s">
        <v>8252</v>
      </c>
      <c r="V706" t="s">
        <v>8253</v>
      </c>
      <c r="W706" t="s">
        <v>8254</v>
      </c>
      <c r="X706" t="s">
        <v>8255</v>
      </c>
      <c r="Y706" t="s">
        <v>8256</v>
      </c>
      <c r="Z706" t="s">
        <v>74</v>
      </c>
      <c r="AA706" t="s">
        <v>8257</v>
      </c>
      <c r="AB706" t="s">
        <v>74</v>
      </c>
      <c r="AC706" t="s">
        <v>74</v>
      </c>
      <c r="AD706" t="s">
        <v>74</v>
      </c>
      <c r="AE706" t="s">
        <v>74</v>
      </c>
      <c r="AF706" t="s">
        <v>74</v>
      </c>
      <c r="AG706">
        <v>57</v>
      </c>
      <c r="AH706">
        <v>0</v>
      </c>
      <c r="AI706">
        <v>0</v>
      </c>
      <c r="AJ706">
        <v>0</v>
      </c>
      <c r="AK706">
        <v>2</v>
      </c>
      <c r="AL706" t="s">
        <v>8258</v>
      </c>
      <c r="AM706" t="s">
        <v>8259</v>
      </c>
      <c r="AN706" t="s">
        <v>8260</v>
      </c>
      <c r="AO706" t="s">
        <v>8261</v>
      </c>
      <c r="AP706" t="s">
        <v>74</v>
      </c>
      <c r="AQ706" t="s">
        <v>74</v>
      </c>
      <c r="AR706" t="s">
        <v>8262</v>
      </c>
      <c r="AS706" t="s">
        <v>8263</v>
      </c>
      <c r="AT706" t="s">
        <v>74</v>
      </c>
      <c r="AU706">
        <v>1995</v>
      </c>
      <c r="AV706">
        <v>47</v>
      </c>
      <c r="AW706">
        <v>9</v>
      </c>
      <c r="AX706" t="s">
        <v>74</v>
      </c>
      <c r="AY706" t="s">
        <v>74</v>
      </c>
      <c r="AZ706" t="s">
        <v>74</v>
      </c>
      <c r="BA706" t="s">
        <v>74</v>
      </c>
      <c r="BB706">
        <v>929</v>
      </c>
      <c r="BC706">
        <v>942</v>
      </c>
      <c r="BD706" t="s">
        <v>74</v>
      </c>
      <c r="BE706" t="s">
        <v>74</v>
      </c>
      <c r="BF706" t="s">
        <v>74</v>
      </c>
      <c r="BG706" t="s">
        <v>74</v>
      </c>
      <c r="BH706" t="s">
        <v>74</v>
      </c>
      <c r="BI706">
        <v>14</v>
      </c>
      <c r="BJ706" t="s">
        <v>226</v>
      </c>
      <c r="BK706" t="s">
        <v>94</v>
      </c>
      <c r="BL706" t="s">
        <v>227</v>
      </c>
      <c r="BM706" t="s">
        <v>8264</v>
      </c>
      <c r="BN706" t="s">
        <v>74</v>
      </c>
      <c r="BO706" t="s">
        <v>74</v>
      </c>
      <c r="BP706" t="s">
        <v>74</v>
      </c>
      <c r="BQ706" t="s">
        <v>74</v>
      </c>
      <c r="BR706" t="s">
        <v>97</v>
      </c>
      <c r="BS706" t="s">
        <v>8265</v>
      </c>
      <c r="BT706" t="str">
        <f>HYPERLINK("https%3A%2F%2Fwww.webofscience.com%2Fwos%2Fwoscc%2Ffull-record%2FWOS:A1995TL47000010","View Full Record in Web of Science")</f>
        <v>View Full Record in Web of Science</v>
      </c>
    </row>
    <row r="707" spans="1:72" x14ac:dyDescent="0.15">
      <c r="A707" t="s">
        <v>72</v>
      </c>
      <c r="B707" t="s">
        <v>8266</v>
      </c>
      <c r="C707" t="s">
        <v>74</v>
      </c>
      <c r="D707" t="s">
        <v>74</v>
      </c>
      <c r="E707" t="s">
        <v>74</v>
      </c>
      <c r="F707" t="s">
        <v>8266</v>
      </c>
      <c r="G707" t="s">
        <v>74</v>
      </c>
      <c r="H707" t="s">
        <v>74</v>
      </c>
      <c r="I707" t="s">
        <v>8267</v>
      </c>
      <c r="J707" t="s">
        <v>8251</v>
      </c>
      <c r="K707" t="s">
        <v>74</v>
      </c>
      <c r="L707" t="s">
        <v>74</v>
      </c>
      <c r="M707" t="s">
        <v>77</v>
      </c>
      <c r="N707" t="s">
        <v>1282</v>
      </c>
      <c r="O707" t="s">
        <v>8268</v>
      </c>
      <c r="P707" t="s">
        <v>8269</v>
      </c>
      <c r="Q707" t="s">
        <v>8270</v>
      </c>
      <c r="R707" t="s">
        <v>74</v>
      </c>
      <c r="S707" t="s">
        <v>74</v>
      </c>
      <c r="T707" t="s">
        <v>74</v>
      </c>
      <c r="U707" t="s">
        <v>74</v>
      </c>
      <c r="V707" t="s">
        <v>8271</v>
      </c>
      <c r="W707" t="s">
        <v>8272</v>
      </c>
      <c r="X707" t="s">
        <v>8273</v>
      </c>
      <c r="Y707" t="s">
        <v>8274</v>
      </c>
      <c r="Z707" t="s">
        <v>74</v>
      </c>
      <c r="AA707" t="s">
        <v>74</v>
      </c>
      <c r="AB707" t="s">
        <v>8275</v>
      </c>
      <c r="AC707" t="s">
        <v>74</v>
      </c>
      <c r="AD707" t="s">
        <v>74</v>
      </c>
      <c r="AE707" t="s">
        <v>74</v>
      </c>
      <c r="AF707" t="s">
        <v>74</v>
      </c>
      <c r="AG707">
        <v>6</v>
      </c>
      <c r="AH707">
        <v>1</v>
      </c>
      <c r="AI707">
        <v>1</v>
      </c>
      <c r="AJ707">
        <v>0</v>
      </c>
      <c r="AK707">
        <v>0</v>
      </c>
      <c r="AL707" t="s">
        <v>8258</v>
      </c>
      <c r="AM707" t="s">
        <v>8259</v>
      </c>
      <c r="AN707" t="s">
        <v>8260</v>
      </c>
      <c r="AO707" t="s">
        <v>8261</v>
      </c>
      <c r="AP707" t="s">
        <v>74</v>
      </c>
      <c r="AQ707" t="s">
        <v>74</v>
      </c>
      <c r="AR707" t="s">
        <v>8262</v>
      </c>
      <c r="AS707" t="s">
        <v>8263</v>
      </c>
      <c r="AT707" t="s">
        <v>74</v>
      </c>
      <c r="AU707">
        <v>1995</v>
      </c>
      <c r="AV707">
        <v>47</v>
      </c>
      <c r="AW707">
        <v>11</v>
      </c>
      <c r="AX707" t="s">
        <v>74</v>
      </c>
      <c r="AY707" t="s">
        <v>74</v>
      </c>
      <c r="AZ707" t="s">
        <v>74</v>
      </c>
      <c r="BA707" t="s">
        <v>74</v>
      </c>
      <c r="BB707">
        <v>1079</v>
      </c>
      <c r="BC707">
        <v>1084</v>
      </c>
      <c r="BD707" t="s">
        <v>74</v>
      </c>
      <c r="BE707" t="s">
        <v>8276</v>
      </c>
      <c r="BF707" t="str">
        <f>HYPERLINK("http://dx.doi.org/10.5636/jgg.47.1079","http://dx.doi.org/10.5636/jgg.47.1079")</f>
        <v>http://dx.doi.org/10.5636/jgg.47.1079</v>
      </c>
      <c r="BG707" t="s">
        <v>74</v>
      </c>
      <c r="BH707" t="s">
        <v>74</v>
      </c>
      <c r="BI707">
        <v>6</v>
      </c>
      <c r="BJ707" t="s">
        <v>226</v>
      </c>
      <c r="BK707" t="s">
        <v>1296</v>
      </c>
      <c r="BL707" t="s">
        <v>227</v>
      </c>
      <c r="BM707" t="s">
        <v>8277</v>
      </c>
      <c r="BN707" t="s">
        <v>74</v>
      </c>
      <c r="BO707" t="s">
        <v>229</v>
      </c>
      <c r="BP707" t="s">
        <v>74</v>
      </c>
      <c r="BQ707" t="s">
        <v>74</v>
      </c>
      <c r="BR707" t="s">
        <v>97</v>
      </c>
      <c r="BS707" t="s">
        <v>8278</v>
      </c>
      <c r="BT707" t="str">
        <f>HYPERLINK("https%3A%2F%2Fwww.webofscience.com%2Fwos%2Fwoscc%2Ffull-record%2FWOS:A1995TZ55800007","View Full Record in Web of Science")</f>
        <v>View Full Record in Web of Science</v>
      </c>
    </row>
    <row r="708" spans="1:72" x14ac:dyDescent="0.15">
      <c r="A708" t="s">
        <v>72</v>
      </c>
      <c r="B708" t="s">
        <v>8279</v>
      </c>
      <c r="C708" t="s">
        <v>74</v>
      </c>
      <c r="D708" t="s">
        <v>74</v>
      </c>
      <c r="E708" t="s">
        <v>74</v>
      </c>
      <c r="F708" t="s">
        <v>8279</v>
      </c>
      <c r="G708" t="s">
        <v>74</v>
      </c>
      <c r="H708" t="s">
        <v>74</v>
      </c>
      <c r="I708" t="s">
        <v>8280</v>
      </c>
      <c r="J708" t="s">
        <v>8251</v>
      </c>
      <c r="K708" t="s">
        <v>74</v>
      </c>
      <c r="L708" t="s">
        <v>74</v>
      </c>
      <c r="M708" t="s">
        <v>77</v>
      </c>
      <c r="N708" t="s">
        <v>1282</v>
      </c>
      <c r="O708" t="s">
        <v>8268</v>
      </c>
      <c r="P708" t="s">
        <v>8269</v>
      </c>
      <c r="Q708" t="s">
        <v>8270</v>
      </c>
      <c r="R708" t="s">
        <v>74</v>
      </c>
      <c r="S708" t="s">
        <v>74</v>
      </c>
      <c r="T708" t="s">
        <v>74</v>
      </c>
      <c r="U708" t="s">
        <v>8281</v>
      </c>
      <c r="V708" t="s">
        <v>8282</v>
      </c>
      <c r="W708" t="s">
        <v>8283</v>
      </c>
      <c r="X708" t="s">
        <v>8284</v>
      </c>
      <c r="Y708" t="s">
        <v>8285</v>
      </c>
      <c r="Z708" t="s">
        <v>74</v>
      </c>
      <c r="AA708" t="s">
        <v>74</v>
      </c>
      <c r="AB708" t="s">
        <v>2111</v>
      </c>
      <c r="AC708" t="s">
        <v>74</v>
      </c>
      <c r="AD708" t="s">
        <v>74</v>
      </c>
      <c r="AE708" t="s">
        <v>74</v>
      </c>
      <c r="AF708" t="s">
        <v>74</v>
      </c>
      <c r="AG708">
        <v>10</v>
      </c>
      <c r="AH708">
        <v>6</v>
      </c>
      <c r="AI708">
        <v>6</v>
      </c>
      <c r="AJ708">
        <v>0</v>
      </c>
      <c r="AK708">
        <v>0</v>
      </c>
      <c r="AL708" t="s">
        <v>8258</v>
      </c>
      <c r="AM708" t="s">
        <v>8259</v>
      </c>
      <c r="AN708" t="s">
        <v>8260</v>
      </c>
      <c r="AO708" t="s">
        <v>8261</v>
      </c>
      <c r="AP708" t="s">
        <v>74</v>
      </c>
      <c r="AQ708" t="s">
        <v>74</v>
      </c>
      <c r="AR708" t="s">
        <v>8262</v>
      </c>
      <c r="AS708" t="s">
        <v>8263</v>
      </c>
      <c r="AT708" t="s">
        <v>74</v>
      </c>
      <c r="AU708">
        <v>1995</v>
      </c>
      <c r="AV708">
        <v>47</v>
      </c>
      <c r="AW708">
        <v>11</v>
      </c>
      <c r="AX708" t="s">
        <v>74</v>
      </c>
      <c r="AY708" t="s">
        <v>74</v>
      </c>
      <c r="AZ708" t="s">
        <v>74</v>
      </c>
      <c r="BA708" t="s">
        <v>74</v>
      </c>
      <c r="BB708">
        <v>1103</v>
      </c>
      <c r="BC708">
        <v>1106</v>
      </c>
      <c r="BD708" t="s">
        <v>74</v>
      </c>
      <c r="BE708" t="s">
        <v>8286</v>
      </c>
      <c r="BF708" t="str">
        <f>HYPERLINK("http://dx.doi.org/10.5636/jgg.47.1103","http://dx.doi.org/10.5636/jgg.47.1103")</f>
        <v>http://dx.doi.org/10.5636/jgg.47.1103</v>
      </c>
      <c r="BG708" t="s">
        <v>74</v>
      </c>
      <c r="BH708" t="s">
        <v>74</v>
      </c>
      <c r="BI708">
        <v>4</v>
      </c>
      <c r="BJ708" t="s">
        <v>226</v>
      </c>
      <c r="BK708" t="s">
        <v>1296</v>
      </c>
      <c r="BL708" t="s">
        <v>227</v>
      </c>
      <c r="BM708" t="s">
        <v>8277</v>
      </c>
      <c r="BN708" t="s">
        <v>74</v>
      </c>
      <c r="BO708" t="s">
        <v>229</v>
      </c>
      <c r="BP708" t="s">
        <v>74</v>
      </c>
      <c r="BQ708" t="s">
        <v>74</v>
      </c>
      <c r="BR708" t="s">
        <v>97</v>
      </c>
      <c r="BS708" t="s">
        <v>8287</v>
      </c>
      <c r="BT708" t="str">
        <f>HYPERLINK("https%3A%2F%2Fwww.webofscience.com%2Fwos%2Fwoscc%2Ffull-record%2FWOS:A1995TZ55800011","View Full Record in Web of Science")</f>
        <v>View Full Record in Web of Science</v>
      </c>
    </row>
    <row r="709" spans="1:72" x14ac:dyDescent="0.15">
      <c r="A709" t="s">
        <v>72</v>
      </c>
      <c r="B709" t="s">
        <v>8288</v>
      </c>
      <c r="C709" t="s">
        <v>74</v>
      </c>
      <c r="D709" t="s">
        <v>74</v>
      </c>
      <c r="E709" t="s">
        <v>74</v>
      </c>
      <c r="F709" t="s">
        <v>8288</v>
      </c>
      <c r="G709" t="s">
        <v>74</v>
      </c>
      <c r="H709" t="s">
        <v>74</v>
      </c>
      <c r="I709" t="s">
        <v>8289</v>
      </c>
      <c r="J709" t="s">
        <v>8290</v>
      </c>
      <c r="K709" t="s">
        <v>74</v>
      </c>
      <c r="L709" t="s">
        <v>74</v>
      </c>
      <c r="M709" t="s">
        <v>77</v>
      </c>
      <c r="N709" t="s">
        <v>78</v>
      </c>
      <c r="O709" t="s">
        <v>74</v>
      </c>
      <c r="P709" t="s">
        <v>74</v>
      </c>
      <c r="Q709" t="s">
        <v>74</v>
      </c>
      <c r="R709" t="s">
        <v>74</v>
      </c>
      <c r="S709" t="s">
        <v>74</v>
      </c>
      <c r="T709" t="s">
        <v>74</v>
      </c>
      <c r="U709" t="s">
        <v>8291</v>
      </c>
      <c r="V709" t="s">
        <v>8292</v>
      </c>
      <c r="W709" t="s">
        <v>8293</v>
      </c>
      <c r="X709" t="s">
        <v>8294</v>
      </c>
      <c r="Y709" t="s">
        <v>74</v>
      </c>
      <c r="Z709" t="s">
        <v>74</v>
      </c>
      <c r="AA709" t="s">
        <v>8295</v>
      </c>
      <c r="AB709" t="s">
        <v>8296</v>
      </c>
      <c r="AC709" t="s">
        <v>74</v>
      </c>
      <c r="AD709" t="s">
        <v>74</v>
      </c>
      <c r="AE709" t="s">
        <v>74</v>
      </c>
      <c r="AF709" t="s">
        <v>74</v>
      </c>
      <c r="AG709">
        <v>31</v>
      </c>
      <c r="AH709">
        <v>10</v>
      </c>
      <c r="AI709">
        <v>10</v>
      </c>
      <c r="AJ709">
        <v>0</v>
      </c>
      <c r="AK709">
        <v>1</v>
      </c>
      <c r="AL709" t="s">
        <v>8297</v>
      </c>
      <c r="AM709" t="s">
        <v>139</v>
      </c>
      <c r="AN709" t="s">
        <v>8298</v>
      </c>
      <c r="AO709" t="s">
        <v>8299</v>
      </c>
      <c r="AP709" t="s">
        <v>74</v>
      </c>
      <c r="AQ709" t="s">
        <v>74</v>
      </c>
      <c r="AR709" t="s">
        <v>8300</v>
      </c>
      <c r="AS709" t="s">
        <v>8301</v>
      </c>
      <c r="AT709" t="s">
        <v>74</v>
      </c>
      <c r="AU709">
        <v>1995</v>
      </c>
      <c r="AV709">
        <v>41</v>
      </c>
      <c r="AW709">
        <v>137</v>
      </c>
      <c r="AX709" t="s">
        <v>74</v>
      </c>
      <c r="AY709" t="s">
        <v>74</v>
      </c>
      <c r="AZ709" t="s">
        <v>74</v>
      </c>
      <c r="BA709" t="s">
        <v>74</v>
      </c>
      <c r="BB709">
        <v>11</v>
      </c>
      <c r="BC709">
        <v>29</v>
      </c>
      <c r="BD709" t="s">
        <v>74</v>
      </c>
      <c r="BE709" t="s">
        <v>8302</v>
      </c>
      <c r="BF709" t="str">
        <f>HYPERLINK("http://dx.doi.org/10.3189/S002214300001772X","http://dx.doi.org/10.3189/S002214300001772X")</f>
        <v>http://dx.doi.org/10.3189/S002214300001772X</v>
      </c>
      <c r="BG709" t="s">
        <v>74</v>
      </c>
      <c r="BH709" t="s">
        <v>74</v>
      </c>
      <c r="BI709">
        <v>19</v>
      </c>
      <c r="BJ709" t="s">
        <v>674</v>
      </c>
      <c r="BK709" t="s">
        <v>94</v>
      </c>
      <c r="BL709" t="s">
        <v>675</v>
      </c>
      <c r="BM709" t="s">
        <v>8303</v>
      </c>
      <c r="BN709" t="s">
        <v>74</v>
      </c>
      <c r="BO709" t="s">
        <v>229</v>
      </c>
      <c r="BP709" t="s">
        <v>74</v>
      </c>
      <c r="BQ709" t="s">
        <v>74</v>
      </c>
      <c r="BR709" t="s">
        <v>97</v>
      </c>
      <c r="BS709" t="s">
        <v>8304</v>
      </c>
      <c r="BT709" t="str">
        <f>HYPERLINK("https%3A%2F%2Fwww.webofscience.com%2Fwos%2Fwoscc%2Ffull-record%2FWOS:A1995QR91200002","View Full Record in Web of Science")</f>
        <v>View Full Record in Web of Science</v>
      </c>
    </row>
    <row r="710" spans="1:72" x14ac:dyDescent="0.15">
      <c r="A710" t="s">
        <v>72</v>
      </c>
      <c r="B710" t="s">
        <v>8305</v>
      </c>
      <c r="C710" t="s">
        <v>74</v>
      </c>
      <c r="D710" t="s">
        <v>74</v>
      </c>
      <c r="E710" t="s">
        <v>74</v>
      </c>
      <c r="F710" t="s">
        <v>8305</v>
      </c>
      <c r="G710" t="s">
        <v>74</v>
      </c>
      <c r="H710" t="s">
        <v>74</v>
      </c>
      <c r="I710" t="s">
        <v>8306</v>
      </c>
      <c r="J710" t="s">
        <v>8290</v>
      </c>
      <c r="K710" t="s">
        <v>74</v>
      </c>
      <c r="L710" t="s">
        <v>74</v>
      </c>
      <c r="M710" t="s">
        <v>77</v>
      </c>
      <c r="N710" t="s">
        <v>78</v>
      </c>
      <c r="O710" t="s">
        <v>74</v>
      </c>
      <c r="P710" t="s">
        <v>74</v>
      </c>
      <c r="Q710" t="s">
        <v>74</v>
      </c>
      <c r="R710" t="s">
        <v>74</v>
      </c>
      <c r="S710" t="s">
        <v>74</v>
      </c>
      <c r="T710" t="s">
        <v>74</v>
      </c>
      <c r="U710" t="s">
        <v>8307</v>
      </c>
      <c r="V710" t="s">
        <v>8308</v>
      </c>
      <c r="W710" t="s">
        <v>8309</v>
      </c>
      <c r="X710" t="s">
        <v>2976</v>
      </c>
      <c r="Y710" t="s">
        <v>8310</v>
      </c>
      <c r="Z710" t="s">
        <v>74</v>
      </c>
      <c r="AA710" t="s">
        <v>74</v>
      </c>
      <c r="AB710" t="s">
        <v>74</v>
      </c>
      <c r="AC710" t="s">
        <v>74</v>
      </c>
      <c r="AD710" t="s">
        <v>74</v>
      </c>
      <c r="AE710" t="s">
        <v>74</v>
      </c>
      <c r="AF710" t="s">
        <v>74</v>
      </c>
      <c r="AG710">
        <v>95</v>
      </c>
      <c r="AH710">
        <v>40</v>
      </c>
      <c r="AI710">
        <v>41</v>
      </c>
      <c r="AJ710">
        <v>1</v>
      </c>
      <c r="AK710">
        <v>5</v>
      </c>
      <c r="AL710" t="s">
        <v>8297</v>
      </c>
      <c r="AM710" t="s">
        <v>139</v>
      </c>
      <c r="AN710" t="s">
        <v>8298</v>
      </c>
      <c r="AO710" t="s">
        <v>8299</v>
      </c>
      <c r="AP710" t="s">
        <v>8311</v>
      </c>
      <c r="AQ710" t="s">
        <v>74</v>
      </c>
      <c r="AR710" t="s">
        <v>8300</v>
      </c>
      <c r="AS710" t="s">
        <v>8301</v>
      </c>
      <c r="AT710" t="s">
        <v>74</v>
      </c>
      <c r="AU710">
        <v>1995</v>
      </c>
      <c r="AV710">
        <v>41</v>
      </c>
      <c r="AW710">
        <v>138</v>
      </c>
      <c r="AX710" t="s">
        <v>74</v>
      </c>
      <c r="AY710" t="s">
        <v>74</v>
      </c>
      <c r="AZ710" t="s">
        <v>74</v>
      </c>
      <c r="BA710" t="s">
        <v>74</v>
      </c>
      <c r="BB710">
        <v>313</v>
      </c>
      <c r="BC710">
        <v>332</v>
      </c>
      <c r="BD710" t="s">
        <v>74</v>
      </c>
      <c r="BE710" t="s">
        <v>8312</v>
      </c>
      <c r="BF710" t="str">
        <f>HYPERLINK("http://dx.doi.org/10.3189/S0022143000016208","http://dx.doi.org/10.3189/S0022143000016208")</f>
        <v>http://dx.doi.org/10.3189/S0022143000016208</v>
      </c>
      <c r="BG710" t="s">
        <v>74</v>
      </c>
      <c r="BH710" t="s">
        <v>74</v>
      </c>
      <c r="BI710">
        <v>20</v>
      </c>
      <c r="BJ710" t="s">
        <v>674</v>
      </c>
      <c r="BK710" t="s">
        <v>94</v>
      </c>
      <c r="BL710" t="s">
        <v>675</v>
      </c>
      <c r="BM710" t="s">
        <v>8313</v>
      </c>
      <c r="BN710" t="s">
        <v>74</v>
      </c>
      <c r="BO710" t="s">
        <v>8000</v>
      </c>
      <c r="BP710" t="s">
        <v>74</v>
      </c>
      <c r="BQ710" t="s">
        <v>74</v>
      </c>
      <c r="BR710" t="s">
        <v>97</v>
      </c>
      <c r="BS710" t="s">
        <v>8314</v>
      </c>
      <c r="BT710" t="str">
        <f>HYPERLINK("https%3A%2F%2Fwww.webofscience.com%2Fwos%2Fwoscc%2Ffull-record%2FWOS:A1995RT56700009","View Full Record in Web of Science")</f>
        <v>View Full Record in Web of Science</v>
      </c>
    </row>
    <row r="711" spans="1:72" x14ac:dyDescent="0.15">
      <c r="A711" t="s">
        <v>72</v>
      </c>
      <c r="B711" t="s">
        <v>8315</v>
      </c>
      <c r="C711" t="s">
        <v>74</v>
      </c>
      <c r="D711" t="s">
        <v>74</v>
      </c>
      <c r="E711" t="s">
        <v>74</v>
      </c>
      <c r="F711" t="s">
        <v>8315</v>
      </c>
      <c r="G711" t="s">
        <v>74</v>
      </c>
      <c r="H711" t="s">
        <v>74</v>
      </c>
      <c r="I711" t="s">
        <v>8316</v>
      </c>
      <c r="J711" t="s">
        <v>8290</v>
      </c>
      <c r="K711" t="s">
        <v>74</v>
      </c>
      <c r="L711" t="s">
        <v>74</v>
      </c>
      <c r="M711" t="s">
        <v>77</v>
      </c>
      <c r="N711" t="s">
        <v>78</v>
      </c>
      <c r="O711" t="s">
        <v>74</v>
      </c>
      <c r="P711" t="s">
        <v>74</v>
      </c>
      <c r="Q711" t="s">
        <v>74</v>
      </c>
      <c r="R711" t="s">
        <v>74</v>
      </c>
      <c r="S711" t="s">
        <v>74</v>
      </c>
      <c r="T711" t="s">
        <v>74</v>
      </c>
      <c r="U711" t="s">
        <v>74</v>
      </c>
      <c r="V711" t="s">
        <v>8317</v>
      </c>
      <c r="W711" t="s">
        <v>8318</v>
      </c>
      <c r="X711" t="s">
        <v>8319</v>
      </c>
      <c r="Y711" t="s">
        <v>8320</v>
      </c>
      <c r="Z711" t="s">
        <v>74</v>
      </c>
      <c r="AA711" t="s">
        <v>74</v>
      </c>
      <c r="AB711" t="s">
        <v>74</v>
      </c>
      <c r="AC711" t="s">
        <v>74</v>
      </c>
      <c r="AD711" t="s">
        <v>74</v>
      </c>
      <c r="AE711" t="s">
        <v>74</v>
      </c>
      <c r="AF711" t="s">
        <v>74</v>
      </c>
      <c r="AG711">
        <v>13</v>
      </c>
      <c r="AH711">
        <v>13</v>
      </c>
      <c r="AI711">
        <v>15</v>
      </c>
      <c r="AJ711">
        <v>0</v>
      </c>
      <c r="AK711">
        <v>12</v>
      </c>
      <c r="AL711" t="s">
        <v>8297</v>
      </c>
      <c r="AM711" t="s">
        <v>139</v>
      </c>
      <c r="AN711" t="s">
        <v>7214</v>
      </c>
      <c r="AO711" t="s">
        <v>8299</v>
      </c>
      <c r="AP711" t="s">
        <v>74</v>
      </c>
      <c r="AQ711" t="s">
        <v>74</v>
      </c>
      <c r="AR711" t="s">
        <v>8300</v>
      </c>
      <c r="AS711" t="s">
        <v>8301</v>
      </c>
      <c r="AT711" t="s">
        <v>74</v>
      </c>
      <c r="AU711">
        <v>1995</v>
      </c>
      <c r="AV711">
        <v>41</v>
      </c>
      <c r="AW711">
        <v>138</v>
      </c>
      <c r="AX711" t="s">
        <v>74</v>
      </c>
      <c r="AY711" t="s">
        <v>74</v>
      </c>
      <c r="AZ711" t="s">
        <v>74</v>
      </c>
      <c r="BA711" t="s">
        <v>74</v>
      </c>
      <c r="BB711">
        <v>408</v>
      </c>
      <c r="BC711">
        <v>412</v>
      </c>
      <c r="BD711" t="s">
        <v>74</v>
      </c>
      <c r="BE711" t="s">
        <v>8321</v>
      </c>
      <c r="BF711" t="str">
        <f>HYPERLINK("http://dx.doi.org/10.3189/S0022143000016270","http://dx.doi.org/10.3189/S0022143000016270")</f>
        <v>http://dx.doi.org/10.3189/S0022143000016270</v>
      </c>
      <c r="BG711" t="s">
        <v>74</v>
      </c>
      <c r="BH711" t="s">
        <v>74</v>
      </c>
      <c r="BI711">
        <v>5</v>
      </c>
      <c r="BJ711" t="s">
        <v>674</v>
      </c>
      <c r="BK711" t="s">
        <v>94</v>
      </c>
      <c r="BL711" t="s">
        <v>675</v>
      </c>
      <c r="BM711" t="s">
        <v>8313</v>
      </c>
      <c r="BN711" t="s">
        <v>74</v>
      </c>
      <c r="BO711" t="s">
        <v>8000</v>
      </c>
      <c r="BP711" t="s">
        <v>74</v>
      </c>
      <c r="BQ711" t="s">
        <v>74</v>
      </c>
      <c r="BR711" t="s">
        <v>97</v>
      </c>
      <c r="BS711" t="s">
        <v>8322</v>
      </c>
      <c r="BT711" t="str">
        <f>HYPERLINK("https%3A%2F%2Fwww.webofscience.com%2Fwos%2Fwoscc%2Ffull-record%2FWOS:A1995RT56700016","View Full Record in Web of Science")</f>
        <v>View Full Record in Web of Science</v>
      </c>
    </row>
    <row r="712" spans="1:72" x14ac:dyDescent="0.15">
      <c r="A712" t="s">
        <v>72</v>
      </c>
      <c r="B712" t="s">
        <v>8323</v>
      </c>
      <c r="C712" t="s">
        <v>74</v>
      </c>
      <c r="D712" t="s">
        <v>74</v>
      </c>
      <c r="E712" t="s">
        <v>74</v>
      </c>
      <c r="F712" t="s">
        <v>8323</v>
      </c>
      <c r="G712" t="s">
        <v>74</v>
      </c>
      <c r="H712" t="s">
        <v>74</v>
      </c>
      <c r="I712" t="s">
        <v>8324</v>
      </c>
      <c r="J712" t="s">
        <v>8290</v>
      </c>
      <c r="K712" t="s">
        <v>74</v>
      </c>
      <c r="L712" t="s">
        <v>74</v>
      </c>
      <c r="M712" t="s">
        <v>77</v>
      </c>
      <c r="N712" t="s">
        <v>78</v>
      </c>
      <c r="O712" t="s">
        <v>74</v>
      </c>
      <c r="P712" t="s">
        <v>74</v>
      </c>
      <c r="Q712" t="s">
        <v>74</v>
      </c>
      <c r="R712" t="s">
        <v>74</v>
      </c>
      <c r="S712" t="s">
        <v>74</v>
      </c>
      <c r="T712" t="s">
        <v>74</v>
      </c>
      <c r="U712" t="s">
        <v>74</v>
      </c>
      <c r="V712" t="s">
        <v>8325</v>
      </c>
      <c r="W712" t="s">
        <v>8326</v>
      </c>
      <c r="X712" t="s">
        <v>2941</v>
      </c>
      <c r="Y712" t="s">
        <v>8327</v>
      </c>
      <c r="Z712" t="s">
        <v>74</v>
      </c>
      <c r="AA712" t="s">
        <v>8328</v>
      </c>
      <c r="AB712" t="s">
        <v>159</v>
      </c>
      <c r="AC712" t="s">
        <v>74</v>
      </c>
      <c r="AD712" t="s">
        <v>74</v>
      </c>
      <c r="AE712" t="s">
        <v>74</v>
      </c>
      <c r="AF712" t="s">
        <v>74</v>
      </c>
      <c r="AG712">
        <v>19</v>
      </c>
      <c r="AH712">
        <v>18</v>
      </c>
      <c r="AI712">
        <v>21</v>
      </c>
      <c r="AJ712">
        <v>0</v>
      </c>
      <c r="AK712">
        <v>3</v>
      </c>
      <c r="AL712" t="s">
        <v>8297</v>
      </c>
      <c r="AM712" t="s">
        <v>139</v>
      </c>
      <c r="AN712" t="s">
        <v>7214</v>
      </c>
      <c r="AO712" t="s">
        <v>8299</v>
      </c>
      <c r="AP712" t="s">
        <v>74</v>
      </c>
      <c r="AQ712" t="s">
        <v>74</v>
      </c>
      <c r="AR712" t="s">
        <v>8300</v>
      </c>
      <c r="AS712" t="s">
        <v>8301</v>
      </c>
      <c r="AT712" t="s">
        <v>74</v>
      </c>
      <c r="AU712">
        <v>1995</v>
      </c>
      <c r="AV712">
        <v>41</v>
      </c>
      <c r="AW712">
        <v>138</v>
      </c>
      <c r="AX712" t="s">
        <v>74</v>
      </c>
      <c r="AY712" t="s">
        <v>74</v>
      </c>
      <c r="AZ712" t="s">
        <v>74</v>
      </c>
      <c r="BA712" t="s">
        <v>74</v>
      </c>
      <c r="BB712">
        <v>423</v>
      </c>
      <c r="BC712">
        <v>429</v>
      </c>
      <c r="BD712" t="s">
        <v>74</v>
      </c>
      <c r="BE712" t="s">
        <v>8329</v>
      </c>
      <c r="BF712" t="str">
        <f>HYPERLINK("http://dx.doi.org/10.3189/S0022143000016294","http://dx.doi.org/10.3189/S0022143000016294")</f>
        <v>http://dx.doi.org/10.3189/S0022143000016294</v>
      </c>
      <c r="BG712" t="s">
        <v>74</v>
      </c>
      <c r="BH712" t="s">
        <v>74</v>
      </c>
      <c r="BI712">
        <v>7</v>
      </c>
      <c r="BJ712" t="s">
        <v>674</v>
      </c>
      <c r="BK712" t="s">
        <v>94</v>
      </c>
      <c r="BL712" t="s">
        <v>675</v>
      </c>
      <c r="BM712" t="s">
        <v>8313</v>
      </c>
      <c r="BN712" t="s">
        <v>74</v>
      </c>
      <c r="BO712" t="s">
        <v>229</v>
      </c>
      <c r="BP712" t="s">
        <v>74</v>
      </c>
      <c r="BQ712" t="s">
        <v>74</v>
      </c>
      <c r="BR712" t="s">
        <v>97</v>
      </c>
      <c r="BS712" t="s">
        <v>8330</v>
      </c>
      <c r="BT712" t="str">
        <f>HYPERLINK("https%3A%2F%2Fwww.webofscience.com%2Fwos%2Fwoscc%2Ffull-record%2FWOS:A1995RT56700018","View Full Record in Web of Science")</f>
        <v>View Full Record in Web of Science</v>
      </c>
    </row>
    <row r="713" spans="1:72" x14ac:dyDescent="0.15">
      <c r="A713" t="s">
        <v>72</v>
      </c>
      <c r="B713" t="s">
        <v>8331</v>
      </c>
      <c r="C713" t="s">
        <v>74</v>
      </c>
      <c r="D713" t="s">
        <v>74</v>
      </c>
      <c r="E713" t="s">
        <v>74</v>
      </c>
      <c r="F713" t="s">
        <v>8331</v>
      </c>
      <c r="G713" t="s">
        <v>74</v>
      </c>
      <c r="H713" t="s">
        <v>74</v>
      </c>
      <c r="I713" t="s">
        <v>8332</v>
      </c>
      <c r="J713" t="s">
        <v>8290</v>
      </c>
      <c r="K713" t="s">
        <v>74</v>
      </c>
      <c r="L713" t="s">
        <v>74</v>
      </c>
      <c r="M713" t="s">
        <v>77</v>
      </c>
      <c r="N713" t="s">
        <v>872</v>
      </c>
      <c r="O713" t="s">
        <v>74</v>
      </c>
      <c r="P713" t="s">
        <v>74</v>
      </c>
      <c r="Q713" t="s">
        <v>74</v>
      </c>
      <c r="R713" t="s">
        <v>74</v>
      </c>
      <c r="S713" t="s">
        <v>74</v>
      </c>
      <c r="T713" t="s">
        <v>74</v>
      </c>
      <c r="U713" t="s">
        <v>8333</v>
      </c>
      <c r="V713" t="s">
        <v>74</v>
      </c>
      <c r="W713" t="s">
        <v>8334</v>
      </c>
      <c r="X713" t="s">
        <v>5744</v>
      </c>
      <c r="Y713" t="s">
        <v>8335</v>
      </c>
      <c r="Z713" t="s">
        <v>74</v>
      </c>
      <c r="AA713" t="s">
        <v>8336</v>
      </c>
      <c r="AB713" t="s">
        <v>8337</v>
      </c>
      <c r="AC713" t="s">
        <v>74</v>
      </c>
      <c r="AD713" t="s">
        <v>74</v>
      </c>
      <c r="AE713" t="s">
        <v>74</v>
      </c>
      <c r="AF713" t="s">
        <v>74</v>
      </c>
      <c r="AG713">
        <v>15</v>
      </c>
      <c r="AH713">
        <v>1</v>
      </c>
      <c r="AI713">
        <v>1</v>
      </c>
      <c r="AJ713">
        <v>0</v>
      </c>
      <c r="AK713">
        <v>1</v>
      </c>
      <c r="AL713" t="s">
        <v>1967</v>
      </c>
      <c r="AM713" t="s">
        <v>139</v>
      </c>
      <c r="AN713" t="s">
        <v>8338</v>
      </c>
      <c r="AO713" t="s">
        <v>8299</v>
      </c>
      <c r="AP713" t="s">
        <v>8311</v>
      </c>
      <c r="AQ713" t="s">
        <v>74</v>
      </c>
      <c r="AR713" t="s">
        <v>8300</v>
      </c>
      <c r="AS713" t="s">
        <v>8301</v>
      </c>
      <c r="AT713" t="s">
        <v>74</v>
      </c>
      <c r="AU713">
        <v>1995</v>
      </c>
      <c r="AV713">
        <v>41</v>
      </c>
      <c r="AW713">
        <v>138</v>
      </c>
      <c r="AX713" t="s">
        <v>74</v>
      </c>
      <c r="AY713" t="s">
        <v>74</v>
      </c>
      <c r="AZ713" t="s">
        <v>74</v>
      </c>
      <c r="BA713" t="s">
        <v>74</v>
      </c>
      <c r="BB713">
        <v>432</v>
      </c>
      <c r="BC713">
        <v>435</v>
      </c>
      <c r="BD713" t="s">
        <v>74</v>
      </c>
      <c r="BE713" t="s">
        <v>8339</v>
      </c>
      <c r="BF713" t="str">
        <f>HYPERLINK("http://dx.doi.org/10.3189/S0022143000016312","http://dx.doi.org/10.3189/S0022143000016312")</f>
        <v>http://dx.doi.org/10.3189/S0022143000016312</v>
      </c>
      <c r="BG713" t="s">
        <v>74</v>
      </c>
      <c r="BH713" t="s">
        <v>74</v>
      </c>
      <c r="BI713">
        <v>4</v>
      </c>
      <c r="BJ713" t="s">
        <v>674</v>
      </c>
      <c r="BK713" t="s">
        <v>94</v>
      </c>
      <c r="BL713" t="s">
        <v>675</v>
      </c>
      <c r="BM713" t="s">
        <v>8313</v>
      </c>
      <c r="BN713" t="s">
        <v>74</v>
      </c>
      <c r="BO713" t="s">
        <v>229</v>
      </c>
      <c r="BP713" t="s">
        <v>74</v>
      </c>
      <c r="BQ713" t="s">
        <v>74</v>
      </c>
      <c r="BR713" t="s">
        <v>97</v>
      </c>
      <c r="BS713" t="s">
        <v>8340</v>
      </c>
      <c r="BT713" t="str">
        <f>HYPERLINK("https%3A%2F%2Fwww.webofscience.com%2Fwos%2Fwoscc%2Ffull-record%2FWOS:A1995RT56700020","View Full Record in Web of Science")</f>
        <v>View Full Record in Web of Science</v>
      </c>
    </row>
    <row r="714" spans="1:72" x14ac:dyDescent="0.15">
      <c r="A714" t="s">
        <v>72</v>
      </c>
      <c r="B714" t="s">
        <v>8341</v>
      </c>
      <c r="C714" t="s">
        <v>74</v>
      </c>
      <c r="D714" t="s">
        <v>74</v>
      </c>
      <c r="E714" t="s">
        <v>74</v>
      </c>
      <c r="F714" t="s">
        <v>8341</v>
      </c>
      <c r="G714" t="s">
        <v>74</v>
      </c>
      <c r="H714" t="s">
        <v>74</v>
      </c>
      <c r="I714" t="s">
        <v>8342</v>
      </c>
      <c r="J714" t="s">
        <v>8290</v>
      </c>
      <c r="K714" t="s">
        <v>74</v>
      </c>
      <c r="L714" t="s">
        <v>74</v>
      </c>
      <c r="M714" t="s">
        <v>77</v>
      </c>
      <c r="N714" t="s">
        <v>78</v>
      </c>
      <c r="O714" t="s">
        <v>74</v>
      </c>
      <c r="P714" t="s">
        <v>74</v>
      </c>
      <c r="Q714" t="s">
        <v>74</v>
      </c>
      <c r="R714" t="s">
        <v>74</v>
      </c>
      <c r="S714" t="s">
        <v>74</v>
      </c>
      <c r="T714" t="s">
        <v>74</v>
      </c>
      <c r="U714" t="s">
        <v>8343</v>
      </c>
      <c r="V714" t="s">
        <v>8344</v>
      </c>
      <c r="W714" t="s">
        <v>8345</v>
      </c>
      <c r="X714" t="s">
        <v>8346</v>
      </c>
      <c r="Y714" t="s">
        <v>74</v>
      </c>
      <c r="Z714" t="s">
        <v>74</v>
      </c>
      <c r="AA714" t="s">
        <v>6201</v>
      </c>
      <c r="AB714" t="s">
        <v>74</v>
      </c>
      <c r="AC714" t="s">
        <v>74</v>
      </c>
      <c r="AD714" t="s">
        <v>74</v>
      </c>
      <c r="AE714" t="s">
        <v>74</v>
      </c>
      <c r="AF714" t="s">
        <v>74</v>
      </c>
      <c r="AG714">
        <v>46</v>
      </c>
      <c r="AH714">
        <v>7</v>
      </c>
      <c r="AI714">
        <v>8</v>
      </c>
      <c r="AJ714">
        <v>0</v>
      </c>
      <c r="AK714">
        <v>1</v>
      </c>
      <c r="AL714" t="s">
        <v>8297</v>
      </c>
      <c r="AM714" t="s">
        <v>139</v>
      </c>
      <c r="AN714" t="s">
        <v>7214</v>
      </c>
      <c r="AO714" t="s">
        <v>8299</v>
      </c>
      <c r="AP714" t="s">
        <v>74</v>
      </c>
      <c r="AQ714" t="s">
        <v>74</v>
      </c>
      <c r="AR714" t="s">
        <v>8300</v>
      </c>
      <c r="AS714" t="s">
        <v>8301</v>
      </c>
      <c r="AT714" t="s">
        <v>74</v>
      </c>
      <c r="AU714">
        <v>1995</v>
      </c>
      <c r="AV714">
        <v>41</v>
      </c>
      <c r="AW714">
        <v>139</v>
      </c>
      <c r="AX714" t="s">
        <v>74</v>
      </c>
      <c r="AY714" t="s">
        <v>74</v>
      </c>
      <c r="AZ714" t="s">
        <v>74</v>
      </c>
      <c r="BA714" t="s">
        <v>74</v>
      </c>
      <c r="BB714">
        <v>445</v>
      </c>
      <c r="BC714">
        <v>454</v>
      </c>
      <c r="BD714" t="s">
        <v>74</v>
      </c>
      <c r="BE714" t="s">
        <v>74</v>
      </c>
      <c r="BF714" t="s">
        <v>74</v>
      </c>
      <c r="BG714" t="s">
        <v>74</v>
      </c>
      <c r="BH714" t="s">
        <v>74</v>
      </c>
      <c r="BI714">
        <v>10</v>
      </c>
      <c r="BJ714" t="s">
        <v>674</v>
      </c>
      <c r="BK714" t="s">
        <v>94</v>
      </c>
      <c r="BL714" t="s">
        <v>675</v>
      </c>
      <c r="BM714" t="s">
        <v>8347</v>
      </c>
      <c r="BN714" t="s">
        <v>74</v>
      </c>
      <c r="BO714" t="s">
        <v>576</v>
      </c>
      <c r="BP714" t="s">
        <v>74</v>
      </c>
      <c r="BQ714" t="s">
        <v>74</v>
      </c>
      <c r="BR714" t="s">
        <v>97</v>
      </c>
      <c r="BS714" t="s">
        <v>8348</v>
      </c>
      <c r="BT714" t="str">
        <f>HYPERLINK("https%3A%2F%2Fwww.webofscience.com%2Fwos%2Fwoscc%2Ffull-record%2FWOS:A1995TG87100002","View Full Record in Web of Science")</f>
        <v>View Full Record in Web of Science</v>
      </c>
    </row>
    <row r="715" spans="1:72" x14ac:dyDescent="0.15">
      <c r="A715" t="s">
        <v>72</v>
      </c>
      <c r="B715" t="s">
        <v>8349</v>
      </c>
      <c r="C715" t="s">
        <v>74</v>
      </c>
      <c r="D715" t="s">
        <v>74</v>
      </c>
      <c r="E715" t="s">
        <v>74</v>
      </c>
      <c r="F715" t="s">
        <v>8349</v>
      </c>
      <c r="G715" t="s">
        <v>74</v>
      </c>
      <c r="H715" t="s">
        <v>74</v>
      </c>
      <c r="I715" t="s">
        <v>8350</v>
      </c>
      <c r="J715" t="s">
        <v>8290</v>
      </c>
      <c r="K715" t="s">
        <v>74</v>
      </c>
      <c r="L715" t="s">
        <v>74</v>
      </c>
      <c r="M715" t="s">
        <v>77</v>
      </c>
      <c r="N715" t="s">
        <v>78</v>
      </c>
      <c r="O715" t="s">
        <v>74</v>
      </c>
      <c r="P715" t="s">
        <v>74</v>
      </c>
      <c r="Q715" t="s">
        <v>74</v>
      </c>
      <c r="R715" t="s">
        <v>74</v>
      </c>
      <c r="S715" t="s">
        <v>74</v>
      </c>
      <c r="T715" t="s">
        <v>74</v>
      </c>
      <c r="U715" t="s">
        <v>74</v>
      </c>
      <c r="V715" t="s">
        <v>8351</v>
      </c>
      <c r="W715" t="s">
        <v>4352</v>
      </c>
      <c r="X715" t="s">
        <v>302</v>
      </c>
      <c r="Y715" t="s">
        <v>8352</v>
      </c>
      <c r="Z715" t="s">
        <v>74</v>
      </c>
      <c r="AA715" t="s">
        <v>4745</v>
      </c>
      <c r="AB715" t="s">
        <v>4746</v>
      </c>
      <c r="AC715" t="s">
        <v>74</v>
      </c>
      <c r="AD715" t="s">
        <v>74</v>
      </c>
      <c r="AE715" t="s">
        <v>74</v>
      </c>
      <c r="AF715" t="s">
        <v>74</v>
      </c>
      <c r="AG715">
        <v>18</v>
      </c>
      <c r="AH715">
        <v>12</v>
      </c>
      <c r="AI715">
        <v>13</v>
      </c>
      <c r="AJ715">
        <v>0</v>
      </c>
      <c r="AK715">
        <v>1</v>
      </c>
      <c r="AL715" t="s">
        <v>8297</v>
      </c>
      <c r="AM715" t="s">
        <v>139</v>
      </c>
      <c r="AN715" t="s">
        <v>7214</v>
      </c>
      <c r="AO715" t="s">
        <v>8299</v>
      </c>
      <c r="AP715" t="s">
        <v>74</v>
      </c>
      <c r="AQ715" t="s">
        <v>74</v>
      </c>
      <c r="AR715" t="s">
        <v>8300</v>
      </c>
      <c r="AS715" t="s">
        <v>8301</v>
      </c>
      <c r="AT715" t="s">
        <v>74</v>
      </c>
      <c r="AU715">
        <v>1995</v>
      </c>
      <c r="AV715">
        <v>41</v>
      </c>
      <c r="AW715">
        <v>139</v>
      </c>
      <c r="AX715" t="s">
        <v>74</v>
      </c>
      <c r="AY715" t="s">
        <v>74</v>
      </c>
      <c r="AZ715" t="s">
        <v>74</v>
      </c>
      <c r="BA715" t="s">
        <v>74</v>
      </c>
      <c r="BB715">
        <v>483</v>
      </c>
      <c r="BC715">
        <v>489</v>
      </c>
      <c r="BD715" t="s">
        <v>74</v>
      </c>
      <c r="BE715" t="s">
        <v>8353</v>
      </c>
      <c r="BF715" t="str">
        <f>HYPERLINK("http://dx.doi.org/10.3189/S0022143000034821","http://dx.doi.org/10.3189/S0022143000034821")</f>
        <v>http://dx.doi.org/10.3189/S0022143000034821</v>
      </c>
      <c r="BG715" t="s">
        <v>74</v>
      </c>
      <c r="BH715" t="s">
        <v>74</v>
      </c>
      <c r="BI715">
        <v>7</v>
      </c>
      <c r="BJ715" t="s">
        <v>674</v>
      </c>
      <c r="BK715" t="s">
        <v>94</v>
      </c>
      <c r="BL715" t="s">
        <v>675</v>
      </c>
      <c r="BM715" t="s">
        <v>8347</v>
      </c>
      <c r="BN715" t="s">
        <v>74</v>
      </c>
      <c r="BO715" t="s">
        <v>229</v>
      </c>
      <c r="BP715" t="s">
        <v>74</v>
      </c>
      <c r="BQ715" t="s">
        <v>74</v>
      </c>
      <c r="BR715" t="s">
        <v>97</v>
      </c>
      <c r="BS715" t="s">
        <v>8354</v>
      </c>
      <c r="BT715" t="str">
        <f>HYPERLINK("https%3A%2F%2Fwww.webofscience.com%2Fwos%2Fwoscc%2Ffull-record%2FWOS:A1995TG87100006","View Full Record in Web of Science")</f>
        <v>View Full Record in Web of Science</v>
      </c>
    </row>
    <row r="716" spans="1:72" x14ac:dyDescent="0.15">
      <c r="A716" t="s">
        <v>72</v>
      </c>
      <c r="B716" t="s">
        <v>8355</v>
      </c>
      <c r="C716" t="s">
        <v>74</v>
      </c>
      <c r="D716" t="s">
        <v>74</v>
      </c>
      <c r="E716" t="s">
        <v>74</v>
      </c>
      <c r="F716" t="s">
        <v>8355</v>
      </c>
      <c r="G716" t="s">
        <v>74</v>
      </c>
      <c r="H716" t="s">
        <v>74</v>
      </c>
      <c r="I716" t="s">
        <v>8356</v>
      </c>
      <c r="J716" t="s">
        <v>8290</v>
      </c>
      <c r="K716" t="s">
        <v>74</v>
      </c>
      <c r="L716" t="s">
        <v>74</v>
      </c>
      <c r="M716" t="s">
        <v>77</v>
      </c>
      <c r="N716" t="s">
        <v>78</v>
      </c>
      <c r="O716" t="s">
        <v>74</v>
      </c>
      <c r="P716" t="s">
        <v>74</v>
      </c>
      <c r="Q716" t="s">
        <v>74</v>
      </c>
      <c r="R716" t="s">
        <v>74</v>
      </c>
      <c r="S716" t="s">
        <v>74</v>
      </c>
      <c r="T716" t="s">
        <v>74</v>
      </c>
      <c r="U716" t="s">
        <v>8357</v>
      </c>
      <c r="V716" t="s">
        <v>8358</v>
      </c>
      <c r="W716" t="s">
        <v>8359</v>
      </c>
      <c r="X716" t="s">
        <v>8360</v>
      </c>
      <c r="Y716" t="s">
        <v>8361</v>
      </c>
      <c r="Z716" t="s">
        <v>74</v>
      </c>
      <c r="AA716" t="s">
        <v>8362</v>
      </c>
      <c r="AB716" t="s">
        <v>74</v>
      </c>
      <c r="AC716" t="s">
        <v>74</v>
      </c>
      <c r="AD716" t="s">
        <v>74</v>
      </c>
      <c r="AE716" t="s">
        <v>74</v>
      </c>
      <c r="AF716" t="s">
        <v>74</v>
      </c>
      <c r="AG716">
        <v>53</v>
      </c>
      <c r="AH716">
        <v>83</v>
      </c>
      <c r="AI716">
        <v>90</v>
      </c>
      <c r="AJ716">
        <v>0</v>
      </c>
      <c r="AK716">
        <v>12</v>
      </c>
      <c r="AL716" t="s">
        <v>1967</v>
      </c>
      <c r="AM716" t="s">
        <v>139</v>
      </c>
      <c r="AN716" t="s">
        <v>8338</v>
      </c>
      <c r="AO716" t="s">
        <v>8299</v>
      </c>
      <c r="AP716" t="s">
        <v>8311</v>
      </c>
      <c r="AQ716" t="s">
        <v>74</v>
      </c>
      <c r="AR716" t="s">
        <v>8300</v>
      </c>
      <c r="AS716" t="s">
        <v>8301</v>
      </c>
      <c r="AT716" t="s">
        <v>74</v>
      </c>
      <c r="AU716">
        <v>1995</v>
      </c>
      <c r="AV716">
        <v>41</v>
      </c>
      <c r="AW716">
        <v>139</v>
      </c>
      <c r="AX716" t="s">
        <v>74</v>
      </c>
      <c r="AY716" t="s">
        <v>74</v>
      </c>
      <c r="AZ716" t="s">
        <v>74</v>
      </c>
      <c r="BA716" t="s">
        <v>74</v>
      </c>
      <c r="BB716">
        <v>503</v>
      </c>
      <c r="BC716">
        <v>514</v>
      </c>
      <c r="BD716" t="s">
        <v>74</v>
      </c>
      <c r="BE716" t="s">
        <v>8363</v>
      </c>
      <c r="BF716" t="str">
        <f>HYPERLINK("http://dx.doi.org/10.3189/S0022143000034845","http://dx.doi.org/10.3189/S0022143000034845")</f>
        <v>http://dx.doi.org/10.3189/S0022143000034845</v>
      </c>
      <c r="BG716" t="s">
        <v>74</v>
      </c>
      <c r="BH716" t="s">
        <v>74</v>
      </c>
      <c r="BI716">
        <v>12</v>
      </c>
      <c r="BJ716" t="s">
        <v>674</v>
      </c>
      <c r="BK716" t="s">
        <v>94</v>
      </c>
      <c r="BL716" t="s">
        <v>675</v>
      </c>
      <c r="BM716" t="s">
        <v>8347</v>
      </c>
      <c r="BN716" t="s">
        <v>74</v>
      </c>
      <c r="BO716" t="s">
        <v>8000</v>
      </c>
      <c r="BP716" t="s">
        <v>74</v>
      </c>
      <c r="BQ716" t="s">
        <v>74</v>
      </c>
      <c r="BR716" t="s">
        <v>97</v>
      </c>
      <c r="BS716" t="s">
        <v>8364</v>
      </c>
      <c r="BT716" t="str">
        <f>HYPERLINK("https%3A%2F%2Fwww.webofscience.com%2Fwos%2Fwoscc%2Ffull-record%2FWOS:A1995TG87100008","View Full Record in Web of Science")</f>
        <v>View Full Record in Web of Science</v>
      </c>
    </row>
    <row r="717" spans="1:72" x14ac:dyDescent="0.15">
      <c r="A717" t="s">
        <v>72</v>
      </c>
      <c r="B717" t="s">
        <v>8365</v>
      </c>
      <c r="C717" t="s">
        <v>74</v>
      </c>
      <c r="D717" t="s">
        <v>74</v>
      </c>
      <c r="E717" t="s">
        <v>74</v>
      </c>
      <c r="F717" t="s">
        <v>8365</v>
      </c>
      <c r="G717" t="s">
        <v>74</v>
      </c>
      <c r="H717" t="s">
        <v>74</v>
      </c>
      <c r="I717" t="s">
        <v>8366</v>
      </c>
      <c r="J717" t="s">
        <v>8290</v>
      </c>
      <c r="K717" t="s">
        <v>74</v>
      </c>
      <c r="L717" t="s">
        <v>74</v>
      </c>
      <c r="M717" t="s">
        <v>77</v>
      </c>
      <c r="N717" t="s">
        <v>78</v>
      </c>
      <c r="O717" t="s">
        <v>74</v>
      </c>
      <c r="P717" t="s">
        <v>74</v>
      </c>
      <c r="Q717" t="s">
        <v>74</v>
      </c>
      <c r="R717" t="s">
        <v>74</v>
      </c>
      <c r="S717" t="s">
        <v>74</v>
      </c>
      <c r="T717" t="s">
        <v>74</v>
      </c>
      <c r="U717" t="s">
        <v>8367</v>
      </c>
      <c r="V717" t="s">
        <v>8368</v>
      </c>
      <c r="W717" t="s">
        <v>74</v>
      </c>
      <c r="X717" t="s">
        <v>74</v>
      </c>
      <c r="Y717" t="s">
        <v>8369</v>
      </c>
      <c r="Z717" t="s">
        <v>74</v>
      </c>
      <c r="AA717" t="s">
        <v>74</v>
      </c>
      <c r="AB717" t="s">
        <v>8370</v>
      </c>
      <c r="AC717" t="s">
        <v>74</v>
      </c>
      <c r="AD717" t="s">
        <v>74</v>
      </c>
      <c r="AE717" t="s">
        <v>74</v>
      </c>
      <c r="AF717" t="s">
        <v>74</v>
      </c>
      <c r="AG717">
        <v>38</v>
      </c>
      <c r="AH717">
        <v>47</v>
      </c>
      <c r="AI717">
        <v>56</v>
      </c>
      <c r="AJ717">
        <v>0</v>
      </c>
      <c r="AK717">
        <v>7</v>
      </c>
      <c r="AL717" t="s">
        <v>1967</v>
      </c>
      <c r="AM717" t="s">
        <v>139</v>
      </c>
      <c r="AN717" t="s">
        <v>8338</v>
      </c>
      <c r="AO717" t="s">
        <v>8299</v>
      </c>
      <c r="AP717" t="s">
        <v>8311</v>
      </c>
      <c r="AQ717" t="s">
        <v>74</v>
      </c>
      <c r="AR717" t="s">
        <v>8300</v>
      </c>
      <c r="AS717" t="s">
        <v>8301</v>
      </c>
      <c r="AT717" t="s">
        <v>74</v>
      </c>
      <c r="AU717">
        <v>1995</v>
      </c>
      <c r="AV717">
        <v>41</v>
      </c>
      <c r="AW717">
        <v>139</v>
      </c>
      <c r="AX717" t="s">
        <v>74</v>
      </c>
      <c r="AY717" t="s">
        <v>74</v>
      </c>
      <c r="AZ717" t="s">
        <v>74</v>
      </c>
      <c r="BA717" t="s">
        <v>74</v>
      </c>
      <c r="BB717">
        <v>584</v>
      </c>
      <c r="BC717">
        <v>595</v>
      </c>
      <c r="BD717" t="s">
        <v>74</v>
      </c>
      <c r="BE717" t="s">
        <v>8371</v>
      </c>
      <c r="BF717" t="str">
        <f>HYPERLINK("http://dx.doi.org/10.3189/S0022143000034900","http://dx.doi.org/10.3189/S0022143000034900")</f>
        <v>http://dx.doi.org/10.3189/S0022143000034900</v>
      </c>
      <c r="BG717" t="s">
        <v>74</v>
      </c>
      <c r="BH717" t="s">
        <v>74</v>
      </c>
      <c r="BI717">
        <v>12</v>
      </c>
      <c r="BJ717" t="s">
        <v>674</v>
      </c>
      <c r="BK717" t="s">
        <v>94</v>
      </c>
      <c r="BL717" t="s">
        <v>675</v>
      </c>
      <c r="BM717" t="s">
        <v>8347</v>
      </c>
      <c r="BN717" t="s">
        <v>74</v>
      </c>
      <c r="BO717" t="s">
        <v>229</v>
      </c>
      <c r="BP717" t="s">
        <v>74</v>
      </c>
      <c r="BQ717" t="s">
        <v>74</v>
      </c>
      <c r="BR717" t="s">
        <v>97</v>
      </c>
      <c r="BS717" t="s">
        <v>8372</v>
      </c>
      <c r="BT717" t="str">
        <f>HYPERLINK("https%3A%2F%2Fwww.webofscience.com%2Fwos%2Fwoscc%2Ffull-record%2FWOS:A1995TG87100015","View Full Record in Web of Science")</f>
        <v>View Full Record in Web of Science</v>
      </c>
    </row>
    <row r="718" spans="1:72" x14ac:dyDescent="0.15">
      <c r="A718" t="s">
        <v>72</v>
      </c>
      <c r="B718" t="s">
        <v>8373</v>
      </c>
      <c r="C718" t="s">
        <v>74</v>
      </c>
      <c r="D718" t="s">
        <v>74</v>
      </c>
      <c r="E718" t="s">
        <v>74</v>
      </c>
      <c r="F718" t="s">
        <v>8373</v>
      </c>
      <c r="G718" t="s">
        <v>74</v>
      </c>
      <c r="H718" t="s">
        <v>74</v>
      </c>
      <c r="I718" t="s">
        <v>8374</v>
      </c>
      <c r="J718" t="s">
        <v>8375</v>
      </c>
      <c r="K718" t="s">
        <v>74</v>
      </c>
      <c r="L718" t="s">
        <v>74</v>
      </c>
      <c r="M718" t="s">
        <v>77</v>
      </c>
      <c r="N718" t="s">
        <v>78</v>
      </c>
      <c r="O718" t="s">
        <v>74</v>
      </c>
      <c r="P718" t="s">
        <v>74</v>
      </c>
      <c r="Q718" t="s">
        <v>74</v>
      </c>
      <c r="R718" t="s">
        <v>74</v>
      </c>
      <c r="S718" t="s">
        <v>74</v>
      </c>
      <c r="T718" t="s">
        <v>74</v>
      </c>
      <c r="U718" t="s">
        <v>8376</v>
      </c>
      <c r="V718" t="s">
        <v>8377</v>
      </c>
      <c r="W718" t="s">
        <v>74</v>
      </c>
      <c r="X718" t="s">
        <v>74</v>
      </c>
      <c r="Y718" t="s">
        <v>8378</v>
      </c>
      <c r="Z718" t="s">
        <v>74</v>
      </c>
      <c r="AA718" t="s">
        <v>74</v>
      </c>
      <c r="AB718" t="s">
        <v>74</v>
      </c>
      <c r="AC718" t="s">
        <v>74</v>
      </c>
      <c r="AD718" t="s">
        <v>74</v>
      </c>
      <c r="AE718" t="s">
        <v>74</v>
      </c>
      <c r="AF718" t="s">
        <v>74</v>
      </c>
      <c r="AG718">
        <v>26</v>
      </c>
      <c r="AH718">
        <v>43</v>
      </c>
      <c r="AI718">
        <v>49</v>
      </c>
      <c r="AJ718">
        <v>1</v>
      </c>
      <c r="AK718">
        <v>21</v>
      </c>
      <c r="AL718" t="s">
        <v>8379</v>
      </c>
      <c r="AM718" t="s">
        <v>8380</v>
      </c>
      <c r="AN718" t="s">
        <v>8381</v>
      </c>
      <c r="AO718" t="s">
        <v>8382</v>
      </c>
      <c r="AP718" t="s">
        <v>74</v>
      </c>
      <c r="AQ718" t="s">
        <v>74</v>
      </c>
      <c r="AR718" t="s">
        <v>8383</v>
      </c>
      <c r="AS718" t="s">
        <v>8384</v>
      </c>
      <c r="AT718" t="s">
        <v>7113</v>
      </c>
      <c r="AU718">
        <v>1995</v>
      </c>
      <c r="AV718">
        <v>53</v>
      </c>
      <c r="AW718">
        <v>1</v>
      </c>
      <c r="AX718" t="s">
        <v>74</v>
      </c>
      <c r="AY718" t="s">
        <v>74</v>
      </c>
      <c r="AZ718" t="s">
        <v>74</v>
      </c>
      <c r="BA718" t="s">
        <v>74</v>
      </c>
      <c r="BB718">
        <v>137</v>
      </c>
      <c r="BC718">
        <v>149</v>
      </c>
      <c r="BD718" t="s">
        <v>74</v>
      </c>
      <c r="BE718" t="s">
        <v>8385</v>
      </c>
      <c r="BF718" t="str">
        <f>HYPERLINK("http://dx.doi.org/10.1357/0022240953213322","http://dx.doi.org/10.1357/0022240953213322")</f>
        <v>http://dx.doi.org/10.1357/0022240953213322</v>
      </c>
      <c r="BG718" t="s">
        <v>74</v>
      </c>
      <c r="BH718" t="s">
        <v>74</v>
      </c>
      <c r="BI718">
        <v>13</v>
      </c>
      <c r="BJ718" t="s">
        <v>246</v>
      </c>
      <c r="BK718" t="s">
        <v>94</v>
      </c>
      <c r="BL718" t="s">
        <v>246</v>
      </c>
      <c r="BM718" t="s">
        <v>8386</v>
      </c>
      <c r="BN718" t="s">
        <v>74</v>
      </c>
      <c r="BO718" t="s">
        <v>74</v>
      </c>
      <c r="BP718" t="s">
        <v>74</v>
      </c>
      <c r="BQ718" t="s">
        <v>74</v>
      </c>
      <c r="BR718" t="s">
        <v>97</v>
      </c>
      <c r="BS718" t="s">
        <v>8387</v>
      </c>
      <c r="BT718" t="str">
        <f>HYPERLINK("https%3A%2F%2Fwww.webofscience.com%2Fwos%2Fwoscc%2Ffull-record%2FWOS:A1995QG04900006","View Full Record in Web of Science")</f>
        <v>View Full Record in Web of Science</v>
      </c>
    </row>
    <row r="719" spans="1:72" x14ac:dyDescent="0.15">
      <c r="A719" t="s">
        <v>72</v>
      </c>
      <c r="B719" t="s">
        <v>8388</v>
      </c>
      <c r="C719" t="s">
        <v>74</v>
      </c>
      <c r="D719" t="s">
        <v>74</v>
      </c>
      <c r="E719" t="s">
        <v>74</v>
      </c>
      <c r="F719" t="s">
        <v>8388</v>
      </c>
      <c r="G719" t="s">
        <v>74</v>
      </c>
      <c r="H719" t="s">
        <v>74</v>
      </c>
      <c r="I719" t="s">
        <v>8389</v>
      </c>
      <c r="J719" t="s">
        <v>1874</v>
      </c>
      <c r="K719" t="s">
        <v>74</v>
      </c>
      <c r="L719" t="s">
        <v>74</v>
      </c>
      <c r="M719" t="s">
        <v>77</v>
      </c>
      <c r="N719" t="s">
        <v>78</v>
      </c>
      <c r="O719" t="s">
        <v>74</v>
      </c>
      <c r="P719" t="s">
        <v>74</v>
      </c>
      <c r="Q719" t="s">
        <v>74</v>
      </c>
      <c r="R719" t="s">
        <v>74</v>
      </c>
      <c r="S719" t="s">
        <v>74</v>
      </c>
      <c r="T719" t="s">
        <v>74</v>
      </c>
      <c r="U719" t="s">
        <v>8390</v>
      </c>
      <c r="V719" t="s">
        <v>8391</v>
      </c>
      <c r="W719" t="s">
        <v>8392</v>
      </c>
      <c r="X719" t="s">
        <v>8393</v>
      </c>
      <c r="Y719" t="s">
        <v>8394</v>
      </c>
      <c r="Z719" t="s">
        <v>74</v>
      </c>
      <c r="AA719" t="s">
        <v>8395</v>
      </c>
      <c r="AB719" t="s">
        <v>8396</v>
      </c>
      <c r="AC719" t="s">
        <v>8397</v>
      </c>
      <c r="AD719" t="s">
        <v>8398</v>
      </c>
      <c r="AE719" t="s">
        <v>74</v>
      </c>
      <c r="AF719" t="s">
        <v>74</v>
      </c>
      <c r="AG719">
        <v>90</v>
      </c>
      <c r="AH719">
        <v>41</v>
      </c>
      <c r="AI719">
        <v>43</v>
      </c>
      <c r="AJ719">
        <v>0</v>
      </c>
      <c r="AK719">
        <v>14</v>
      </c>
      <c r="AL719" t="s">
        <v>980</v>
      </c>
      <c r="AM719" t="s">
        <v>981</v>
      </c>
      <c r="AN719" t="s">
        <v>982</v>
      </c>
      <c r="AO719" t="s">
        <v>1880</v>
      </c>
      <c r="AP719" t="s">
        <v>8399</v>
      </c>
      <c r="AQ719" t="s">
        <v>74</v>
      </c>
      <c r="AR719" t="s">
        <v>1881</v>
      </c>
      <c r="AS719" t="s">
        <v>1882</v>
      </c>
      <c r="AT719" t="s">
        <v>7113</v>
      </c>
      <c r="AU719">
        <v>1995</v>
      </c>
      <c r="AV719">
        <v>223</v>
      </c>
      <c r="AW719">
        <v>1</v>
      </c>
      <c r="AX719" t="s">
        <v>74</v>
      </c>
      <c r="AY719" t="s">
        <v>74</v>
      </c>
      <c r="AZ719" t="s">
        <v>74</v>
      </c>
      <c r="BA719" t="s">
        <v>74</v>
      </c>
      <c r="BB719">
        <v>47</v>
      </c>
      <c r="BC719">
        <v>83</v>
      </c>
      <c r="BD719" t="s">
        <v>74</v>
      </c>
      <c r="BE719" t="s">
        <v>8400</v>
      </c>
      <c r="BF719" t="str">
        <f>HYPERLINK("http://dx.doi.org/10.1002/jmor.1052230107","http://dx.doi.org/10.1002/jmor.1052230107")</f>
        <v>http://dx.doi.org/10.1002/jmor.1052230107</v>
      </c>
      <c r="BG719" t="s">
        <v>74</v>
      </c>
      <c r="BH719" t="s">
        <v>74</v>
      </c>
      <c r="BI719">
        <v>37</v>
      </c>
      <c r="BJ719" t="s">
        <v>1884</v>
      </c>
      <c r="BK719" t="s">
        <v>94</v>
      </c>
      <c r="BL719" t="s">
        <v>1884</v>
      </c>
      <c r="BM719" t="s">
        <v>8401</v>
      </c>
      <c r="BN719">
        <v>7869385</v>
      </c>
      <c r="BO719" t="s">
        <v>74</v>
      </c>
      <c r="BP719" t="s">
        <v>74</v>
      </c>
      <c r="BQ719" t="s">
        <v>74</v>
      </c>
      <c r="BR719" t="s">
        <v>97</v>
      </c>
      <c r="BS719" t="s">
        <v>8402</v>
      </c>
      <c r="BT719" t="str">
        <f>HYPERLINK("https%3A%2F%2Fwww.webofscience.com%2Fwos%2Fwoscc%2Ffull-record%2FWOS:A1995QH40500005","View Full Record in Web of Science")</f>
        <v>View Full Record in Web of Science</v>
      </c>
    </row>
    <row r="720" spans="1:72" x14ac:dyDescent="0.15">
      <c r="A720" t="s">
        <v>72</v>
      </c>
      <c r="B720" t="s">
        <v>5952</v>
      </c>
      <c r="C720" t="s">
        <v>74</v>
      </c>
      <c r="D720" t="s">
        <v>74</v>
      </c>
      <c r="E720" t="s">
        <v>74</v>
      </c>
      <c r="F720" t="s">
        <v>5952</v>
      </c>
      <c r="G720" t="s">
        <v>74</v>
      </c>
      <c r="H720" t="s">
        <v>74</v>
      </c>
      <c r="I720" t="s">
        <v>8403</v>
      </c>
      <c r="J720" t="s">
        <v>5954</v>
      </c>
      <c r="K720" t="s">
        <v>74</v>
      </c>
      <c r="L720" t="s">
        <v>74</v>
      </c>
      <c r="M720" t="s">
        <v>77</v>
      </c>
      <c r="N720" t="s">
        <v>78</v>
      </c>
      <c r="O720" t="s">
        <v>74</v>
      </c>
      <c r="P720" t="s">
        <v>74</v>
      </c>
      <c r="Q720" t="s">
        <v>74</v>
      </c>
      <c r="R720" t="s">
        <v>74</v>
      </c>
      <c r="S720" t="s">
        <v>74</v>
      </c>
      <c r="T720" t="s">
        <v>74</v>
      </c>
      <c r="U720" t="s">
        <v>8404</v>
      </c>
      <c r="V720" t="s">
        <v>8405</v>
      </c>
      <c r="W720" t="s">
        <v>8406</v>
      </c>
      <c r="X720" t="s">
        <v>302</v>
      </c>
      <c r="Y720" t="s">
        <v>74</v>
      </c>
      <c r="Z720" t="s">
        <v>74</v>
      </c>
      <c r="AA720" t="s">
        <v>74</v>
      </c>
      <c r="AB720" t="s">
        <v>74</v>
      </c>
      <c r="AC720" t="s">
        <v>74</v>
      </c>
      <c r="AD720" t="s">
        <v>74</v>
      </c>
      <c r="AE720" t="s">
        <v>74</v>
      </c>
      <c r="AF720" t="s">
        <v>74</v>
      </c>
      <c r="AG720">
        <v>103</v>
      </c>
      <c r="AH720">
        <v>20</v>
      </c>
      <c r="AI720">
        <v>22</v>
      </c>
      <c r="AJ720">
        <v>0</v>
      </c>
      <c r="AK720">
        <v>2</v>
      </c>
      <c r="AL720" t="s">
        <v>5957</v>
      </c>
      <c r="AM720" t="s">
        <v>8407</v>
      </c>
      <c r="AN720" t="s">
        <v>8408</v>
      </c>
      <c r="AO720" t="s">
        <v>5959</v>
      </c>
      <c r="AP720" t="s">
        <v>74</v>
      </c>
      <c r="AQ720" t="s">
        <v>74</v>
      </c>
      <c r="AR720" t="s">
        <v>5961</v>
      </c>
      <c r="AS720" t="s">
        <v>5962</v>
      </c>
      <c r="AT720" t="s">
        <v>7113</v>
      </c>
      <c r="AU720">
        <v>1995</v>
      </c>
      <c r="AV720">
        <v>69</v>
      </c>
      <c r="AW720">
        <v>1</v>
      </c>
      <c r="AX720" t="s">
        <v>74</v>
      </c>
      <c r="AY720" t="s">
        <v>74</v>
      </c>
      <c r="AZ720" t="s">
        <v>74</v>
      </c>
      <c r="BA720" t="s">
        <v>74</v>
      </c>
      <c r="BB720">
        <v>66</v>
      </c>
      <c r="BC720">
        <v>84</v>
      </c>
      <c r="BD720" t="s">
        <v>74</v>
      </c>
      <c r="BE720" t="s">
        <v>8409</v>
      </c>
      <c r="BF720" t="str">
        <f>HYPERLINK("http://dx.doi.org/10.1017/S0022336000026925","http://dx.doi.org/10.1017/S0022336000026925")</f>
        <v>http://dx.doi.org/10.1017/S0022336000026925</v>
      </c>
      <c r="BG720" t="s">
        <v>74</v>
      </c>
      <c r="BH720" t="s">
        <v>74</v>
      </c>
      <c r="BI720">
        <v>19</v>
      </c>
      <c r="BJ720" t="s">
        <v>1098</v>
      </c>
      <c r="BK720" t="s">
        <v>94</v>
      </c>
      <c r="BL720" t="s">
        <v>1098</v>
      </c>
      <c r="BM720" t="s">
        <v>8410</v>
      </c>
      <c r="BN720" t="s">
        <v>74</v>
      </c>
      <c r="BO720" t="s">
        <v>74</v>
      </c>
      <c r="BP720" t="s">
        <v>74</v>
      </c>
      <c r="BQ720" t="s">
        <v>74</v>
      </c>
      <c r="BR720" t="s">
        <v>97</v>
      </c>
      <c r="BS720" t="s">
        <v>8411</v>
      </c>
      <c r="BT720" t="str">
        <f>HYPERLINK("https%3A%2F%2Fwww.webofscience.com%2Fwos%2Fwoscc%2Ffull-record%2FWOS:A1995QF43000007","View Full Record in Web of Science")</f>
        <v>View Full Record in Web of Science</v>
      </c>
    </row>
    <row r="721" spans="1:72" x14ac:dyDescent="0.15">
      <c r="A721" t="s">
        <v>72</v>
      </c>
      <c r="B721" t="s">
        <v>8412</v>
      </c>
      <c r="C721" t="s">
        <v>74</v>
      </c>
      <c r="D721" t="s">
        <v>74</v>
      </c>
      <c r="E721" t="s">
        <v>74</v>
      </c>
      <c r="F721" t="s">
        <v>8412</v>
      </c>
      <c r="G721" t="s">
        <v>74</v>
      </c>
      <c r="H721" t="s">
        <v>74</v>
      </c>
      <c r="I721" t="s">
        <v>8413</v>
      </c>
      <c r="J721" t="s">
        <v>799</v>
      </c>
      <c r="K721" t="s">
        <v>74</v>
      </c>
      <c r="L721" t="s">
        <v>74</v>
      </c>
      <c r="M721" t="s">
        <v>77</v>
      </c>
      <c r="N721" t="s">
        <v>78</v>
      </c>
      <c r="O721" t="s">
        <v>74</v>
      </c>
      <c r="P721" t="s">
        <v>74</v>
      </c>
      <c r="Q721" t="s">
        <v>74</v>
      </c>
      <c r="R721" t="s">
        <v>74</v>
      </c>
      <c r="S721" t="s">
        <v>74</v>
      </c>
      <c r="T721" t="s">
        <v>74</v>
      </c>
      <c r="U721" t="s">
        <v>8414</v>
      </c>
      <c r="V721" t="s">
        <v>8415</v>
      </c>
      <c r="W721" t="s">
        <v>8416</v>
      </c>
      <c r="X721" t="s">
        <v>8417</v>
      </c>
      <c r="Y721" t="s">
        <v>8418</v>
      </c>
      <c r="Z721" t="s">
        <v>74</v>
      </c>
      <c r="AA721" t="s">
        <v>74</v>
      </c>
      <c r="AB721" t="s">
        <v>8419</v>
      </c>
      <c r="AC721" t="s">
        <v>74</v>
      </c>
      <c r="AD721" t="s">
        <v>74</v>
      </c>
      <c r="AE721" t="s">
        <v>74</v>
      </c>
      <c r="AF721" t="s">
        <v>74</v>
      </c>
      <c r="AG721">
        <v>37</v>
      </c>
      <c r="AH721">
        <v>79</v>
      </c>
      <c r="AI721">
        <v>83</v>
      </c>
      <c r="AJ721">
        <v>0</v>
      </c>
      <c r="AK721">
        <v>20</v>
      </c>
      <c r="AL721" t="s">
        <v>604</v>
      </c>
      <c r="AM721" t="s">
        <v>605</v>
      </c>
      <c r="AN721" t="s">
        <v>606</v>
      </c>
      <c r="AO721" t="s">
        <v>805</v>
      </c>
      <c r="AP721" t="s">
        <v>74</v>
      </c>
      <c r="AQ721" t="s">
        <v>74</v>
      </c>
      <c r="AR721" t="s">
        <v>806</v>
      </c>
      <c r="AS721" t="s">
        <v>807</v>
      </c>
      <c r="AT721" t="s">
        <v>7113</v>
      </c>
      <c r="AU721">
        <v>1995</v>
      </c>
      <c r="AV721">
        <v>25</v>
      </c>
      <c r="AW721">
        <v>1</v>
      </c>
      <c r="AX721" t="s">
        <v>74</v>
      </c>
      <c r="AY721" t="s">
        <v>74</v>
      </c>
      <c r="AZ721" t="s">
        <v>74</v>
      </c>
      <c r="BA721" t="s">
        <v>74</v>
      </c>
      <c r="BB721">
        <v>77</v>
      </c>
      <c r="BC721">
        <v>91</v>
      </c>
      <c r="BD721" t="s">
        <v>74</v>
      </c>
      <c r="BE721" t="s">
        <v>8420</v>
      </c>
      <c r="BF721" t="str">
        <f>HYPERLINK("http://dx.doi.org/10.1175/1520-0485(1995)025&lt;0077:TSPC&gt;2.0.CO;2","http://dx.doi.org/10.1175/1520-0485(1995)025&lt;0077:TSPC&gt;2.0.CO;2")</f>
        <v>http://dx.doi.org/10.1175/1520-0485(1995)025&lt;0077:TSPC&gt;2.0.CO;2</v>
      </c>
      <c r="BG721" t="s">
        <v>74</v>
      </c>
      <c r="BH721" t="s">
        <v>74</v>
      </c>
      <c r="BI721">
        <v>15</v>
      </c>
      <c r="BJ721" t="s">
        <v>246</v>
      </c>
      <c r="BK721" t="s">
        <v>94</v>
      </c>
      <c r="BL721" t="s">
        <v>246</v>
      </c>
      <c r="BM721" t="s">
        <v>8421</v>
      </c>
      <c r="BN721" t="s">
        <v>74</v>
      </c>
      <c r="BO721" t="s">
        <v>8422</v>
      </c>
      <c r="BP721" t="s">
        <v>74</v>
      </c>
      <c r="BQ721" t="s">
        <v>74</v>
      </c>
      <c r="BR721" t="s">
        <v>97</v>
      </c>
      <c r="BS721" t="s">
        <v>8423</v>
      </c>
      <c r="BT721" t="str">
        <f>HYPERLINK("https%3A%2F%2Fwww.webofscience.com%2Fwos%2Fwoscc%2Ffull-record%2FWOS:A1995QG08500008","View Full Record in Web of Science")</f>
        <v>View Full Record in Web of Science</v>
      </c>
    </row>
    <row r="722" spans="1:72" x14ac:dyDescent="0.15">
      <c r="A722" t="s">
        <v>72</v>
      </c>
      <c r="B722" t="s">
        <v>8424</v>
      </c>
      <c r="C722" t="s">
        <v>74</v>
      </c>
      <c r="D722" t="s">
        <v>74</v>
      </c>
      <c r="E722" t="s">
        <v>74</v>
      </c>
      <c r="F722" t="s">
        <v>8424</v>
      </c>
      <c r="G722" t="s">
        <v>74</v>
      </c>
      <c r="H722" t="s">
        <v>74</v>
      </c>
      <c r="I722" t="s">
        <v>8425</v>
      </c>
      <c r="J722" t="s">
        <v>8426</v>
      </c>
      <c r="K722" t="s">
        <v>74</v>
      </c>
      <c r="L722" t="s">
        <v>74</v>
      </c>
      <c r="M722" t="s">
        <v>77</v>
      </c>
      <c r="N722" t="s">
        <v>78</v>
      </c>
      <c r="O722" t="s">
        <v>74</v>
      </c>
      <c r="P722" t="s">
        <v>74</v>
      </c>
      <c r="Q722" t="s">
        <v>74</v>
      </c>
      <c r="R722" t="s">
        <v>74</v>
      </c>
      <c r="S722" t="s">
        <v>74</v>
      </c>
      <c r="T722" t="s">
        <v>8427</v>
      </c>
      <c r="U722" t="s">
        <v>8428</v>
      </c>
      <c r="V722" t="s">
        <v>8429</v>
      </c>
      <c r="W722" t="s">
        <v>74</v>
      </c>
      <c r="X722" t="s">
        <v>74</v>
      </c>
      <c r="Y722" t="s">
        <v>8430</v>
      </c>
      <c r="Z722" t="s">
        <v>74</v>
      </c>
      <c r="AA722" t="s">
        <v>8431</v>
      </c>
      <c r="AB722" t="s">
        <v>74</v>
      </c>
      <c r="AC722" t="s">
        <v>74</v>
      </c>
      <c r="AD722" t="s">
        <v>74</v>
      </c>
      <c r="AE722" t="s">
        <v>74</v>
      </c>
      <c r="AF722" t="s">
        <v>74</v>
      </c>
      <c r="AG722">
        <v>34</v>
      </c>
      <c r="AH722">
        <v>56</v>
      </c>
      <c r="AI722">
        <v>58</v>
      </c>
      <c r="AJ722">
        <v>0</v>
      </c>
      <c r="AK722">
        <v>14</v>
      </c>
      <c r="AL722" t="s">
        <v>4596</v>
      </c>
      <c r="AM722" t="s">
        <v>2043</v>
      </c>
      <c r="AN722" t="s">
        <v>4597</v>
      </c>
      <c r="AO722" t="s">
        <v>8432</v>
      </c>
      <c r="AP722" t="s">
        <v>74</v>
      </c>
      <c r="AQ722" t="s">
        <v>74</v>
      </c>
      <c r="AR722" t="s">
        <v>8433</v>
      </c>
      <c r="AS722" t="s">
        <v>8434</v>
      </c>
      <c r="AT722" t="s">
        <v>7113</v>
      </c>
      <c r="AU722">
        <v>1995</v>
      </c>
      <c r="AV722">
        <v>145</v>
      </c>
      <c r="AW722" t="s">
        <v>268</v>
      </c>
      <c r="AX722" t="s">
        <v>74</v>
      </c>
      <c r="AY722" t="s">
        <v>74</v>
      </c>
      <c r="AZ722" t="s">
        <v>74</v>
      </c>
      <c r="BA722" t="s">
        <v>74</v>
      </c>
      <c r="BB722">
        <v>31</v>
      </c>
      <c r="BC722">
        <v>38</v>
      </c>
      <c r="BD722" t="s">
        <v>74</v>
      </c>
      <c r="BE722" t="s">
        <v>8435</v>
      </c>
      <c r="BF722" t="str">
        <f>HYPERLINK("http://dx.doi.org/10.1016/S0176-1617(11)81842-0","http://dx.doi.org/10.1016/S0176-1617(11)81842-0")</f>
        <v>http://dx.doi.org/10.1016/S0176-1617(11)81842-0</v>
      </c>
      <c r="BG722" t="s">
        <v>74</v>
      </c>
      <c r="BH722" t="s">
        <v>74</v>
      </c>
      <c r="BI722">
        <v>8</v>
      </c>
      <c r="BJ722" t="s">
        <v>594</v>
      </c>
      <c r="BK722" t="s">
        <v>94</v>
      </c>
      <c r="BL722" t="s">
        <v>594</v>
      </c>
      <c r="BM722" t="s">
        <v>8436</v>
      </c>
      <c r="BN722" t="s">
        <v>74</v>
      </c>
      <c r="BO722" t="s">
        <v>74</v>
      </c>
      <c r="BP722" t="s">
        <v>74</v>
      </c>
      <c r="BQ722" t="s">
        <v>74</v>
      </c>
      <c r="BR722" t="s">
        <v>97</v>
      </c>
      <c r="BS722" t="s">
        <v>8437</v>
      </c>
      <c r="BT722" t="str">
        <f>HYPERLINK("https%3A%2F%2Fwww.webofscience.com%2Fwos%2Fwoscc%2Ffull-record%2FWOS:A1995QC31400006","View Full Record in Web of Science")</f>
        <v>View Full Record in Web of Science</v>
      </c>
    </row>
    <row r="723" spans="1:72" x14ac:dyDescent="0.15">
      <c r="A723" t="s">
        <v>72</v>
      </c>
      <c r="B723" t="s">
        <v>8438</v>
      </c>
      <c r="C723" t="s">
        <v>74</v>
      </c>
      <c r="D723" t="s">
        <v>74</v>
      </c>
      <c r="E723" t="s">
        <v>74</v>
      </c>
      <c r="F723" t="s">
        <v>8438</v>
      </c>
      <c r="G723" t="s">
        <v>74</v>
      </c>
      <c r="H723" t="s">
        <v>74</v>
      </c>
      <c r="I723" t="s">
        <v>8439</v>
      </c>
      <c r="J723" t="s">
        <v>913</v>
      </c>
      <c r="K723" t="s">
        <v>74</v>
      </c>
      <c r="L723" t="s">
        <v>74</v>
      </c>
      <c r="M723" t="s">
        <v>77</v>
      </c>
      <c r="N723" t="s">
        <v>78</v>
      </c>
      <c r="O723" t="s">
        <v>74</v>
      </c>
      <c r="P723" t="s">
        <v>74</v>
      </c>
      <c r="Q723" t="s">
        <v>74</v>
      </c>
      <c r="R723" t="s">
        <v>74</v>
      </c>
      <c r="S723" t="s">
        <v>74</v>
      </c>
      <c r="T723" t="s">
        <v>8440</v>
      </c>
      <c r="U723" t="s">
        <v>8441</v>
      </c>
      <c r="V723" t="s">
        <v>8442</v>
      </c>
      <c r="W723" t="s">
        <v>74</v>
      </c>
      <c r="X723" t="s">
        <v>74</v>
      </c>
      <c r="Y723" t="s">
        <v>8443</v>
      </c>
      <c r="Z723" t="s">
        <v>74</v>
      </c>
      <c r="AA723" t="s">
        <v>74</v>
      </c>
      <c r="AB723" t="s">
        <v>74</v>
      </c>
      <c r="AC723" t="s">
        <v>74</v>
      </c>
      <c r="AD723" t="s">
        <v>74</v>
      </c>
      <c r="AE723" t="s">
        <v>74</v>
      </c>
      <c r="AF723" t="s">
        <v>74</v>
      </c>
      <c r="AG723">
        <v>52</v>
      </c>
      <c r="AH723">
        <v>12</v>
      </c>
      <c r="AI723">
        <v>12</v>
      </c>
      <c r="AJ723">
        <v>0</v>
      </c>
      <c r="AK723">
        <v>7</v>
      </c>
      <c r="AL723" t="s">
        <v>921</v>
      </c>
      <c r="AM723" t="s">
        <v>922</v>
      </c>
      <c r="AN723" t="s">
        <v>923</v>
      </c>
      <c r="AO723" t="s">
        <v>924</v>
      </c>
      <c r="AP723" t="s">
        <v>74</v>
      </c>
      <c r="AQ723" t="s">
        <v>74</v>
      </c>
      <c r="AR723" t="s">
        <v>925</v>
      </c>
      <c r="AS723" t="s">
        <v>926</v>
      </c>
      <c r="AT723" t="s">
        <v>7113</v>
      </c>
      <c r="AU723">
        <v>1995</v>
      </c>
      <c r="AV723">
        <v>152</v>
      </c>
      <c r="AW723" t="s">
        <v>74</v>
      </c>
      <c r="AX723">
        <v>1</v>
      </c>
      <c r="AY723" t="s">
        <v>74</v>
      </c>
      <c r="AZ723" t="s">
        <v>74</v>
      </c>
      <c r="BA723" t="s">
        <v>74</v>
      </c>
      <c r="BB723">
        <v>85</v>
      </c>
      <c r="BC723">
        <v>96</v>
      </c>
      <c r="BD723" t="s">
        <v>74</v>
      </c>
      <c r="BE723" t="s">
        <v>8444</v>
      </c>
      <c r="BF723" t="str">
        <f>HYPERLINK("http://dx.doi.org/10.1144/gsjgs.152.1.0085","http://dx.doi.org/10.1144/gsjgs.152.1.0085")</f>
        <v>http://dx.doi.org/10.1144/gsjgs.152.1.0085</v>
      </c>
      <c r="BG723" t="s">
        <v>74</v>
      </c>
      <c r="BH723" t="s">
        <v>74</v>
      </c>
      <c r="BI723">
        <v>12</v>
      </c>
      <c r="BJ723" t="s">
        <v>226</v>
      </c>
      <c r="BK723" t="s">
        <v>94</v>
      </c>
      <c r="BL723" t="s">
        <v>227</v>
      </c>
      <c r="BM723" t="s">
        <v>8445</v>
      </c>
      <c r="BN723" t="s">
        <v>74</v>
      </c>
      <c r="BO723" t="s">
        <v>74</v>
      </c>
      <c r="BP723" t="s">
        <v>74</v>
      </c>
      <c r="BQ723" t="s">
        <v>74</v>
      </c>
      <c r="BR723" t="s">
        <v>97</v>
      </c>
      <c r="BS723" t="s">
        <v>8446</v>
      </c>
      <c r="BT723" t="str">
        <f>HYPERLINK("https%3A%2F%2Fwww.webofscience.com%2Fwos%2Fwoscc%2Ffull-record%2FWOS:A1995QB36000011","View Full Record in Web of Science")</f>
        <v>View Full Record in Web of Science</v>
      </c>
    </row>
    <row r="724" spans="1:72" x14ac:dyDescent="0.15">
      <c r="A724" t="s">
        <v>72</v>
      </c>
      <c r="B724" t="s">
        <v>8447</v>
      </c>
      <c r="C724" t="s">
        <v>74</v>
      </c>
      <c r="D724" t="s">
        <v>74</v>
      </c>
      <c r="E724" t="s">
        <v>74</v>
      </c>
      <c r="F724" t="s">
        <v>8448</v>
      </c>
      <c r="G724" t="s">
        <v>74</v>
      </c>
      <c r="H724" t="s">
        <v>74</v>
      </c>
      <c r="I724" t="s">
        <v>8449</v>
      </c>
      <c r="J724" t="s">
        <v>8450</v>
      </c>
      <c r="K724" t="s">
        <v>74</v>
      </c>
      <c r="L724" t="s">
        <v>74</v>
      </c>
      <c r="M724" t="s">
        <v>77</v>
      </c>
      <c r="N724" t="s">
        <v>52</v>
      </c>
      <c r="O724" t="s">
        <v>74</v>
      </c>
      <c r="P724" t="s">
        <v>74</v>
      </c>
      <c r="Q724" t="s">
        <v>74</v>
      </c>
      <c r="R724" t="s">
        <v>74</v>
      </c>
      <c r="S724" t="s">
        <v>74</v>
      </c>
      <c r="T724" t="s">
        <v>74</v>
      </c>
      <c r="U724" t="s">
        <v>74</v>
      </c>
      <c r="V724" t="s">
        <v>74</v>
      </c>
      <c r="W724" t="s">
        <v>8451</v>
      </c>
      <c r="X724" t="s">
        <v>8452</v>
      </c>
      <c r="Y724" t="s">
        <v>74</v>
      </c>
      <c r="Z724" t="s">
        <v>74</v>
      </c>
      <c r="AA724" t="s">
        <v>74</v>
      </c>
      <c r="AB724" t="s">
        <v>74</v>
      </c>
      <c r="AC724" t="s">
        <v>74</v>
      </c>
      <c r="AD724" t="s">
        <v>74</v>
      </c>
      <c r="AE724" t="s">
        <v>74</v>
      </c>
      <c r="AF724" t="s">
        <v>74</v>
      </c>
      <c r="AG724">
        <v>0</v>
      </c>
      <c r="AH724">
        <v>0</v>
      </c>
      <c r="AI724">
        <v>0</v>
      </c>
      <c r="AJ724">
        <v>0</v>
      </c>
      <c r="AK724">
        <v>0</v>
      </c>
      <c r="AL724" t="s">
        <v>2718</v>
      </c>
      <c r="AM724" t="s">
        <v>2719</v>
      </c>
      <c r="AN724" t="s">
        <v>8453</v>
      </c>
      <c r="AO724" t="s">
        <v>8454</v>
      </c>
      <c r="AP724" t="s">
        <v>8455</v>
      </c>
      <c r="AQ724" t="s">
        <v>74</v>
      </c>
      <c r="AR724" t="s">
        <v>8456</v>
      </c>
      <c r="AS724" t="s">
        <v>8457</v>
      </c>
      <c r="AT724" t="s">
        <v>74</v>
      </c>
      <c r="AU724">
        <v>1995</v>
      </c>
      <c r="AV724">
        <v>15</v>
      </c>
      <c r="AW724" t="s">
        <v>74</v>
      </c>
      <c r="AX724" t="s">
        <v>74</v>
      </c>
      <c r="AY724">
        <v>3</v>
      </c>
      <c r="AZ724" t="s">
        <v>8458</v>
      </c>
      <c r="BA724" t="s">
        <v>74</v>
      </c>
      <c r="BB724" t="s">
        <v>8459</v>
      </c>
      <c r="BC724" t="s">
        <v>8459</v>
      </c>
      <c r="BD724" t="s">
        <v>74</v>
      </c>
      <c r="BE724" t="s">
        <v>74</v>
      </c>
      <c r="BF724" t="s">
        <v>74</v>
      </c>
      <c r="BG724" t="s">
        <v>74</v>
      </c>
      <c r="BH724" t="s">
        <v>74</v>
      </c>
      <c r="BI724">
        <v>1</v>
      </c>
      <c r="BJ724" t="s">
        <v>1098</v>
      </c>
      <c r="BK724" t="s">
        <v>94</v>
      </c>
      <c r="BL724" t="s">
        <v>1098</v>
      </c>
      <c r="BM724" t="s">
        <v>8460</v>
      </c>
      <c r="BN724" t="s">
        <v>74</v>
      </c>
      <c r="BO724" t="s">
        <v>74</v>
      </c>
      <c r="BP724" t="s">
        <v>74</v>
      </c>
      <c r="BQ724" t="s">
        <v>74</v>
      </c>
      <c r="BR724" t="s">
        <v>97</v>
      </c>
      <c r="BS724" t="s">
        <v>8461</v>
      </c>
      <c r="BT724" t="str">
        <f>HYPERLINK("https%3A%2F%2Fwww.webofscience.com%2Fwos%2Fwoscc%2Ffull-record%2FWOS:000208959500045","View Full Record in Web of Science")</f>
        <v>View Full Record in Web of Science</v>
      </c>
    </row>
    <row r="725" spans="1:72" x14ac:dyDescent="0.15">
      <c r="A725" t="s">
        <v>72</v>
      </c>
      <c r="B725" t="s">
        <v>8462</v>
      </c>
      <c r="C725" t="s">
        <v>74</v>
      </c>
      <c r="D725" t="s">
        <v>74</v>
      </c>
      <c r="E725" t="s">
        <v>74</v>
      </c>
      <c r="F725" t="s">
        <v>8462</v>
      </c>
      <c r="G725" t="s">
        <v>74</v>
      </c>
      <c r="H725" t="s">
        <v>74</v>
      </c>
      <c r="I725" t="s">
        <v>8463</v>
      </c>
      <c r="J725" t="s">
        <v>961</v>
      </c>
      <c r="K725" t="s">
        <v>74</v>
      </c>
      <c r="L725" t="s">
        <v>74</v>
      </c>
      <c r="M725" t="s">
        <v>77</v>
      </c>
      <c r="N725" t="s">
        <v>1282</v>
      </c>
      <c r="O725" t="s">
        <v>8464</v>
      </c>
      <c r="P725" t="s">
        <v>8465</v>
      </c>
      <c r="Q725" t="s">
        <v>8466</v>
      </c>
      <c r="R725" t="s">
        <v>74</v>
      </c>
      <c r="S725" t="s">
        <v>74</v>
      </c>
      <c r="T725" t="s">
        <v>74</v>
      </c>
      <c r="U725" t="s">
        <v>8467</v>
      </c>
      <c r="V725" t="s">
        <v>8468</v>
      </c>
      <c r="W725" t="s">
        <v>74</v>
      </c>
      <c r="X725" t="s">
        <v>74</v>
      </c>
      <c r="Y725" t="s">
        <v>8469</v>
      </c>
      <c r="Z725" t="s">
        <v>74</v>
      </c>
      <c r="AA725" t="s">
        <v>74</v>
      </c>
      <c r="AB725" t="s">
        <v>74</v>
      </c>
      <c r="AC725" t="s">
        <v>74</v>
      </c>
      <c r="AD725" t="s">
        <v>74</v>
      </c>
      <c r="AE725" t="s">
        <v>74</v>
      </c>
      <c r="AF725" t="s">
        <v>74</v>
      </c>
      <c r="AG725">
        <v>68</v>
      </c>
      <c r="AH725">
        <v>16</v>
      </c>
      <c r="AI725">
        <v>18</v>
      </c>
      <c r="AJ725">
        <v>0</v>
      </c>
      <c r="AK725">
        <v>9</v>
      </c>
      <c r="AL725" t="s">
        <v>8470</v>
      </c>
      <c r="AM725" t="s">
        <v>107</v>
      </c>
      <c r="AN725" t="s">
        <v>966</v>
      </c>
      <c r="AO725" t="s">
        <v>967</v>
      </c>
      <c r="AP725" t="s">
        <v>74</v>
      </c>
      <c r="AQ725" t="s">
        <v>74</v>
      </c>
      <c r="AR725" t="s">
        <v>961</v>
      </c>
      <c r="AS725" t="s">
        <v>968</v>
      </c>
      <c r="AT725" t="s">
        <v>74</v>
      </c>
      <c r="AU725">
        <v>1995</v>
      </c>
      <c r="AV725">
        <v>27</v>
      </c>
      <c r="AW725" t="s">
        <v>74</v>
      </c>
      <c r="AX725">
        <v>6</v>
      </c>
      <c r="AY725" t="s">
        <v>74</v>
      </c>
      <c r="AZ725" t="s">
        <v>74</v>
      </c>
      <c r="BA725" t="s">
        <v>74</v>
      </c>
      <c r="BB725">
        <v>417</v>
      </c>
      <c r="BC725">
        <v>431</v>
      </c>
      <c r="BD725" t="s">
        <v>74</v>
      </c>
      <c r="BE725" t="s">
        <v>74</v>
      </c>
      <c r="BF725" t="s">
        <v>74</v>
      </c>
      <c r="BG725" t="s">
        <v>74</v>
      </c>
      <c r="BH725" t="s">
        <v>74</v>
      </c>
      <c r="BI725">
        <v>15</v>
      </c>
      <c r="BJ725" t="s">
        <v>969</v>
      </c>
      <c r="BK725" t="s">
        <v>1296</v>
      </c>
      <c r="BL725" t="s">
        <v>969</v>
      </c>
      <c r="BM725" t="s">
        <v>8471</v>
      </c>
      <c r="BN725" t="s">
        <v>74</v>
      </c>
      <c r="BO725" t="s">
        <v>74</v>
      </c>
      <c r="BP725" t="s">
        <v>74</v>
      </c>
      <c r="BQ725" t="s">
        <v>74</v>
      </c>
      <c r="BR725" t="s">
        <v>97</v>
      </c>
      <c r="BS725" t="s">
        <v>8472</v>
      </c>
      <c r="BT725" t="str">
        <f>HYPERLINK("https%3A%2F%2Fwww.webofscience.com%2Fwos%2Fwoscc%2Ffull-record%2FWOS:A1995TN65900003","View Full Record in Web of Science")</f>
        <v>View Full Record in Web of Science</v>
      </c>
    </row>
    <row r="726" spans="1:72" x14ac:dyDescent="0.15">
      <c r="A726" t="s">
        <v>72</v>
      </c>
      <c r="B726" t="s">
        <v>8473</v>
      </c>
      <c r="C726" t="s">
        <v>74</v>
      </c>
      <c r="D726" t="s">
        <v>74</v>
      </c>
      <c r="E726" t="s">
        <v>74</v>
      </c>
      <c r="F726" t="s">
        <v>8473</v>
      </c>
      <c r="G726" t="s">
        <v>74</v>
      </c>
      <c r="H726" t="s">
        <v>74</v>
      </c>
      <c r="I726" t="s">
        <v>8474</v>
      </c>
      <c r="J726" t="s">
        <v>961</v>
      </c>
      <c r="K726" t="s">
        <v>74</v>
      </c>
      <c r="L726" t="s">
        <v>74</v>
      </c>
      <c r="M726" t="s">
        <v>77</v>
      </c>
      <c r="N726" t="s">
        <v>1282</v>
      </c>
      <c r="O726" t="s">
        <v>8464</v>
      </c>
      <c r="P726" t="s">
        <v>8465</v>
      </c>
      <c r="Q726" t="s">
        <v>8466</v>
      </c>
      <c r="R726" t="s">
        <v>74</v>
      </c>
      <c r="S726" t="s">
        <v>74</v>
      </c>
      <c r="T726" t="s">
        <v>74</v>
      </c>
      <c r="U726" t="s">
        <v>74</v>
      </c>
      <c r="V726" t="s">
        <v>8475</v>
      </c>
      <c r="W726" t="s">
        <v>8476</v>
      </c>
      <c r="X726" t="s">
        <v>2040</v>
      </c>
      <c r="Y726" t="s">
        <v>8477</v>
      </c>
      <c r="Z726" t="s">
        <v>74</v>
      </c>
      <c r="AA726" t="s">
        <v>8478</v>
      </c>
      <c r="AB726" t="s">
        <v>8479</v>
      </c>
      <c r="AC726" t="s">
        <v>74</v>
      </c>
      <c r="AD726" t="s">
        <v>74</v>
      </c>
      <c r="AE726" t="s">
        <v>74</v>
      </c>
      <c r="AF726" t="s">
        <v>74</v>
      </c>
      <c r="AG726">
        <v>16</v>
      </c>
      <c r="AH726">
        <v>26</v>
      </c>
      <c r="AI726">
        <v>33</v>
      </c>
      <c r="AJ726">
        <v>0</v>
      </c>
      <c r="AK726">
        <v>4</v>
      </c>
      <c r="AL726" t="s">
        <v>8470</v>
      </c>
      <c r="AM726" t="s">
        <v>107</v>
      </c>
      <c r="AN726" t="s">
        <v>966</v>
      </c>
      <c r="AO726" t="s">
        <v>967</v>
      </c>
      <c r="AP726" t="s">
        <v>74</v>
      </c>
      <c r="AQ726" t="s">
        <v>74</v>
      </c>
      <c r="AR726" t="s">
        <v>961</v>
      </c>
      <c r="AS726" t="s">
        <v>968</v>
      </c>
      <c r="AT726" t="s">
        <v>74</v>
      </c>
      <c r="AU726">
        <v>1995</v>
      </c>
      <c r="AV726">
        <v>27</v>
      </c>
      <c r="AW726" t="s">
        <v>74</v>
      </c>
      <c r="AX726">
        <v>6</v>
      </c>
      <c r="AY726" t="s">
        <v>74</v>
      </c>
      <c r="AZ726" t="s">
        <v>74</v>
      </c>
      <c r="BA726" t="s">
        <v>74</v>
      </c>
      <c r="BB726">
        <v>463</v>
      </c>
      <c r="BC726">
        <v>471</v>
      </c>
      <c r="BD726" t="s">
        <v>74</v>
      </c>
      <c r="BE726" t="s">
        <v>74</v>
      </c>
      <c r="BF726" t="s">
        <v>74</v>
      </c>
      <c r="BG726" t="s">
        <v>74</v>
      </c>
      <c r="BH726" t="s">
        <v>74</v>
      </c>
      <c r="BI726">
        <v>9</v>
      </c>
      <c r="BJ726" t="s">
        <v>969</v>
      </c>
      <c r="BK726" t="s">
        <v>1296</v>
      </c>
      <c r="BL726" t="s">
        <v>969</v>
      </c>
      <c r="BM726" t="s">
        <v>8471</v>
      </c>
      <c r="BN726" t="s">
        <v>74</v>
      </c>
      <c r="BO726" t="s">
        <v>74</v>
      </c>
      <c r="BP726" t="s">
        <v>74</v>
      </c>
      <c r="BQ726" t="s">
        <v>74</v>
      </c>
      <c r="BR726" t="s">
        <v>97</v>
      </c>
      <c r="BS726" t="s">
        <v>8480</v>
      </c>
      <c r="BT726" t="str">
        <f>HYPERLINK("https%3A%2F%2Fwww.webofscience.com%2Fwos%2Fwoscc%2Ffull-record%2FWOS:A1995TN65900006","View Full Record in Web of Science")</f>
        <v>View Full Record in Web of Science</v>
      </c>
    </row>
    <row r="727" spans="1:72" x14ac:dyDescent="0.15">
      <c r="A727" t="s">
        <v>72</v>
      </c>
      <c r="B727" t="s">
        <v>8481</v>
      </c>
      <c r="C727" t="s">
        <v>74</v>
      </c>
      <c r="D727" t="s">
        <v>74</v>
      </c>
      <c r="E727" t="s">
        <v>74</v>
      </c>
      <c r="F727" t="s">
        <v>8481</v>
      </c>
      <c r="G727" t="s">
        <v>74</v>
      </c>
      <c r="H727" t="s">
        <v>74</v>
      </c>
      <c r="I727" t="s">
        <v>8482</v>
      </c>
      <c r="J727" t="s">
        <v>961</v>
      </c>
      <c r="K727" t="s">
        <v>74</v>
      </c>
      <c r="L727" t="s">
        <v>74</v>
      </c>
      <c r="M727" t="s">
        <v>77</v>
      </c>
      <c r="N727" t="s">
        <v>1282</v>
      </c>
      <c r="O727" t="s">
        <v>8464</v>
      </c>
      <c r="P727" t="s">
        <v>8465</v>
      </c>
      <c r="Q727" t="s">
        <v>8466</v>
      </c>
      <c r="R727" t="s">
        <v>74</v>
      </c>
      <c r="S727" t="s">
        <v>74</v>
      </c>
      <c r="T727" t="s">
        <v>74</v>
      </c>
      <c r="U727" t="s">
        <v>8483</v>
      </c>
      <c r="V727" t="s">
        <v>8484</v>
      </c>
      <c r="W727" t="s">
        <v>74</v>
      </c>
      <c r="X727" t="s">
        <v>74</v>
      </c>
      <c r="Y727" t="s">
        <v>8485</v>
      </c>
      <c r="Z727" t="s">
        <v>74</v>
      </c>
      <c r="AA727" t="s">
        <v>74</v>
      </c>
      <c r="AB727" t="s">
        <v>74</v>
      </c>
      <c r="AC727" t="s">
        <v>74</v>
      </c>
      <c r="AD727" t="s">
        <v>74</v>
      </c>
      <c r="AE727" t="s">
        <v>74</v>
      </c>
      <c r="AF727" t="s">
        <v>74</v>
      </c>
      <c r="AG727">
        <v>30</v>
      </c>
      <c r="AH727">
        <v>30</v>
      </c>
      <c r="AI727">
        <v>34</v>
      </c>
      <c r="AJ727">
        <v>0</v>
      </c>
      <c r="AK727">
        <v>19</v>
      </c>
      <c r="AL727" t="s">
        <v>8470</v>
      </c>
      <c r="AM727" t="s">
        <v>107</v>
      </c>
      <c r="AN727" t="s">
        <v>966</v>
      </c>
      <c r="AO727" t="s">
        <v>967</v>
      </c>
      <c r="AP727" t="s">
        <v>74</v>
      </c>
      <c r="AQ727" t="s">
        <v>74</v>
      </c>
      <c r="AR727" t="s">
        <v>961</v>
      </c>
      <c r="AS727" t="s">
        <v>968</v>
      </c>
      <c r="AT727" t="s">
        <v>74</v>
      </c>
      <c r="AU727">
        <v>1995</v>
      </c>
      <c r="AV727">
        <v>27</v>
      </c>
      <c r="AW727" t="s">
        <v>74</v>
      </c>
      <c r="AX727">
        <v>6</v>
      </c>
      <c r="AY727" t="s">
        <v>74</v>
      </c>
      <c r="AZ727" t="s">
        <v>74</v>
      </c>
      <c r="BA727" t="s">
        <v>74</v>
      </c>
      <c r="BB727">
        <v>473</v>
      </c>
      <c r="BC727">
        <v>483</v>
      </c>
      <c r="BD727" t="s">
        <v>74</v>
      </c>
      <c r="BE727" t="s">
        <v>8486</v>
      </c>
      <c r="BF727" t="str">
        <f>HYPERLINK("http://dx.doi.org/10.1016/S0024-2829(95)80007-7","http://dx.doi.org/10.1016/S0024-2829(95)80007-7")</f>
        <v>http://dx.doi.org/10.1016/S0024-2829(95)80007-7</v>
      </c>
      <c r="BG727" t="s">
        <v>74</v>
      </c>
      <c r="BH727" t="s">
        <v>74</v>
      </c>
      <c r="BI727">
        <v>11</v>
      </c>
      <c r="BJ727" t="s">
        <v>969</v>
      </c>
      <c r="BK727" t="s">
        <v>1296</v>
      </c>
      <c r="BL727" t="s">
        <v>969</v>
      </c>
      <c r="BM727" t="s">
        <v>8471</v>
      </c>
      <c r="BN727" t="s">
        <v>74</v>
      </c>
      <c r="BO727" t="s">
        <v>74</v>
      </c>
      <c r="BP727" t="s">
        <v>74</v>
      </c>
      <c r="BQ727" t="s">
        <v>74</v>
      </c>
      <c r="BR727" t="s">
        <v>97</v>
      </c>
      <c r="BS727" t="s">
        <v>8487</v>
      </c>
      <c r="BT727" t="str">
        <f>HYPERLINK("https%3A%2F%2Fwww.webofscience.com%2Fwos%2Fwoscc%2Ffull-record%2FWOS:A1995TN65900007","View Full Record in Web of Science")</f>
        <v>View Full Record in Web of Science</v>
      </c>
    </row>
    <row r="728" spans="1:72" x14ac:dyDescent="0.15">
      <c r="A728" t="s">
        <v>72</v>
      </c>
      <c r="B728" t="s">
        <v>8488</v>
      </c>
      <c r="C728" t="s">
        <v>74</v>
      </c>
      <c r="D728" t="s">
        <v>74</v>
      </c>
      <c r="E728" t="s">
        <v>74</v>
      </c>
      <c r="F728" t="s">
        <v>8488</v>
      </c>
      <c r="G728" t="s">
        <v>74</v>
      </c>
      <c r="H728" t="s">
        <v>74</v>
      </c>
      <c r="I728" t="s">
        <v>8489</v>
      </c>
      <c r="J728" t="s">
        <v>961</v>
      </c>
      <c r="K728" t="s">
        <v>74</v>
      </c>
      <c r="L728" t="s">
        <v>74</v>
      </c>
      <c r="M728" t="s">
        <v>77</v>
      </c>
      <c r="N728" t="s">
        <v>1282</v>
      </c>
      <c r="O728" t="s">
        <v>8464</v>
      </c>
      <c r="P728" t="s">
        <v>8465</v>
      </c>
      <c r="Q728" t="s">
        <v>8466</v>
      </c>
      <c r="R728" t="s">
        <v>74</v>
      </c>
      <c r="S728" t="s">
        <v>74</v>
      </c>
      <c r="T728" t="s">
        <v>74</v>
      </c>
      <c r="U728" t="s">
        <v>8490</v>
      </c>
      <c r="V728" t="s">
        <v>8491</v>
      </c>
      <c r="W728" t="s">
        <v>8492</v>
      </c>
      <c r="X728" t="s">
        <v>8493</v>
      </c>
      <c r="Y728" t="s">
        <v>74</v>
      </c>
      <c r="Z728" t="s">
        <v>74</v>
      </c>
      <c r="AA728" t="s">
        <v>8494</v>
      </c>
      <c r="AB728" t="s">
        <v>8495</v>
      </c>
      <c r="AC728" t="s">
        <v>74</v>
      </c>
      <c r="AD728" t="s">
        <v>74</v>
      </c>
      <c r="AE728" t="s">
        <v>74</v>
      </c>
      <c r="AF728" t="s">
        <v>74</v>
      </c>
      <c r="AG728">
        <v>19</v>
      </c>
      <c r="AH728">
        <v>10</v>
      </c>
      <c r="AI728">
        <v>13</v>
      </c>
      <c r="AJ728">
        <v>0</v>
      </c>
      <c r="AK728">
        <v>8</v>
      </c>
      <c r="AL728" t="s">
        <v>8470</v>
      </c>
      <c r="AM728" t="s">
        <v>107</v>
      </c>
      <c r="AN728" t="s">
        <v>966</v>
      </c>
      <c r="AO728" t="s">
        <v>967</v>
      </c>
      <c r="AP728" t="s">
        <v>74</v>
      </c>
      <c r="AQ728" t="s">
        <v>74</v>
      </c>
      <c r="AR728" t="s">
        <v>961</v>
      </c>
      <c r="AS728" t="s">
        <v>968</v>
      </c>
      <c r="AT728" t="s">
        <v>74</v>
      </c>
      <c r="AU728">
        <v>1995</v>
      </c>
      <c r="AV728">
        <v>27</v>
      </c>
      <c r="AW728" t="s">
        <v>74</v>
      </c>
      <c r="AX728">
        <v>6</v>
      </c>
      <c r="AY728" t="s">
        <v>74</v>
      </c>
      <c r="AZ728" t="s">
        <v>74</v>
      </c>
      <c r="BA728" t="s">
        <v>74</v>
      </c>
      <c r="BB728">
        <v>485</v>
      </c>
      <c r="BC728">
        <v>493</v>
      </c>
      <c r="BD728" t="s">
        <v>74</v>
      </c>
      <c r="BE728" t="s">
        <v>74</v>
      </c>
      <c r="BF728" t="s">
        <v>74</v>
      </c>
      <c r="BG728" t="s">
        <v>74</v>
      </c>
      <c r="BH728" t="s">
        <v>74</v>
      </c>
      <c r="BI728">
        <v>9</v>
      </c>
      <c r="BJ728" t="s">
        <v>969</v>
      </c>
      <c r="BK728" t="s">
        <v>1296</v>
      </c>
      <c r="BL728" t="s">
        <v>969</v>
      </c>
      <c r="BM728" t="s">
        <v>8471</v>
      </c>
      <c r="BN728" t="s">
        <v>74</v>
      </c>
      <c r="BO728" t="s">
        <v>74</v>
      </c>
      <c r="BP728" t="s">
        <v>74</v>
      </c>
      <c r="BQ728" t="s">
        <v>74</v>
      </c>
      <c r="BR728" t="s">
        <v>97</v>
      </c>
      <c r="BS728" t="s">
        <v>8496</v>
      </c>
      <c r="BT728" t="str">
        <f>HYPERLINK("https%3A%2F%2Fwww.webofscience.com%2Fwos%2Fwoscc%2Ffull-record%2FWOS:A1995TN65900008","View Full Record in Web of Science")</f>
        <v>View Full Record in Web of Science</v>
      </c>
    </row>
    <row r="729" spans="1:72" x14ac:dyDescent="0.15">
      <c r="A729" t="s">
        <v>72</v>
      </c>
      <c r="B729" t="s">
        <v>8497</v>
      </c>
      <c r="C729" t="s">
        <v>74</v>
      </c>
      <c r="D729" t="s">
        <v>74</v>
      </c>
      <c r="E729" t="s">
        <v>74</v>
      </c>
      <c r="F729" t="s">
        <v>8497</v>
      </c>
      <c r="G729" t="s">
        <v>74</v>
      </c>
      <c r="H729" t="s">
        <v>74</v>
      </c>
      <c r="I729" t="s">
        <v>8498</v>
      </c>
      <c r="J729" t="s">
        <v>961</v>
      </c>
      <c r="K729" t="s">
        <v>74</v>
      </c>
      <c r="L729" t="s">
        <v>74</v>
      </c>
      <c r="M729" t="s">
        <v>77</v>
      </c>
      <c r="N729" t="s">
        <v>1282</v>
      </c>
      <c r="O729" t="s">
        <v>8464</v>
      </c>
      <c r="P729" t="s">
        <v>8465</v>
      </c>
      <c r="Q729" t="s">
        <v>8466</v>
      </c>
      <c r="R729" t="s">
        <v>74</v>
      </c>
      <c r="S729" t="s">
        <v>74</v>
      </c>
      <c r="T729" t="s">
        <v>74</v>
      </c>
      <c r="U729" t="s">
        <v>8499</v>
      </c>
      <c r="V729" t="s">
        <v>8500</v>
      </c>
      <c r="W729" t="s">
        <v>7385</v>
      </c>
      <c r="X729" t="s">
        <v>1639</v>
      </c>
      <c r="Y729" t="s">
        <v>8501</v>
      </c>
      <c r="Z729" t="s">
        <v>74</v>
      </c>
      <c r="AA729" t="s">
        <v>7387</v>
      </c>
      <c r="AB729" t="s">
        <v>7388</v>
      </c>
      <c r="AC729" t="s">
        <v>74</v>
      </c>
      <c r="AD729" t="s">
        <v>74</v>
      </c>
      <c r="AE729" t="s">
        <v>74</v>
      </c>
      <c r="AF729" t="s">
        <v>74</v>
      </c>
      <c r="AG729">
        <v>18</v>
      </c>
      <c r="AH729">
        <v>16</v>
      </c>
      <c r="AI729">
        <v>18</v>
      </c>
      <c r="AJ729">
        <v>0</v>
      </c>
      <c r="AK729">
        <v>8</v>
      </c>
      <c r="AL729" t="s">
        <v>8470</v>
      </c>
      <c r="AM729" t="s">
        <v>107</v>
      </c>
      <c r="AN729" t="s">
        <v>966</v>
      </c>
      <c r="AO729" t="s">
        <v>967</v>
      </c>
      <c r="AP729" t="s">
        <v>74</v>
      </c>
      <c r="AQ729" t="s">
        <v>74</v>
      </c>
      <c r="AR729" t="s">
        <v>961</v>
      </c>
      <c r="AS729" t="s">
        <v>968</v>
      </c>
      <c r="AT729" t="s">
        <v>74</v>
      </c>
      <c r="AU729">
        <v>1995</v>
      </c>
      <c r="AV729">
        <v>27</v>
      </c>
      <c r="AW729" t="s">
        <v>74</v>
      </c>
      <c r="AX729">
        <v>6</v>
      </c>
      <c r="AY729" t="s">
        <v>74</v>
      </c>
      <c r="AZ729" t="s">
        <v>74</v>
      </c>
      <c r="BA729" t="s">
        <v>74</v>
      </c>
      <c r="BB729">
        <v>505</v>
      </c>
      <c r="BC729">
        <v>516</v>
      </c>
      <c r="BD729" t="s">
        <v>74</v>
      </c>
      <c r="BE729" t="s">
        <v>74</v>
      </c>
      <c r="BF729" t="s">
        <v>74</v>
      </c>
      <c r="BG729" t="s">
        <v>74</v>
      </c>
      <c r="BH729" t="s">
        <v>74</v>
      </c>
      <c r="BI729">
        <v>12</v>
      </c>
      <c r="BJ729" t="s">
        <v>969</v>
      </c>
      <c r="BK729" t="s">
        <v>1296</v>
      </c>
      <c r="BL729" t="s">
        <v>969</v>
      </c>
      <c r="BM729" t="s">
        <v>8471</v>
      </c>
      <c r="BN729" t="s">
        <v>74</v>
      </c>
      <c r="BO729" t="s">
        <v>74</v>
      </c>
      <c r="BP729" t="s">
        <v>74</v>
      </c>
      <c r="BQ729" t="s">
        <v>74</v>
      </c>
      <c r="BR729" t="s">
        <v>97</v>
      </c>
      <c r="BS729" t="s">
        <v>8502</v>
      </c>
      <c r="BT729" t="str">
        <f>HYPERLINK("https%3A%2F%2Fwww.webofscience.com%2Fwos%2Fwoscc%2Ffull-record%2FWOS:A1995TN65900010","View Full Record in Web of Science")</f>
        <v>View Full Record in Web of Science</v>
      </c>
    </row>
    <row r="730" spans="1:72" x14ac:dyDescent="0.15">
      <c r="A730" t="s">
        <v>72</v>
      </c>
      <c r="B730" t="s">
        <v>8503</v>
      </c>
      <c r="C730" t="s">
        <v>74</v>
      </c>
      <c r="D730" t="s">
        <v>74</v>
      </c>
      <c r="E730" t="s">
        <v>74</v>
      </c>
      <c r="F730" t="s">
        <v>8503</v>
      </c>
      <c r="G730" t="s">
        <v>74</v>
      </c>
      <c r="H730" t="s">
        <v>74</v>
      </c>
      <c r="I730" t="s">
        <v>8504</v>
      </c>
      <c r="J730" t="s">
        <v>961</v>
      </c>
      <c r="K730" t="s">
        <v>74</v>
      </c>
      <c r="L730" t="s">
        <v>74</v>
      </c>
      <c r="M730" t="s">
        <v>77</v>
      </c>
      <c r="N730" t="s">
        <v>1282</v>
      </c>
      <c r="O730" t="s">
        <v>8464</v>
      </c>
      <c r="P730" t="s">
        <v>8465</v>
      </c>
      <c r="Q730" t="s">
        <v>8466</v>
      </c>
      <c r="R730" t="s">
        <v>74</v>
      </c>
      <c r="S730" t="s">
        <v>74</v>
      </c>
      <c r="T730" t="s">
        <v>74</v>
      </c>
      <c r="U730" t="s">
        <v>8505</v>
      </c>
      <c r="V730" t="s">
        <v>8506</v>
      </c>
      <c r="W730" t="s">
        <v>8507</v>
      </c>
      <c r="X730" t="s">
        <v>2082</v>
      </c>
      <c r="Y730" t="s">
        <v>8508</v>
      </c>
      <c r="Z730" t="s">
        <v>74</v>
      </c>
      <c r="AA730" t="s">
        <v>74</v>
      </c>
      <c r="AB730" t="s">
        <v>74</v>
      </c>
      <c r="AC730" t="s">
        <v>74</v>
      </c>
      <c r="AD730" t="s">
        <v>74</v>
      </c>
      <c r="AE730" t="s">
        <v>74</v>
      </c>
      <c r="AF730" t="s">
        <v>74</v>
      </c>
      <c r="AG730">
        <v>53</v>
      </c>
      <c r="AH730">
        <v>57</v>
      </c>
      <c r="AI730">
        <v>60</v>
      </c>
      <c r="AJ730">
        <v>0</v>
      </c>
      <c r="AK730">
        <v>21</v>
      </c>
      <c r="AL730" t="s">
        <v>1967</v>
      </c>
      <c r="AM730" t="s">
        <v>139</v>
      </c>
      <c r="AN730" t="s">
        <v>8338</v>
      </c>
      <c r="AO730" t="s">
        <v>967</v>
      </c>
      <c r="AP730" t="s">
        <v>8509</v>
      </c>
      <c r="AQ730" t="s">
        <v>74</v>
      </c>
      <c r="AR730" t="s">
        <v>961</v>
      </c>
      <c r="AS730" t="s">
        <v>968</v>
      </c>
      <c r="AT730" t="s">
        <v>74</v>
      </c>
      <c r="AU730">
        <v>1995</v>
      </c>
      <c r="AV730">
        <v>27</v>
      </c>
      <c r="AW730" t="s">
        <v>74</v>
      </c>
      <c r="AX730">
        <v>6</v>
      </c>
      <c r="AY730" t="s">
        <v>74</v>
      </c>
      <c r="AZ730" t="s">
        <v>74</v>
      </c>
      <c r="BA730" t="s">
        <v>74</v>
      </c>
      <c r="BB730">
        <v>531</v>
      </c>
      <c r="BC730">
        <v>545</v>
      </c>
      <c r="BD730" t="s">
        <v>74</v>
      </c>
      <c r="BE730" t="s">
        <v>74</v>
      </c>
      <c r="BF730" t="s">
        <v>74</v>
      </c>
      <c r="BG730" t="s">
        <v>74</v>
      </c>
      <c r="BH730" t="s">
        <v>74</v>
      </c>
      <c r="BI730">
        <v>15</v>
      </c>
      <c r="BJ730" t="s">
        <v>969</v>
      </c>
      <c r="BK730" t="s">
        <v>3245</v>
      </c>
      <c r="BL730" t="s">
        <v>969</v>
      </c>
      <c r="BM730" t="s">
        <v>8471</v>
      </c>
      <c r="BN730" t="s">
        <v>74</v>
      </c>
      <c r="BO730" t="s">
        <v>74</v>
      </c>
      <c r="BP730" t="s">
        <v>74</v>
      </c>
      <c r="BQ730" t="s">
        <v>74</v>
      </c>
      <c r="BR730" t="s">
        <v>97</v>
      </c>
      <c r="BS730" t="s">
        <v>8510</v>
      </c>
      <c r="BT730" t="str">
        <f>HYPERLINK("https%3A%2F%2Fwww.webofscience.com%2Fwos%2Fwoscc%2Ffull-record%2FWOS:A1995TN65900012","View Full Record in Web of Science")</f>
        <v>View Full Record in Web of Science</v>
      </c>
    </row>
    <row r="731" spans="1:72" x14ac:dyDescent="0.15">
      <c r="A731" t="s">
        <v>72</v>
      </c>
      <c r="B731" t="s">
        <v>8511</v>
      </c>
      <c r="C731" t="s">
        <v>74</v>
      </c>
      <c r="D731" t="s">
        <v>74</v>
      </c>
      <c r="E731" t="s">
        <v>74</v>
      </c>
      <c r="F731" t="s">
        <v>8511</v>
      </c>
      <c r="G731" t="s">
        <v>74</v>
      </c>
      <c r="H731" t="s">
        <v>74</v>
      </c>
      <c r="I731" t="s">
        <v>8512</v>
      </c>
      <c r="J731" t="s">
        <v>974</v>
      </c>
      <c r="K731" t="s">
        <v>74</v>
      </c>
      <c r="L731" t="s">
        <v>74</v>
      </c>
      <c r="M731" t="s">
        <v>77</v>
      </c>
      <c r="N731" t="s">
        <v>519</v>
      </c>
      <c r="O731" t="s">
        <v>74</v>
      </c>
      <c r="P731" t="s">
        <v>74</v>
      </c>
      <c r="Q731" t="s">
        <v>74</v>
      </c>
      <c r="R731" t="s">
        <v>74</v>
      </c>
      <c r="S731" t="s">
        <v>74</v>
      </c>
      <c r="T731" t="s">
        <v>74</v>
      </c>
      <c r="U731" t="s">
        <v>74</v>
      </c>
      <c r="V731" t="s">
        <v>8513</v>
      </c>
      <c r="W731" t="s">
        <v>74</v>
      </c>
      <c r="X731" t="s">
        <v>74</v>
      </c>
      <c r="Y731" t="s">
        <v>8514</v>
      </c>
      <c r="Z731" t="s">
        <v>74</v>
      </c>
      <c r="AA731" t="s">
        <v>74</v>
      </c>
      <c r="AB731" t="s">
        <v>74</v>
      </c>
      <c r="AC731" t="s">
        <v>74</v>
      </c>
      <c r="AD731" t="s">
        <v>74</v>
      </c>
      <c r="AE731" t="s">
        <v>74</v>
      </c>
      <c r="AF731" t="s">
        <v>74</v>
      </c>
      <c r="AG731">
        <v>20</v>
      </c>
      <c r="AH731">
        <v>99</v>
      </c>
      <c r="AI731">
        <v>103</v>
      </c>
      <c r="AJ731">
        <v>0</v>
      </c>
      <c r="AK731">
        <v>21</v>
      </c>
      <c r="AL731" t="s">
        <v>8515</v>
      </c>
      <c r="AM731" t="s">
        <v>1168</v>
      </c>
      <c r="AN731" t="s">
        <v>8152</v>
      </c>
      <c r="AO731" t="s">
        <v>983</v>
      </c>
      <c r="AP731" t="s">
        <v>74</v>
      </c>
      <c r="AQ731" t="s">
        <v>74</v>
      </c>
      <c r="AR731" t="s">
        <v>985</v>
      </c>
      <c r="AS731" t="s">
        <v>986</v>
      </c>
      <c r="AT731" t="s">
        <v>7113</v>
      </c>
      <c r="AU731">
        <v>1995</v>
      </c>
      <c r="AV731">
        <v>40</v>
      </c>
      <c r="AW731">
        <v>1</v>
      </c>
      <c r="AX731" t="s">
        <v>74</v>
      </c>
      <c r="AY731" t="s">
        <v>74</v>
      </c>
      <c r="AZ731" t="s">
        <v>74</v>
      </c>
      <c r="BA731" t="s">
        <v>74</v>
      </c>
      <c r="BB731">
        <v>200</v>
      </c>
      <c r="BC731">
        <v>204</v>
      </c>
      <c r="BD731" t="s">
        <v>74</v>
      </c>
      <c r="BE731" t="s">
        <v>8516</v>
      </c>
      <c r="BF731" t="str">
        <f>HYPERLINK("http://dx.doi.org/10.4319/lo.1995.40.1.0200","http://dx.doi.org/10.4319/lo.1995.40.1.0200")</f>
        <v>http://dx.doi.org/10.4319/lo.1995.40.1.0200</v>
      </c>
      <c r="BG731" t="s">
        <v>74</v>
      </c>
      <c r="BH731" t="s">
        <v>74</v>
      </c>
      <c r="BI731">
        <v>5</v>
      </c>
      <c r="BJ731" t="s">
        <v>988</v>
      </c>
      <c r="BK731" t="s">
        <v>94</v>
      </c>
      <c r="BL731" t="s">
        <v>835</v>
      </c>
      <c r="BM731" t="s">
        <v>8517</v>
      </c>
      <c r="BN731" t="s">
        <v>74</v>
      </c>
      <c r="BO731" t="s">
        <v>229</v>
      </c>
      <c r="BP731" t="s">
        <v>74</v>
      </c>
      <c r="BQ731" t="s">
        <v>74</v>
      </c>
      <c r="BR731" t="s">
        <v>97</v>
      </c>
      <c r="BS731" t="s">
        <v>8518</v>
      </c>
      <c r="BT731" t="str">
        <f>HYPERLINK("https%3A%2F%2Fwww.webofscience.com%2Fwos%2Fwoscc%2Ffull-record%2FWOS:A1995QT29200021","View Full Record in Web of Science")</f>
        <v>View Full Record in Web of Science</v>
      </c>
    </row>
    <row r="732" spans="1:72" x14ac:dyDescent="0.15">
      <c r="A732" t="s">
        <v>72</v>
      </c>
      <c r="B732" t="s">
        <v>8519</v>
      </c>
      <c r="C732" t="s">
        <v>74</v>
      </c>
      <c r="D732" t="s">
        <v>74</v>
      </c>
      <c r="E732" t="s">
        <v>74</v>
      </c>
      <c r="F732" t="s">
        <v>8519</v>
      </c>
      <c r="G732" t="s">
        <v>74</v>
      </c>
      <c r="H732" t="s">
        <v>74</v>
      </c>
      <c r="I732" t="s">
        <v>8520</v>
      </c>
      <c r="J732" t="s">
        <v>8521</v>
      </c>
      <c r="K732" t="s">
        <v>74</v>
      </c>
      <c r="L732" t="s">
        <v>74</v>
      </c>
      <c r="M732" t="s">
        <v>77</v>
      </c>
      <c r="N732" t="s">
        <v>1282</v>
      </c>
      <c r="O732" t="s">
        <v>8522</v>
      </c>
      <c r="P732" t="s">
        <v>8523</v>
      </c>
      <c r="Q732" t="s">
        <v>8524</v>
      </c>
      <c r="R732" t="s">
        <v>74</v>
      </c>
      <c r="S732" t="s">
        <v>74</v>
      </c>
      <c r="T732" t="s">
        <v>8525</v>
      </c>
      <c r="U732" t="s">
        <v>8526</v>
      </c>
      <c r="V732" t="s">
        <v>8527</v>
      </c>
      <c r="W732" t="s">
        <v>74</v>
      </c>
      <c r="X732" t="s">
        <v>74</v>
      </c>
      <c r="Y732" t="s">
        <v>8528</v>
      </c>
      <c r="Z732" t="s">
        <v>74</v>
      </c>
      <c r="AA732" t="s">
        <v>74</v>
      </c>
      <c r="AB732" t="s">
        <v>74</v>
      </c>
      <c r="AC732" t="s">
        <v>74</v>
      </c>
      <c r="AD732" t="s">
        <v>74</v>
      </c>
      <c r="AE732" t="s">
        <v>74</v>
      </c>
      <c r="AF732" t="s">
        <v>74</v>
      </c>
      <c r="AG732">
        <v>38</v>
      </c>
      <c r="AH732">
        <v>13</v>
      </c>
      <c r="AI732">
        <v>16</v>
      </c>
      <c r="AJ732">
        <v>0</v>
      </c>
      <c r="AK732">
        <v>13</v>
      </c>
      <c r="AL732" t="s">
        <v>8095</v>
      </c>
      <c r="AM732" t="s">
        <v>5309</v>
      </c>
      <c r="AN732" t="s">
        <v>8096</v>
      </c>
      <c r="AO732" t="s">
        <v>8529</v>
      </c>
      <c r="AP732" t="s">
        <v>74</v>
      </c>
      <c r="AQ732" t="s">
        <v>74</v>
      </c>
      <c r="AR732" t="s">
        <v>8530</v>
      </c>
      <c r="AS732" t="s">
        <v>8531</v>
      </c>
      <c r="AT732" t="s">
        <v>74</v>
      </c>
      <c r="AU732">
        <v>1995</v>
      </c>
      <c r="AV732">
        <v>26</v>
      </c>
      <c r="AW732" t="s">
        <v>6700</v>
      </c>
      <c r="AX732" t="s">
        <v>74</v>
      </c>
      <c r="AY732" t="s">
        <v>74</v>
      </c>
      <c r="AZ732" t="s">
        <v>74</v>
      </c>
      <c r="BA732" t="s">
        <v>74</v>
      </c>
      <c r="BB732">
        <v>101</v>
      </c>
      <c r="BC732">
        <v>118</v>
      </c>
      <c r="BD732" t="s">
        <v>74</v>
      </c>
      <c r="BE732" t="s">
        <v>8532</v>
      </c>
      <c r="BF732" t="str">
        <f>HYPERLINK("http://dx.doi.org/10.1080/10236249509378932","http://dx.doi.org/10.1080/10236249509378932")</f>
        <v>http://dx.doi.org/10.1080/10236249509378932</v>
      </c>
      <c r="BG732" t="s">
        <v>74</v>
      </c>
      <c r="BH732" t="s">
        <v>74</v>
      </c>
      <c r="BI732">
        <v>18</v>
      </c>
      <c r="BJ732" t="s">
        <v>1004</v>
      </c>
      <c r="BK732" t="s">
        <v>1296</v>
      </c>
      <c r="BL732" t="s">
        <v>1004</v>
      </c>
      <c r="BM732" t="s">
        <v>8533</v>
      </c>
      <c r="BN732" t="s">
        <v>74</v>
      </c>
      <c r="BO732" t="s">
        <v>74</v>
      </c>
      <c r="BP732" t="s">
        <v>74</v>
      </c>
      <c r="BQ732" t="s">
        <v>74</v>
      </c>
      <c r="BR732" t="s">
        <v>97</v>
      </c>
      <c r="BS732" t="s">
        <v>8534</v>
      </c>
      <c r="BT732" t="str">
        <f>HYPERLINK("https%3A%2F%2Fwww.webofscience.com%2Fwos%2Fwoscc%2Ffull-record%2FWOS:A1995TY46700003","View Full Record in Web of Science")</f>
        <v>View Full Record in Web of Science</v>
      </c>
    </row>
    <row r="733" spans="1:72" x14ac:dyDescent="0.15">
      <c r="A733" t="s">
        <v>72</v>
      </c>
      <c r="B733" t="s">
        <v>8535</v>
      </c>
      <c r="C733" t="s">
        <v>74</v>
      </c>
      <c r="D733" t="s">
        <v>74</v>
      </c>
      <c r="E733" t="s">
        <v>74</v>
      </c>
      <c r="F733" t="s">
        <v>8535</v>
      </c>
      <c r="G733" t="s">
        <v>74</v>
      </c>
      <c r="H733" t="s">
        <v>74</v>
      </c>
      <c r="I733" t="s">
        <v>8536</v>
      </c>
      <c r="J733" t="s">
        <v>993</v>
      </c>
      <c r="K733" t="s">
        <v>74</v>
      </c>
      <c r="L733" t="s">
        <v>74</v>
      </c>
      <c r="M733" t="s">
        <v>77</v>
      </c>
      <c r="N733" t="s">
        <v>78</v>
      </c>
      <c r="O733" t="s">
        <v>74</v>
      </c>
      <c r="P733" t="s">
        <v>74</v>
      </c>
      <c r="Q733" t="s">
        <v>74</v>
      </c>
      <c r="R733" t="s">
        <v>74</v>
      </c>
      <c r="S733" t="s">
        <v>74</v>
      </c>
      <c r="T733" t="s">
        <v>74</v>
      </c>
      <c r="U733" t="s">
        <v>8537</v>
      </c>
      <c r="V733" t="s">
        <v>8538</v>
      </c>
      <c r="W733" t="s">
        <v>8539</v>
      </c>
      <c r="X733" t="s">
        <v>2285</v>
      </c>
      <c r="Y733" t="s">
        <v>74</v>
      </c>
      <c r="Z733" t="s">
        <v>74</v>
      </c>
      <c r="AA733" t="s">
        <v>74</v>
      </c>
      <c r="AB733" t="s">
        <v>74</v>
      </c>
      <c r="AC733" t="s">
        <v>74</v>
      </c>
      <c r="AD733" t="s">
        <v>74</v>
      </c>
      <c r="AE733" t="s">
        <v>74</v>
      </c>
      <c r="AF733" t="s">
        <v>74</v>
      </c>
      <c r="AG733">
        <v>54</v>
      </c>
      <c r="AH733">
        <v>23</v>
      </c>
      <c r="AI733">
        <v>24</v>
      </c>
      <c r="AJ733">
        <v>0</v>
      </c>
      <c r="AK733">
        <v>6</v>
      </c>
      <c r="AL733" t="s">
        <v>344</v>
      </c>
      <c r="AM733" t="s">
        <v>345</v>
      </c>
      <c r="AN733" t="s">
        <v>346</v>
      </c>
      <c r="AO733" t="s">
        <v>1000</v>
      </c>
      <c r="AP733" t="s">
        <v>74</v>
      </c>
      <c r="AQ733" t="s">
        <v>74</v>
      </c>
      <c r="AR733" t="s">
        <v>1001</v>
      </c>
      <c r="AS733" t="s">
        <v>1002</v>
      </c>
      <c r="AT733" t="s">
        <v>7113</v>
      </c>
      <c r="AU733">
        <v>1995</v>
      </c>
      <c r="AV733">
        <v>121</v>
      </c>
      <c r="AW733">
        <v>3</v>
      </c>
      <c r="AX733" t="s">
        <v>74</v>
      </c>
      <c r="AY733" t="s">
        <v>74</v>
      </c>
      <c r="AZ733" t="s">
        <v>74</v>
      </c>
      <c r="BA733" t="s">
        <v>74</v>
      </c>
      <c r="BB733">
        <v>457</v>
      </c>
      <c r="BC733">
        <v>467</v>
      </c>
      <c r="BD733" t="s">
        <v>74</v>
      </c>
      <c r="BE733" t="s">
        <v>8540</v>
      </c>
      <c r="BF733" t="str">
        <f>HYPERLINK("http://dx.doi.org/10.1007/BF00349454","http://dx.doi.org/10.1007/BF00349454")</f>
        <v>http://dx.doi.org/10.1007/BF00349454</v>
      </c>
      <c r="BG733" t="s">
        <v>74</v>
      </c>
      <c r="BH733" t="s">
        <v>74</v>
      </c>
      <c r="BI733">
        <v>11</v>
      </c>
      <c r="BJ733" t="s">
        <v>1004</v>
      </c>
      <c r="BK733" t="s">
        <v>94</v>
      </c>
      <c r="BL733" t="s">
        <v>1004</v>
      </c>
      <c r="BM733" t="s">
        <v>8541</v>
      </c>
      <c r="BN733" t="s">
        <v>74</v>
      </c>
      <c r="BO733" t="s">
        <v>74</v>
      </c>
      <c r="BP733" t="s">
        <v>74</v>
      </c>
      <c r="BQ733" t="s">
        <v>74</v>
      </c>
      <c r="BR733" t="s">
        <v>97</v>
      </c>
      <c r="BS733" t="s">
        <v>8542</v>
      </c>
      <c r="BT733" t="str">
        <f>HYPERLINK("https%3A%2F%2Fwww.webofscience.com%2Fwos%2Fwoscc%2Ffull-record%2FWOS:A1995QG40900006","View Full Record in Web of Science")</f>
        <v>View Full Record in Web of Science</v>
      </c>
    </row>
    <row r="734" spans="1:72" x14ac:dyDescent="0.15">
      <c r="A734" t="s">
        <v>72</v>
      </c>
      <c r="B734" t="s">
        <v>3789</v>
      </c>
      <c r="C734" t="s">
        <v>74</v>
      </c>
      <c r="D734" t="s">
        <v>74</v>
      </c>
      <c r="E734" t="s">
        <v>74</v>
      </c>
      <c r="F734" t="s">
        <v>3789</v>
      </c>
      <c r="G734" t="s">
        <v>74</v>
      </c>
      <c r="H734" t="s">
        <v>74</v>
      </c>
      <c r="I734" t="s">
        <v>8543</v>
      </c>
      <c r="J734" t="s">
        <v>993</v>
      </c>
      <c r="K734" t="s">
        <v>74</v>
      </c>
      <c r="L734" t="s">
        <v>74</v>
      </c>
      <c r="M734" t="s">
        <v>77</v>
      </c>
      <c r="N734" t="s">
        <v>78</v>
      </c>
      <c r="O734" t="s">
        <v>74</v>
      </c>
      <c r="P734" t="s">
        <v>74</v>
      </c>
      <c r="Q734" t="s">
        <v>74</v>
      </c>
      <c r="R734" t="s">
        <v>74</v>
      </c>
      <c r="S734" t="s">
        <v>74</v>
      </c>
      <c r="T734" t="s">
        <v>74</v>
      </c>
      <c r="U734" t="s">
        <v>8544</v>
      </c>
      <c r="V734" t="s">
        <v>8545</v>
      </c>
      <c r="W734" t="s">
        <v>74</v>
      </c>
      <c r="X734" t="s">
        <v>74</v>
      </c>
      <c r="Y734" t="s">
        <v>8546</v>
      </c>
      <c r="Z734" t="s">
        <v>74</v>
      </c>
      <c r="AA734" t="s">
        <v>74</v>
      </c>
      <c r="AB734" t="s">
        <v>74</v>
      </c>
      <c r="AC734" t="s">
        <v>74</v>
      </c>
      <c r="AD734" t="s">
        <v>74</v>
      </c>
      <c r="AE734" t="s">
        <v>74</v>
      </c>
      <c r="AF734" t="s">
        <v>74</v>
      </c>
      <c r="AG734">
        <v>67</v>
      </c>
      <c r="AH734">
        <v>40</v>
      </c>
      <c r="AI734">
        <v>42</v>
      </c>
      <c r="AJ734">
        <v>0</v>
      </c>
      <c r="AK734">
        <v>4</v>
      </c>
      <c r="AL734" t="s">
        <v>5040</v>
      </c>
      <c r="AM734" t="s">
        <v>5041</v>
      </c>
      <c r="AN734" t="s">
        <v>5042</v>
      </c>
      <c r="AO734" t="s">
        <v>1000</v>
      </c>
      <c r="AP734" t="s">
        <v>8547</v>
      </c>
      <c r="AQ734" t="s">
        <v>74</v>
      </c>
      <c r="AR734" t="s">
        <v>1001</v>
      </c>
      <c r="AS734" t="s">
        <v>1002</v>
      </c>
      <c r="AT734" t="s">
        <v>7113</v>
      </c>
      <c r="AU734">
        <v>1995</v>
      </c>
      <c r="AV734">
        <v>121</v>
      </c>
      <c r="AW734">
        <v>3</v>
      </c>
      <c r="AX734" t="s">
        <v>74</v>
      </c>
      <c r="AY734" t="s">
        <v>74</v>
      </c>
      <c r="AZ734" t="s">
        <v>74</v>
      </c>
      <c r="BA734" t="s">
        <v>74</v>
      </c>
      <c r="BB734">
        <v>555</v>
      </c>
      <c r="BC734">
        <v>563</v>
      </c>
      <c r="BD734" t="s">
        <v>74</v>
      </c>
      <c r="BE734" t="s">
        <v>8548</v>
      </c>
      <c r="BF734" t="str">
        <f>HYPERLINK("http://dx.doi.org/10.1007/BF00349466","http://dx.doi.org/10.1007/BF00349466")</f>
        <v>http://dx.doi.org/10.1007/BF00349466</v>
      </c>
      <c r="BG734" t="s">
        <v>74</v>
      </c>
      <c r="BH734" t="s">
        <v>74</v>
      </c>
      <c r="BI734">
        <v>9</v>
      </c>
      <c r="BJ734" t="s">
        <v>1004</v>
      </c>
      <c r="BK734" t="s">
        <v>94</v>
      </c>
      <c r="BL734" t="s">
        <v>1004</v>
      </c>
      <c r="BM734" t="s">
        <v>8541</v>
      </c>
      <c r="BN734" t="s">
        <v>74</v>
      </c>
      <c r="BO734" t="s">
        <v>74</v>
      </c>
      <c r="BP734" t="s">
        <v>74</v>
      </c>
      <c r="BQ734" t="s">
        <v>74</v>
      </c>
      <c r="BR734" t="s">
        <v>97</v>
      </c>
      <c r="BS734" t="s">
        <v>8549</v>
      </c>
      <c r="BT734" t="str">
        <f>HYPERLINK("https%3A%2F%2Fwww.webofscience.com%2Fwos%2Fwoscc%2Ffull-record%2FWOS:A1995QG40900018","View Full Record in Web of Science")</f>
        <v>View Full Record in Web of Science</v>
      </c>
    </row>
    <row r="735" spans="1:72" x14ac:dyDescent="0.15">
      <c r="A735" t="s">
        <v>72</v>
      </c>
      <c r="B735" t="s">
        <v>3789</v>
      </c>
      <c r="C735" t="s">
        <v>74</v>
      </c>
      <c r="D735" t="s">
        <v>74</v>
      </c>
      <c r="E735" t="s">
        <v>74</v>
      </c>
      <c r="F735" t="s">
        <v>3789</v>
      </c>
      <c r="G735" t="s">
        <v>74</v>
      </c>
      <c r="H735" t="s">
        <v>74</v>
      </c>
      <c r="I735" t="s">
        <v>8550</v>
      </c>
      <c r="J735" t="s">
        <v>993</v>
      </c>
      <c r="K735" t="s">
        <v>74</v>
      </c>
      <c r="L735" t="s">
        <v>74</v>
      </c>
      <c r="M735" t="s">
        <v>77</v>
      </c>
      <c r="N735" t="s">
        <v>78</v>
      </c>
      <c r="O735" t="s">
        <v>74</v>
      </c>
      <c r="P735" t="s">
        <v>74</v>
      </c>
      <c r="Q735" t="s">
        <v>74</v>
      </c>
      <c r="R735" t="s">
        <v>74</v>
      </c>
      <c r="S735" t="s">
        <v>74</v>
      </c>
      <c r="T735" t="s">
        <v>74</v>
      </c>
      <c r="U735" t="s">
        <v>8551</v>
      </c>
      <c r="V735" t="s">
        <v>8552</v>
      </c>
      <c r="W735" t="s">
        <v>74</v>
      </c>
      <c r="X735" t="s">
        <v>74</v>
      </c>
      <c r="Y735" t="s">
        <v>1986</v>
      </c>
      <c r="Z735" t="s">
        <v>74</v>
      </c>
      <c r="AA735" t="s">
        <v>74</v>
      </c>
      <c r="AB735" t="s">
        <v>74</v>
      </c>
      <c r="AC735" t="s">
        <v>74</v>
      </c>
      <c r="AD735" t="s">
        <v>74</v>
      </c>
      <c r="AE735" t="s">
        <v>74</v>
      </c>
      <c r="AF735" t="s">
        <v>74</v>
      </c>
      <c r="AG735">
        <v>58</v>
      </c>
      <c r="AH735">
        <v>81</v>
      </c>
      <c r="AI735">
        <v>83</v>
      </c>
      <c r="AJ735">
        <v>0</v>
      </c>
      <c r="AK735">
        <v>4</v>
      </c>
      <c r="AL735" t="s">
        <v>344</v>
      </c>
      <c r="AM735" t="s">
        <v>345</v>
      </c>
      <c r="AN735" t="s">
        <v>346</v>
      </c>
      <c r="AO735" t="s">
        <v>1000</v>
      </c>
      <c r="AP735" t="s">
        <v>74</v>
      </c>
      <c r="AQ735" t="s">
        <v>74</v>
      </c>
      <c r="AR735" t="s">
        <v>1001</v>
      </c>
      <c r="AS735" t="s">
        <v>1002</v>
      </c>
      <c r="AT735" t="s">
        <v>7113</v>
      </c>
      <c r="AU735">
        <v>1995</v>
      </c>
      <c r="AV735">
        <v>121</v>
      </c>
      <c r="AW735">
        <v>3</v>
      </c>
      <c r="AX735" t="s">
        <v>74</v>
      </c>
      <c r="AY735" t="s">
        <v>74</v>
      </c>
      <c r="AZ735" t="s">
        <v>74</v>
      </c>
      <c r="BA735" t="s">
        <v>74</v>
      </c>
      <c r="BB735">
        <v>565</v>
      </c>
      <c r="BC735">
        <v>572</v>
      </c>
      <c r="BD735" t="s">
        <v>74</v>
      </c>
      <c r="BE735" t="s">
        <v>8553</v>
      </c>
      <c r="BF735" t="str">
        <f>HYPERLINK("http://dx.doi.org/10.1007/BF00349467","http://dx.doi.org/10.1007/BF00349467")</f>
        <v>http://dx.doi.org/10.1007/BF00349467</v>
      </c>
      <c r="BG735" t="s">
        <v>74</v>
      </c>
      <c r="BH735" t="s">
        <v>74</v>
      </c>
      <c r="BI735">
        <v>8</v>
      </c>
      <c r="BJ735" t="s">
        <v>1004</v>
      </c>
      <c r="BK735" t="s">
        <v>94</v>
      </c>
      <c r="BL735" t="s">
        <v>1004</v>
      </c>
      <c r="BM735" t="s">
        <v>8541</v>
      </c>
      <c r="BN735" t="s">
        <v>74</v>
      </c>
      <c r="BO735" t="s">
        <v>74</v>
      </c>
      <c r="BP735" t="s">
        <v>74</v>
      </c>
      <c r="BQ735" t="s">
        <v>74</v>
      </c>
      <c r="BR735" t="s">
        <v>97</v>
      </c>
      <c r="BS735" t="s">
        <v>8554</v>
      </c>
      <c r="BT735" t="str">
        <f>HYPERLINK("https%3A%2F%2Fwww.webofscience.com%2Fwos%2Fwoscc%2Ffull-record%2FWOS:A1995QG40900019","View Full Record in Web of Science")</f>
        <v>View Full Record in Web of Science</v>
      </c>
    </row>
    <row r="736" spans="1:72" x14ac:dyDescent="0.15">
      <c r="A736" t="s">
        <v>72</v>
      </c>
      <c r="B736" t="s">
        <v>8555</v>
      </c>
      <c r="C736" t="s">
        <v>74</v>
      </c>
      <c r="D736" t="s">
        <v>74</v>
      </c>
      <c r="E736" t="s">
        <v>74</v>
      </c>
      <c r="F736" t="s">
        <v>8555</v>
      </c>
      <c r="G736" t="s">
        <v>74</v>
      </c>
      <c r="H736" t="s">
        <v>74</v>
      </c>
      <c r="I736" t="s">
        <v>8556</v>
      </c>
      <c r="J736" t="s">
        <v>2632</v>
      </c>
      <c r="K736" t="s">
        <v>74</v>
      </c>
      <c r="L736" t="s">
        <v>74</v>
      </c>
      <c r="M736" t="s">
        <v>77</v>
      </c>
      <c r="N736" t="s">
        <v>78</v>
      </c>
      <c r="O736" t="s">
        <v>74</v>
      </c>
      <c r="P736" t="s">
        <v>74</v>
      </c>
      <c r="Q736" t="s">
        <v>74</v>
      </c>
      <c r="R736" t="s">
        <v>74</v>
      </c>
      <c r="S736" t="s">
        <v>74</v>
      </c>
      <c r="T736" t="s">
        <v>8557</v>
      </c>
      <c r="U736" t="s">
        <v>8558</v>
      </c>
      <c r="V736" t="s">
        <v>8559</v>
      </c>
      <c r="W736" t="s">
        <v>8560</v>
      </c>
      <c r="X736" t="s">
        <v>8561</v>
      </c>
      <c r="Y736" t="s">
        <v>8562</v>
      </c>
      <c r="Z736" t="s">
        <v>74</v>
      </c>
      <c r="AA736" t="s">
        <v>8563</v>
      </c>
      <c r="AB736" t="s">
        <v>8564</v>
      </c>
      <c r="AC736" t="s">
        <v>74</v>
      </c>
      <c r="AD736" t="s">
        <v>74</v>
      </c>
      <c r="AE736" t="s">
        <v>74</v>
      </c>
      <c r="AF736" t="s">
        <v>74</v>
      </c>
      <c r="AG736">
        <v>43</v>
      </c>
      <c r="AH736">
        <v>111</v>
      </c>
      <c r="AI736">
        <v>125</v>
      </c>
      <c r="AJ736">
        <v>0</v>
      </c>
      <c r="AK736">
        <v>30</v>
      </c>
      <c r="AL736" t="s">
        <v>2639</v>
      </c>
      <c r="AM736" t="s">
        <v>2640</v>
      </c>
      <c r="AN736" t="s">
        <v>2641</v>
      </c>
      <c r="AO736" t="s">
        <v>2642</v>
      </c>
      <c r="AP736" t="s">
        <v>5158</v>
      </c>
      <c r="AQ736" t="s">
        <v>74</v>
      </c>
      <c r="AR736" t="s">
        <v>2643</v>
      </c>
      <c r="AS736" t="s">
        <v>2644</v>
      </c>
      <c r="AT736" t="s">
        <v>7113</v>
      </c>
      <c r="AU736">
        <v>1995</v>
      </c>
      <c r="AV736">
        <v>116</v>
      </c>
      <c r="AW736" t="s">
        <v>2645</v>
      </c>
      <c r="AX736" t="s">
        <v>74</v>
      </c>
      <c r="AY736" t="s">
        <v>74</v>
      </c>
      <c r="AZ736" t="s">
        <v>74</v>
      </c>
      <c r="BA736" t="s">
        <v>74</v>
      </c>
      <c r="BB736">
        <v>1</v>
      </c>
      <c r="BC736">
        <v>10</v>
      </c>
      <c r="BD736" t="s">
        <v>74</v>
      </c>
      <c r="BE736" t="s">
        <v>8565</v>
      </c>
      <c r="BF736" t="str">
        <f>HYPERLINK("http://dx.doi.org/10.3354/meps116001","http://dx.doi.org/10.3354/meps116001")</f>
        <v>http://dx.doi.org/10.3354/meps116001</v>
      </c>
      <c r="BG736" t="s">
        <v>74</v>
      </c>
      <c r="BH736" t="s">
        <v>74</v>
      </c>
      <c r="BI736">
        <v>10</v>
      </c>
      <c r="BJ736" t="s">
        <v>2647</v>
      </c>
      <c r="BK736" t="s">
        <v>94</v>
      </c>
      <c r="BL736" t="s">
        <v>2648</v>
      </c>
      <c r="BM736" t="s">
        <v>8566</v>
      </c>
      <c r="BN736" t="s">
        <v>74</v>
      </c>
      <c r="BO736" t="s">
        <v>576</v>
      </c>
      <c r="BP736" t="s">
        <v>74</v>
      </c>
      <c r="BQ736" t="s">
        <v>74</v>
      </c>
      <c r="BR736" t="s">
        <v>97</v>
      </c>
      <c r="BS736" t="s">
        <v>8567</v>
      </c>
      <c r="BT736" t="str">
        <f>HYPERLINK("https%3A%2F%2Fwww.webofscience.com%2Fwos%2Fwoscc%2Ffull-record%2FWOS:A1995QF24900001","View Full Record in Web of Science")</f>
        <v>View Full Record in Web of Science</v>
      </c>
    </row>
    <row r="737" spans="1:72" x14ac:dyDescent="0.15">
      <c r="A737" t="s">
        <v>72</v>
      </c>
      <c r="B737" t="s">
        <v>8568</v>
      </c>
      <c r="C737" t="s">
        <v>74</v>
      </c>
      <c r="D737" t="s">
        <v>74</v>
      </c>
      <c r="E737" t="s">
        <v>74</v>
      </c>
      <c r="F737" t="s">
        <v>8568</v>
      </c>
      <c r="G737" t="s">
        <v>74</v>
      </c>
      <c r="H737" t="s">
        <v>74</v>
      </c>
      <c r="I737" t="s">
        <v>8569</v>
      </c>
      <c r="J737" t="s">
        <v>2632</v>
      </c>
      <c r="K737" t="s">
        <v>74</v>
      </c>
      <c r="L737" t="s">
        <v>74</v>
      </c>
      <c r="M737" t="s">
        <v>77</v>
      </c>
      <c r="N737" t="s">
        <v>78</v>
      </c>
      <c r="O737" t="s">
        <v>74</v>
      </c>
      <c r="P737" t="s">
        <v>74</v>
      </c>
      <c r="Q737" t="s">
        <v>74</v>
      </c>
      <c r="R737" t="s">
        <v>74</v>
      </c>
      <c r="S737" t="s">
        <v>74</v>
      </c>
      <c r="T737" t="s">
        <v>8570</v>
      </c>
      <c r="U737" t="s">
        <v>8571</v>
      </c>
      <c r="V737" t="s">
        <v>8572</v>
      </c>
      <c r="W737" t="s">
        <v>8573</v>
      </c>
      <c r="X737" t="s">
        <v>8574</v>
      </c>
      <c r="Y737" t="s">
        <v>8575</v>
      </c>
      <c r="Z737" t="s">
        <v>74</v>
      </c>
      <c r="AA737" t="s">
        <v>8576</v>
      </c>
      <c r="AB737" t="s">
        <v>7672</v>
      </c>
      <c r="AC737" t="s">
        <v>74</v>
      </c>
      <c r="AD737" t="s">
        <v>74</v>
      </c>
      <c r="AE737" t="s">
        <v>74</v>
      </c>
      <c r="AF737" t="s">
        <v>74</v>
      </c>
      <c r="AG737">
        <v>70</v>
      </c>
      <c r="AH737">
        <v>45</v>
      </c>
      <c r="AI737">
        <v>46</v>
      </c>
      <c r="AJ737">
        <v>0</v>
      </c>
      <c r="AK737">
        <v>8</v>
      </c>
      <c r="AL737" t="s">
        <v>2639</v>
      </c>
      <c r="AM737" t="s">
        <v>2640</v>
      </c>
      <c r="AN737" t="s">
        <v>2641</v>
      </c>
      <c r="AO737" t="s">
        <v>2642</v>
      </c>
      <c r="AP737" t="s">
        <v>74</v>
      </c>
      <c r="AQ737" t="s">
        <v>74</v>
      </c>
      <c r="AR737" t="s">
        <v>2643</v>
      </c>
      <c r="AS737" t="s">
        <v>2644</v>
      </c>
      <c r="AT737" t="s">
        <v>7113</v>
      </c>
      <c r="AU737">
        <v>1995</v>
      </c>
      <c r="AV737">
        <v>116</v>
      </c>
      <c r="AW737" t="s">
        <v>2645</v>
      </c>
      <c r="AX737" t="s">
        <v>74</v>
      </c>
      <c r="AY737" t="s">
        <v>74</v>
      </c>
      <c r="AZ737" t="s">
        <v>74</v>
      </c>
      <c r="BA737" t="s">
        <v>74</v>
      </c>
      <c r="BB737">
        <v>181</v>
      </c>
      <c r="BC737">
        <v>198</v>
      </c>
      <c r="BD737" t="s">
        <v>74</v>
      </c>
      <c r="BE737" t="s">
        <v>8577</v>
      </c>
      <c r="BF737" t="str">
        <f>HYPERLINK("http://dx.doi.org/10.3354/meps116181","http://dx.doi.org/10.3354/meps116181")</f>
        <v>http://dx.doi.org/10.3354/meps116181</v>
      </c>
      <c r="BG737" t="s">
        <v>74</v>
      </c>
      <c r="BH737" t="s">
        <v>74</v>
      </c>
      <c r="BI737">
        <v>18</v>
      </c>
      <c r="BJ737" t="s">
        <v>2647</v>
      </c>
      <c r="BK737" t="s">
        <v>94</v>
      </c>
      <c r="BL737" t="s">
        <v>2648</v>
      </c>
      <c r="BM737" t="s">
        <v>8566</v>
      </c>
      <c r="BN737" t="s">
        <v>74</v>
      </c>
      <c r="BO737" t="s">
        <v>229</v>
      </c>
      <c r="BP737" t="s">
        <v>74</v>
      </c>
      <c r="BQ737" t="s">
        <v>74</v>
      </c>
      <c r="BR737" t="s">
        <v>97</v>
      </c>
      <c r="BS737" t="s">
        <v>8578</v>
      </c>
      <c r="BT737" t="str">
        <f>HYPERLINK("https%3A%2F%2Fwww.webofscience.com%2Fwos%2Fwoscc%2Ffull-record%2FWOS:A1995QF24900017","View Full Record in Web of Science")</f>
        <v>View Full Record in Web of Science</v>
      </c>
    </row>
    <row r="738" spans="1:72" x14ac:dyDescent="0.15">
      <c r="A738" t="s">
        <v>72</v>
      </c>
      <c r="B738" t="s">
        <v>8579</v>
      </c>
      <c r="C738" t="s">
        <v>74</v>
      </c>
      <c r="D738" t="s">
        <v>74</v>
      </c>
      <c r="E738" t="s">
        <v>74</v>
      </c>
      <c r="F738" t="s">
        <v>8579</v>
      </c>
      <c r="G738" t="s">
        <v>74</v>
      </c>
      <c r="H738" t="s">
        <v>74</v>
      </c>
      <c r="I738" t="s">
        <v>8580</v>
      </c>
      <c r="J738" t="s">
        <v>8581</v>
      </c>
      <c r="K738" t="s">
        <v>74</v>
      </c>
      <c r="L738" t="s">
        <v>74</v>
      </c>
      <c r="M738" t="s">
        <v>77</v>
      </c>
      <c r="N738" t="s">
        <v>78</v>
      </c>
      <c r="O738" t="s">
        <v>74</v>
      </c>
      <c r="P738" t="s">
        <v>74</v>
      </c>
      <c r="Q738" t="s">
        <v>74</v>
      </c>
      <c r="R738" t="s">
        <v>74</v>
      </c>
      <c r="S738" t="s">
        <v>74</v>
      </c>
      <c r="T738" t="s">
        <v>8582</v>
      </c>
      <c r="U738" t="s">
        <v>8583</v>
      </c>
      <c r="V738" t="s">
        <v>8584</v>
      </c>
      <c r="W738" t="s">
        <v>74</v>
      </c>
      <c r="X738" t="s">
        <v>74</v>
      </c>
      <c r="Y738" t="s">
        <v>8585</v>
      </c>
      <c r="Z738" t="s">
        <v>74</v>
      </c>
      <c r="AA738" t="s">
        <v>74</v>
      </c>
      <c r="AB738" t="s">
        <v>8586</v>
      </c>
      <c r="AC738" t="s">
        <v>74</v>
      </c>
      <c r="AD738" t="s">
        <v>74</v>
      </c>
      <c r="AE738" t="s">
        <v>74</v>
      </c>
      <c r="AF738" t="s">
        <v>74</v>
      </c>
      <c r="AG738">
        <v>28</v>
      </c>
      <c r="AH738">
        <v>4</v>
      </c>
      <c r="AI738">
        <v>4</v>
      </c>
      <c r="AJ738">
        <v>0</v>
      </c>
      <c r="AK738">
        <v>1</v>
      </c>
      <c r="AL738" t="s">
        <v>980</v>
      </c>
      <c r="AM738" t="s">
        <v>981</v>
      </c>
      <c r="AN738" t="s">
        <v>982</v>
      </c>
      <c r="AO738" t="s">
        <v>8587</v>
      </c>
      <c r="AP738" t="s">
        <v>74</v>
      </c>
      <c r="AQ738" t="s">
        <v>74</v>
      </c>
      <c r="AR738" t="s">
        <v>8588</v>
      </c>
      <c r="AS738" t="s">
        <v>8589</v>
      </c>
      <c r="AT738" t="s">
        <v>74</v>
      </c>
      <c r="AU738">
        <v>1995</v>
      </c>
      <c r="AV738">
        <v>16</v>
      </c>
      <c r="AW738">
        <v>4</v>
      </c>
      <c r="AX738" t="s">
        <v>74</v>
      </c>
      <c r="AY738" t="s">
        <v>74</v>
      </c>
      <c r="AZ738" t="s">
        <v>74</v>
      </c>
      <c r="BA738" t="s">
        <v>74</v>
      </c>
      <c r="BB738">
        <v>307</v>
      </c>
      <c r="BC738">
        <v>315</v>
      </c>
      <c r="BD738" t="s">
        <v>74</v>
      </c>
      <c r="BE738" t="s">
        <v>74</v>
      </c>
      <c r="BF738" t="s">
        <v>74</v>
      </c>
      <c r="BG738" t="s">
        <v>74</v>
      </c>
      <c r="BH738" t="s">
        <v>74</v>
      </c>
      <c r="BI738">
        <v>9</v>
      </c>
      <c r="BJ738" t="s">
        <v>1004</v>
      </c>
      <c r="BK738" t="s">
        <v>94</v>
      </c>
      <c r="BL738" t="s">
        <v>1004</v>
      </c>
      <c r="BM738" t="s">
        <v>8590</v>
      </c>
      <c r="BN738" t="s">
        <v>74</v>
      </c>
      <c r="BO738" t="s">
        <v>74</v>
      </c>
      <c r="BP738" t="s">
        <v>74</v>
      </c>
      <c r="BQ738" t="s">
        <v>74</v>
      </c>
      <c r="BR738" t="s">
        <v>97</v>
      </c>
      <c r="BS738" t="s">
        <v>8591</v>
      </c>
      <c r="BT738" t="str">
        <f>HYPERLINK("https%3A%2F%2Fwww.webofscience.com%2Fwos%2Fwoscc%2Ffull-record%2FWOS:A1995UQ80400003","View Full Record in Web of Science")</f>
        <v>View Full Record in Web of Science</v>
      </c>
    </row>
    <row r="739" spans="1:72" x14ac:dyDescent="0.15">
      <c r="A739" t="s">
        <v>72</v>
      </c>
      <c r="B739" t="s">
        <v>8592</v>
      </c>
      <c r="C739" t="s">
        <v>74</v>
      </c>
      <c r="D739" t="s">
        <v>74</v>
      </c>
      <c r="E739" t="s">
        <v>74</v>
      </c>
      <c r="F739" t="s">
        <v>8592</v>
      </c>
      <c r="G739" t="s">
        <v>74</v>
      </c>
      <c r="H739" t="s">
        <v>74</v>
      </c>
      <c r="I739" t="s">
        <v>8593</v>
      </c>
      <c r="J739" t="s">
        <v>8594</v>
      </c>
      <c r="K739" t="s">
        <v>74</v>
      </c>
      <c r="L739" t="s">
        <v>74</v>
      </c>
      <c r="M739" t="s">
        <v>77</v>
      </c>
      <c r="N739" t="s">
        <v>1282</v>
      </c>
      <c r="O739" t="s">
        <v>8595</v>
      </c>
      <c r="P739">
        <v>1993</v>
      </c>
      <c r="Q739" t="s">
        <v>8596</v>
      </c>
      <c r="R739" t="s">
        <v>74</v>
      </c>
      <c r="S739" t="s">
        <v>74</v>
      </c>
      <c r="T739" t="s">
        <v>74</v>
      </c>
      <c r="U739" t="s">
        <v>8597</v>
      </c>
      <c r="V739" t="s">
        <v>8598</v>
      </c>
      <c r="W739" t="s">
        <v>8599</v>
      </c>
      <c r="X739" t="s">
        <v>8600</v>
      </c>
      <c r="Y739" t="s">
        <v>8601</v>
      </c>
      <c r="Z739" t="s">
        <v>74</v>
      </c>
      <c r="AA739" t="s">
        <v>74</v>
      </c>
      <c r="AB739" t="s">
        <v>8602</v>
      </c>
      <c r="AC739" t="s">
        <v>74</v>
      </c>
      <c r="AD739" t="s">
        <v>74</v>
      </c>
      <c r="AE739" t="s">
        <v>74</v>
      </c>
      <c r="AF739" t="s">
        <v>74</v>
      </c>
      <c r="AG739">
        <v>9</v>
      </c>
      <c r="AH739">
        <v>22</v>
      </c>
      <c r="AI739">
        <v>23</v>
      </c>
      <c r="AJ739">
        <v>0</v>
      </c>
      <c r="AK739">
        <v>2</v>
      </c>
      <c r="AL739" t="s">
        <v>1775</v>
      </c>
      <c r="AM739" t="s">
        <v>372</v>
      </c>
      <c r="AN739" t="s">
        <v>6790</v>
      </c>
      <c r="AO739" t="s">
        <v>8603</v>
      </c>
      <c r="AP739" t="s">
        <v>74</v>
      </c>
      <c r="AQ739" t="s">
        <v>74</v>
      </c>
      <c r="AR739" t="s">
        <v>8604</v>
      </c>
      <c r="AS739" t="s">
        <v>8605</v>
      </c>
      <c r="AT739" t="s">
        <v>74</v>
      </c>
      <c r="AU739">
        <v>1995</v>
      </c>
      <c r="AV739">
        <v>39</v>
      </c>
      <c r="AW739" t="s">
        <v>1020</v>
      </c>
      <c r="AX739" t="s">
        <v>74</v>
      </c>
      <c r="AY739" t="s">
        <v>74</v>
      </c>
      <c r="AZ739" t="s">
        <v>74</v>
      </c>
      <c r="BA739" t="s">
        <v>74</v>
      </c>
      <c r="BB739">
        <v>97</v>
      </c>
      <c r="BC739">
        <v>100</v>
      </c>
      <c r="BD739" t="s">
        <v>74</v>
      </c>
      <c r="BE739" t="s">
        <v>8606</v>
      </c>
      <c r="BF739" t="str">
        <f>HYPERLINK("http://dx.doi.org/10.1016/0141-1136(94)00028-N","http://dx.doi.org/10.1016/0141-1136(94)00028-N")</f>
        <v>http://dx.doi.org/10.1016/0141-1136(94)00028-N</v>
      </c>
      <c r="BG739" t="s">
        <v>74</v>
      </c>
      <c r="BH739" t="s">
        <v>74</v>
      </c>
      <c r="BI739">
        <v>4</v>
      </c>
      <c r="BJ739" t="s">
        <v>8607</v>
      </c>
      <c r="BK739" t="s">
        <v>1296</v>
      </c>
      <c r="BL739" t="s">
        <v>8608</v>
      </c>
      <c r="BM739" t="s">
        <v>8609</v>
      </c>
      <c r="BN739" t="s">
        <v>74</v>
      </c>
      <c r="BO739" t="s">
        <v>74</v>
      </c>
      <c r="BP739" t="s">
        <v>74</v>
      </c>
      <c r="BQ739" t="s">
        <v>74</v>
      </c>
      <c r="BR739" t="s">
        <v>97</v>
      </c>
      <c r="BS739" t="s">
        <v>8610</v>
      </c>
      <c r="BT739" t="str">
        <f>HYPERLINK("https%3A%2F%2Fwww.webofscience.com%2Fwos%2Fwoscc%2Ffull-record%2FWOS:A1995QR26100020","View Full Record in Web of Science")</f>
        <v>View Full Record in Web of Science</v>
      </c>
    </row>
    <row r="740" spans="1:72" x14ac:dyDescent="0.15">
      <c r="A740" t="s">
        <v>72</v>
      </c>
      <c r="B740" t="s">
        <v>8611</v>
      </c>
      <c r="C740" t="s">
        <v>74</v>
      </c>
      <c r="D740" t="s">
        <v>74</v>
      </c>
      <c r="E740" t="s">
        <v>74</v>
      </c>
      <c r="F740" t="s">
        <v>8611</v>
      </c>
      <c r="G740" t="s">
        <v>74</v>
      </c>
      <c r="H740" t="s">
        <v>74</v>
      </c>
      <c r="I740" t="s">
        <v>8612</v>
      </c>
      <c r="J740" t="s">
        <v>2671</v>
      </c>
      <c r="K740" t="s">
        <v>74</v>
      </c>
      <c r="L740" t="s">
        <v>74</v>
      </c>
      <c r="M740" t="s">
        <v>77</v>
      </c>
      <c r="N740" t="s">
        <v>519</v>
      </c>
      <c r="O740" t="s">
        <v>74</v>
      </c>
      <c r="P740" t="s">
        <v>74</v>
      </c>
      <c r="Q740" t="s">
        <v>74</v>
      </c>
      <c r="R740" t="s">
        <v>74</v>
      </c>
      <c r="S740" t="s">
        <v>74</v>
      </c>
      <c r="T740" t="s">
        <v>74</v>
      </c>
      <c r="U740" t="s">
        <v>74</v>
      </c>
      <c r="V740" t="s">
        <v>74</v>
      </c>
      <c r="W740" t="s">
        <v>8613</v>
      </c>
      <c r="X740" t="s">
        <v>8614</v>
      </c>
      <c r="Y740" t="s">
        <v>8615</v>
      </c>
      <c r="Z740" t="s">
        <v>74</v>
      </c>
      <c r="AA740" t="s">
        <v>8616</v>
      </c>
      <c r="AB740" t="s">
        <v>74</v>
      </c>
      <c r="AC740" t="s">
        <v>74</v>
      </c>
      <c r="AD740" t="s">
        <v>74</v>
      </c>
      <c r="AE740" t="s">
        <v>74</v>
      </c>
      <c r="AF740" t="s">
        <v>74</v>
      </c>
      <c r="AG740">
        <v>11</v>
      </c>
      <c r="AH740">
        <v>3</v>
      </c>
      <c r="AI740">
        <v>6</v>
      </c>
      <c r="AJ740">
        <v>0</v>
      </c>
      <c r="AK740">
        <v>2</v>
      </c>
      <c r="AL740" t="s">
        <v>2692</v>
      </c>
      <c r="AM740" t="s">
        <v>1168</v>
      </c>
      <c r="AN740" t="s">
        <v>2693</v>
      </c>
      <c r="AO740" t="s">
        <v>2676</v>
      </c>
      <c r="AP740" t="s">
        <v>74</v>
      </c>
      <c r="AQ740" t="s">
        <v>74</v>
      </c>
      <c r="AR740" t="s">
        <v>2678</v>
      </c>
      <c r="AS740" t="s">
        <v>2679</v>
      </c>
      <c r="AT740" t="s">
        <v>7113</v>
      </c>
      <c r="AU740">
        <v>1995</v>
      </c>
      <c r="AV740">
        <v>11</v>
      </c>
      <c r="AW740">
        <v>1</v>
      </c>
      <c r="AX740" t="s">
        <v>74</v>
      </c>
      <c r="AY740" t="s">
        <v>74</v>
      </c>
      <c r="AZ740" t="s">
        <v>74</v>
      </c>
      <c r="BA740" t="s">
        <v>74</v>
      </c>
      <c r="BB740">
        <v>96</v>
      </c>
      <c r="BC740">
        <v>100</v>
      </c>
      <c r="BD740" t="s">
        <v>74</v>
      </c>
      <c r="BE740" t="s">
        <v>8617</v>
      </c>
      <c r="BF740" t="str">
        <f>HYPERLINK("http://dx.doi.org/10.1111/j.1748-7692.1995.tb00279.x","http://dx.doi.org/10.1111/j.1748-7692.1995.tb00279.x")</f>
        <v>http://dx.doi.org/10.1111/j.1748-7692.1995.tb00279.x</v>
      </c>
      <c r="BG740" t="s">
        <v>74</v>
      </c>
      <c r="BH740" t="s">
        <v>74</v>
      </c>
      <c r="BI740">
        <v>5</v>
      </c>
      <c r="BJ740" t="s">
        <v>2681</v>
      </c>
      <c r="BK740" t="s">
        <v>94</v>
      </c>
      <c r="BL740" t="s">
        <v>2681</v>
      </c>
      <c r="BM740" t="s">
        <v>8618</v>
      </c>
      <c r="BN740" t="s">
        <v>74</v>
      </c>
      <c r="BO740" t="s">
        <v>74</v>
      </c>
      <c r="BP740" t="s">
        <v>74</v>
      </c>
      <c r="BQ740" t="s">
        <v>74</v>
      </c>
      <c r="BR740" t="s">
        <v>97</v>
      </c>
      <c r="BS740" t="s">
        <v>8619</v>
      </c>
      <c r="BT740" t="str">
        <f>HYPERLINK("https%3A%2F%2Fwww.webofscience.com%2Fwos%2Fwoscc%2Ffull-record%2FWOS:A1995QG60800008","View Full Record in Web of Science")</f>
        <v>View Full Record in Web of Science</v>
      </c>
    </row>
    <row r="741" spans="1:72" x14ac:dyDescent="0.15">
      <c r="A741" t="s">
        <v>72</v>
      </c>
      <c r="B741" t="s">
        <v>8620</v>
      </c>
      <c r="C741" t="s">
        <v>74</v>
      </c>
      <c r="D741" t="s">
        <v>74</v>
      </c>
      <c r="E741" t="s">
        <v>74</v>
      </c>
      <c r="F741" t="s">
        <v>8620</v>
      </c>
      <c r="G741" t="s">
        <v>74</v>
      </c>
      <c r="H741" t="s">
        <v>74</v>
      </c>
      <c r="I741" t="s">
        <v>8621</v>
      </c>
      <c r="J741" t="s">
        <v>8622</v>
      </c>
      <c r="K741" t="s">
        <v>74</v>
      </c>
      <c r="L741" t="s">
        <v>74</v>
      </c>
      <c r="M741" t="s">
        <v>77</v>
      </c>
      <c r="N741" t="s">
        <v>78</v>
      </c>
      <c r="O741" t="s">
        <v>74</v>
      </c>
      <c r="P741" t="s">
        <v>74</v>
      </c>
      <c r="Q741" t="s">
        <v>74</v>
      </c>
      <c r="R741" t="s">
        <v>74</v>
      </c>
      <c r="S741" t="s">
        <v>74</v>
      </c>
      <c r="T741" t="s">
        <v>74</v>
      </c>
      <c r="U741" t="s">
        <v>3309</v>
      </c>
      <c r="V741" t="s">
        <v>8623</v>
      </c>
      <c r="W741" t="s">
        <v>74</v>
      </c>
      <c r="X741" t="s">
        <v>74</v>
      </c>
      <c r="Y741" t="s">
        <v>8624</v>
      </c>
      <c r="Z741" t="s">
        <v>74</v>
      </c>
      <c r="AA741" t="s">
        <v>74</v>
      </c>
      <c r="AB741" t="s">
        <v>74</v>
      </c>
      <c r="AC741" t="s">
        <v>74</v>
      </c>
      <c r="AD741" t="s">
        <v>74</v>
      </c>
      <c r="AE741" t="s">
        <v>74</v>
      </c>
      <c r="AF741" t="s">
        <v>74</v>
      </c>
      <c r="AG741">
        <v>4</v>
      </c>
      <c r="AH741">
        <v>54</v>
      </c>
      <c r="AI741">
        <v>77</v>
      </c>
      <c r="AJ741">
        <v>1</v>
      </c>
      <c r="AK741">
        <v>33</v>
      </c>
      <c r="AL741" t="s">
        <v>1775</v>
      </c>
      <c r="AM741" t="s">
        <v>372</v>
      </c>
      <c r="AN741" t="s">
        <v>6790</v>
      </c>
      <c r="AO741" t="s">
        <v>8625</v>
      </c>
      <c r="AP741" t="s">
        <v>74</v>
      </c>
      <c r="AQ741" t="s">
        <v>74</v>
      </c>
      <c r="AR741" t="s">
        <v>8626</v>
      </c>
      <c r="AS741" t="s">
        <v>8627</v>
      </c>
      <c r="AT741" t="s">
        <v>74</v>
      </c>
      <c r="AU741">
        <v>1995</v>
      </c>
      <c r="AV741">
        <v>41</v>
      </c>
      <c r="AW741">
        <v>2</v>
      </c>
      <c r="AX741" t="s">
        <v>74</v>
      </c>
      <c r="AY741" t="s">
        <v>74</v>
      </c>
      <c r="AZ741" t="s">
        <v>74</v>
      </c>
      <c r="BA741" t="s">
        <v>74</v>
      </c>
      <c r="BB741">
        <v>147</v>
      </c>
      <c r="BC741">
        <v>155</v>
      </c>
      <c r="BD741" t="s">
        <v>74</v>
      </c>
      <c r="BE741" t="s">
        <v>8628</v>
      </c>
      <c r="BF741" t="str">
        <f>HYPERLINK("http://dx.doi.org/10.1016/0309-1740(94)00073-G","http://dx.doi.org/10.1016/0309-1740(94)00073-G")</f>
        <v>http://dx.doi.org/10.1016/0309-1740(94)00073-G</v>
      </c>
      <c r="BG741" t="s">
        <v>74</v>
      </c>
      <c r="BH741" t="s">
        <v>74</v>
      </c>
      <c r="BI741">
        <v>9</v>
      </c>
      <c r="BJ741" t="s">
        <v>8629</v>
      </c>
      <c r="BK741" t="s">
        <v>94</v>
      </c>
      <c r="BL741" t="s">
        <v>8629</v>
      </c>
      <c r="BM741" t="s">
        <v>8630</v>
      </c>
      <c r="BN741">
        <v>22060165</v>
      </c>
      <c r="BO741" t="s">
        <v>74</v>
      </c>
      <c r="BP741" t="s">
        <v>74</v>
      </c>
      <c r="BQ741" t="s">
        <v>74</v>
      </c>
      <c r="BR741" t="s">
        <v>97</v>
      </c>
      <c r="BS741" t="s">
        <v>8631</v>
      </c>
      <c r="BT741" t="str">
        <f>HYPERLINK("https%3A%2F%2Fwww.webofscience.com%2Fwos%2Fwoscc%2Ffull-record%2FWOS:A1995RE99000005","View Full Record in Web of Science")</f>
        <v>View Full Record in Web of Science</v>
      </c>
    </row>
    <row r="742" spans="1:72" x14ac:dyDescent="0.15">
      <c r="A742" t="s">
        <v>72</v>
      </c>
      <c r="B742" t="s">
        <v>8632</v>
      </c>
      <c r="C742" t="s">
        <v>74</v>
      </c>
      <c r="D742" t="s">
        <v>74</v>
      </c>
      <c r="E742" t="s">
        <v>74</v>
      </c>
      <c r="F742" t="s">
        <v>8632</v>
      </c>
      <c r="G742" t="s">
        <v>74</v>
      </c>
      <c r="H742" t="s">
        <v>74</v>
      </c>
      <c r="I742" t="s">
        <v>8633</v>
      </c>
      <c r="J742" t="s">
        <v>8634</v>
      </c>
      <c r="K742" t="s">
        <v>74</v>
      </c>
      <c r="L742" t="s">
        <v>74</v>
      </c>
      <c r="M742" t="s">
        <v>77</v>
      </c>
      <c r="N742" t="s">
        <v>78</v>
      </c>
      <c r="O742" t="s">
        <v>74</v>
      </c>
      <c r="P742" t="s">
        <v>74</v>
      </c>
      <c r="Q742" t="s">
        <v>74</v>
      </c>
      <c r="R742" t="s">
        <v>74</v>
      </c>
      <c r="S742" t="s">
        <v>74</v>
      </c>
      <c r="T742" t="s">
        <v>74</v>
      </c>
      <c r="U742" t="s">
        <v>8635</v>
      </c>
      <c r="V742" t="s">
        <v>8636</v>
      </c>
      <c r="W742" t="s">
        <v>8637</v>
      </c>
      <c r="X742" t="s">
        <v>8638</v>
      </c>
      <c r="Y742" t="s">
        <v>8639</v>
      </c>
      <c r="Z742" t="s">
        <v>74</v>
      </c>
      <c r="AA742" t="s">
        <v>5425</v>
      </c>
      <c r="AB742" t="s">
        <v>8640</v>
      </c>
      <c r="AC742" t="s">
        <v>74</v>
      </c>
      <c r="AD742" t="s">
        <v>74</v>
      </c>
      <c r="AE742" t="s">
        <v>74</v>
      </c>
      <c r="AF742" t="s">
        <v>74</v>
      </c>
      <c r="AG742">
        <v>34</v>
      </c>
      <c r="AH742">
        <v>11</v>
      </c>
      <c r="AI742">
        <v>11</v>
      </c>
      <c r="AJ742">
        <v>0</v>
      </c>
      <c r="AK742">
        <v>0</v>
      </c>
      <c r="AL742" t="s">
        <v>8641</v>
      </c>
      <c r="AM742" t="s">
        <v>8642</v>
      </c>
      <c r="AN742" t="s">
        <v>8643</v>
      </c>
      <c r="AO742" t="s">
        <v>8644</v>
      </c>
      <c r="AP742" t="s">
        <v>74</v>
      </c>
      <c r="AQ742" t="s">
        <v>74</v>
      </c>
      <c r="AR742" t="s">
        <v>8645</v>
      </c>
      <c r="AS742" t="s">
        <v>8646</v>
      </c>
      <c r="AT742" t="s">
        <v>74</v>
      </c>
      <c r="AU742">
        <v>1995</v>
      </c>
      <c r="AV742">
        <v>55</v>
      </c>
      <c r="AW742" t="s">
        <v>268</v>
      </c>
      <c r="AX742" t="s">
        <v>74</v>
      </c>
      <c r="AY742" t="s">
        <v>74</v>
      </c>
      <c r="AZ742" t="s">
        <v>74</v>
      </c>
      <c r="BA742" t="s">
        <v>74</v>
      </c>
      <c r="BB742">
        <v>87</v>
      </c>
      <c r="BC742">
        <v>100</v>
      </c>
      <c r="BD742" t="s">
        <v>74</v>
      </c>
      <c r="BE742" t="s">
        <v>8647</v>
      </c>
      <c r="BF742" t="str">
        <f>HYPERLINK("http://dx.doi.org/10.1007/BF01029604","http://dx.doi.org/10.1007/BF01029604")</f>
        <v>http://dx.doi.org/10.1007/BF01029604</v>
      </c>
      <c r="BG742" t="s">
        <v>74</v>
      </c>
      <c r="BH742" t="s">
        <v>74</v>
      </c>
      <c r="BI742">
        <v>14</v>
      </c>
      <c r="BJ742" t="s">
        <v>169</v>
      </c>
      <c r="BK742" t="s">
        <v>94</v>
      </c>
      <c r="BL742" t="s">
        <v>169</v>
      </c>
      <c r="BM742" t="s">
        <v>8648</v>
      </c>
      <c r="BN742" t="s">
        <v>74</v>
      </c>
      <c r="BO742" t="s">
        <v>74</v>
      </c>
      <c r="BP742" t="s">
        <v>74</v>
      </c>
      <c r="BQ742" t="s">
        <v>74</v>
      </c>
      <c r="BR742" t="s">
        <v>97</v>
      </c>
      <c r="BS742" t="s">
        <v>8649</v>
      </c>
      <c r="BT742" t="str">
        <f>HYPERLINK("https%3A%2F%2Fwww.webofscience.com%2Fwos%2Fwoscc%2Ffull-record%2FWOS:A1995PX72300007","View Full Record in Web of Science")</f>
        <v>View Full Record in Web of Science</v>
      </c>
    </row>
    <row r="743" spans="1:72" x14ac:dyDescent="0.15">
      <c r="A743" t="s">
        <v>72</v>
      </c>
      <c r="B743" t="s">
        <v>8650</v>
      </c>
      <c r="C743" t="s">
        <v>74</v>
      </c>
      <c r="D743" t="s">
        <v>74</v>
      </c>
      <c r="E743" t="s">
        <v>74</v>
      </c>
      <c r="F743" t="s">
        <v>8650</v>
      </c>
      <c r="G743" t="s">
        <v>74</v>
      </c>
      <c r="H743" t="s">
        <v>74</v>
      </c>
      <c r="I743" t="s">
        <v>8651</v>
      </c>
      <c r="J743" t="s">
        <v>5206</v>
      </c>
      <c r="K743" t="s">
        <v>74</v>
      </c>
      <c r="L743" t="s">
        <v>74</v>
      </c>
      <c r="M743" t="s">
        <v>77</v>
      </c>
      <c r="N743" t="s">
        <v>78</v>
      </c>
      <c r="O743" t="s">
        <v>74</v>
      </c>
      <c r="P743" t="s">
        <v>74</v>
      </c>
      <c r="Q743" t="s">
        <v>74</v>
      </c>
      <c r="R743" t="s">
        <v>74</v>
      </c>
      <c r="S743" t="s">
        <v>74</v>
      </c>
      <c r="T743" t="s">
        <v>74</v>
      </c>
      <c r="U743" t="s">
        <v>8652</v>
      </c>
      <c r="V743" t="s">
        <v>8653</v>
      </c>
      <c r="W743" t="s">
        <v>8654</v>
      </c>
      <c r="X743" t="s">
        <v>4874</v>
      </c>
      <c r="Y743" t="s">
        <v>8655</v>
      </c>
      <c r="Z743" t="s">
        <v>74</v>
      </c>
      <c r="AA743" t="s">
        <v>8656</v>
      </c>
      <c r="AB743" t="s">
        <v>8657</v>
      </c>
      <c r="AC743" t="s">
        <v>74</v>
      </c>
      <c r="AD743" t="s">
        <v>74</v>
      </c>
      <c r="AE743" t="s">
        <v>74</v>
      </c>
      <c r="AF743" t="s">
        <v>74</v>
      </c>
      <c r="AG743">
        <v>24</v>
      </c>
      <c r="AH743">
        <v>53</v>
      </c>
      <c r="AI743">
        <v>57</v>
      </c>
      <c r="AJ743">
        <v>0</v>
      </c>
      <c r="AK743">
        <v>0</v>
      </c>
      <c r="AL743" t="s">
        <v>604</v>
      </c>
      <c r="AM743" t="s">
        <v>605</v>
      </c>
      <c r="AN743" t="s">
        <v>606</v>
      </c>
      <c r="AO743" t="s">
        <v>5213</v>
      </c>
      <c r="AP743" t="s">
        <v>74</v>
      </c>
      <c r="AQ743" t="s">
        <v>74</v>
      </c>
      <c r="AR743" t="s">
        <v>5214</v>
      </c>
      <c r="AS743" t="s">
        <v>5215</v>
      </c>
      <c r="AT743" t="s">
        <v>7113</v>
      </c>
      <c r="AU743">
        <v>1995</v>
      </c>
      <c r="AV743">
        <v>123</v>
      </c>
      <c r="AW743">
        <v>1</v>
      </c>
      <c r="AX743" t="s">
        <v>74</v>
      </c>
      <c r="AY743" t="s">
        <v>74</v>
      </c>
      <c r="AZ743" t="s">
        <v>74</v>
      </c>
      <c r="BA743" t="s">
        <v>74</v>
      </c>
      <c r="BB743">
        <v>124</v>
      </c>
      <c r="BC743">
        <v>139</v>
      </c>
      <c r="BD743" t="s">
        <v>74</v>
      </c>
      <c r="BE743" t="s">
        <v>8658</v>
      </c>
      <c r="BF743" t="str">
        <f>HYPERLINK("http://dx.doi.org/10.1175/1520-0493(1995)123&lt;0124:IOSDAT&gt;2.0.CO;2","http://dx.doi.org/10.1175/1520-0493(1995)123&lt;0124:IOSDAT&gt;2.0.CO;2")</f>
        <v>http://dx.doi.org/10.1175/1520-0493(1995)123&lt;0124:IOSDAT&gt;2.0.CO;2</v>
      </c>
      <c r="BG743" t="s">
        <v>74</v>
      </c>
      <c r="BH743" t="s">
        <v>74</v>
      </c>
      <c r="BI743">
        <v>16</v>
      </c>
      <c r="BJ743" t="s">
        <v>169</v>
      </c>
      <c r="BK743" t="s">
        <v>94</v>
      </c>
      <c r="BL743" t="s">
        <v>169</v>
      </c>
      <c r="BM743" t="s">
        <v>8659</v>
      </c>
      <c r="BN743" t="s">
        <v>74</v>
      </c>
      <c r="BO743" t="s">
        <v>354</v>
      </c>
      <c r="BP743" t="s">
        <v>74</v>
      </c>
      <c r="BQ743" t="s">
        <v>74</v>
      </c>
      <c r="BR743" t="s">
        <v>97</v>
      </c>
      <c r="BS743" t="s">
        <v>8660</v>
      </c>
      <c r="BT743" t="str">
        <f>HYPERLINK("https%3A%2F%2Fwww.webofscience.com%2Fwos%2Fwoscc%2Ffull-record%2FWOS:A1995PZ80000009","View Full Record in Web of Science")</f>
        <v>View Full Record in Web of Science</v>
      </c>
    </row>
    <row r="744" spans="1:72" x14ac:dyDescent="0.15">
      <c r="A744" t="s">
        <v>72</v>
      </c>
      <c r="B744" t="s">
        <v>8661</v>
      </c>
      <c r="C744" t="s">
        <v>74</v>
      </c>
      <c r="D744" t="s">
        <v>74</v>
      </c>
      <c r="E744" t="s">
        <v>74</v>
      </c>
      <c r="F744" t="s">
        <v>8661</v>
      </c>
      <c r="G744" t="s">
        <v>74</v>
      </c>
      <c r="H744" t="s">
        <v>74</v>
      </c>
      <c r="I744" t="s">
        <v>8662</v>
      </c>
      <c r="J744" t="s">
        <v>8663</v>
      </c>
      <c r="K744" t="s">
        <v>74</v>
      </c>
      <c r="L744" t="s">
        <v>74</v>
      </c>
      <c r="M744" t="s">
        <v>77</v>
      </c>
      <c r="N744" t="s">
        <v>78</v>
      </c>
      <c r="O744" t="s">
        <v>74</v>
      </c>
      <c r="P744" t="s">
        <v>74</v>
      </c>
      <c r="Q744" t="s">
        <v>74</v>
      </c>
      <c r="R744" t="s">
        <v>74</v>
      </c>
      <c r="S744" t="s">
        <v>74</v>
      </c>
      <c r="T744" t="s">
        <v>74</v>
      </c>
      <c r="U744" t="s">
        <v>8664</v>
      </c>
      <c r="V744" t="s">
        <v>8665</v>
      </c>
      <c r="W744" t="s">
        <v>8666</v>
      </c>
      <c r="X744" t="s">
        <v>8667</v>
      </c>
      <c r="Y744" t="s">
        <v>74</v>
      </c>
      <c r="Z744" t="s">
        <v>74</v>
      </c>
      <c r="AA744" t="s">
        <v>8668</v>
      </c>
      <c r="AB744" t="s">
        <v>8669</v>
      </c>
      <c r="AC744" t="s">
        <v>74</v>
      </c>
      <c r="AD744" t="s">
        <v>74</v>
      </c>
      <c r="AE744" t="s">
        <v>74</v>
      </c>
      <c r="AF744" t="s">
        <v>74</v>
      </c>
      <c r="AG744">
        <v>12</v>
      </c>
      <c r="AH744">
        <v>9</v>
      </c>
      <c r="AI744">
        <v>9</v>
      </c>
      <c r="AJ744">
        <v>0</v>
      </c>
      <c r="AK744">
        <v>1</v>
      </c>
      <c r="AL744" t="s">
        <v>7741</v>
      </c>
      <c r="AM744" t="s">
        <v>5309</v>
      </c>
      <c r="AN744" t="s">
        <v>7742</v>
      </c>
      <c r="AO744" t="s">
        <v>8670</v>
      </c>
      <c r="AP744" t="s">
        <v>74</v>
      </c>
      <c r="AQ744" t="s">
        <v>74</v>
      </c>
      <c r="AR744" t="s">
        <v>8671</v>
      </c>
      <c r="AS744" t="s">
        <v>8672</v>
      </c>
      <c r="AT744" t="s">
        <v>74</v>
      </c>
      <c r="AU744">
        <v>1995</v>
      </c>
      <c r="AV744">
        <v>6</v>
      </c>
      <c r="AW744">
        <v>3</v>
      </c>
      <c r="AX744" t="s">
        <v>74</v>
      </c>
      <c r="AY744" t="s">
        <v>74</v>
      </c>
      <c r="AZ744" t="s">
        <v>74</v>
      </c>
      <c r="BA744" t="s">
        <v>74</v>
      </c>
      <c r="BB744">
        <v>187</v>
      </c>
      <c r="BC744">
        <v>192</v>
      </c>
      <c r="BD744" t="s">
        <v>74</v>
      </c>
      <c r="BE744" t="s">
        <v>8673</v>
      </c>
      <c r="BF744" t="str">
        <f>HYPERLINK("http://dx.doi.org/10.1080/10575639508043157","http://dx.doi.org/10.1080/10575639508043157")</f>
        <v>http://dx.doi.org/10.1080/10575639508043157</v>
      </c>
      <c r="BG744" t="s">
        <v>74</v>
      </c>
      <c r="BH744" t="s">
        <v>74</v>
      </c>
      <c r="BI744">
        <v>6</v>
      </c>
      <c r="BJ744" t="s">
        <v>8674</v>
      </c>
      <c r="BK744" t="s">
        <v>94</v>
      </c>
      <c r="BL744" t="s">
        <v>8675</v>
      </c>
      <c r="BM744" t="s">
        <v>8676</v>
      </c>
      <c r="BN744" t="s">
        <v>74</v>
      </c>
      <c r="BO744" t="s">
        <v>74</v>
      </c>
      <c r="BP744" t="s">
        <v>74</v>
      </c>
      <c r="BQ744" t="s">
        <v>74</v>
      </c>
      <c r="BR744" t="s">
        <v>97</v>
      </c>
      <c r="BS744" t="s">
        <v>8677</v>
      </c>
      <c r="BT744" t="str">
        <f>HYPERLINK("https%3A%2F%2Fwww.webofscience.com%2Fwos%2Fwoscc%2Ffull-record%2FWOS:A1995RE52100005","View Full Record in Web of Science")</f>
        <v>View Full Record in Web of Science</v>
      </c>
    </row>
    <row r="745" spans="1:72" x14ac:dyDescent="0.15">
      <c r="A745" t="s">
        <v>72</v>
      </c>
      <c r="B745" t="s">
        <v>8678</v>
      </c>
      <c r="C745" t="s">
        <v>74</v>
      </c>
      <c r="D745" t="s">
        <v>74</v>
      </c>
      <c r="E745" t="s">
        <v>74</v>
      </c>
      <c r="F745" t="s">
        <v>8678</v>
      </c>
      <c r="G745" t="s">
        <v>74</v>
      </c>
      <c r="H745" t="s">
        <v>74</v>
      </c>
      <c r="I745" t="s">
        <v>8679</v>
      </c>
      <c r="J745" t="s">
        <v>8680</v>
      </c>
      <c r="K745" t="s">
        <v>74</v>
      </c>
      <c r="L745" t="s">
        <v>74</v>
      </c>
      <c r="M745" t="s">
        <v>77</v>
      </c>
      <c r="N745" t="s">
        <v>78</v>
      </c>
      <c r="O745" t="s">
        <v>74</v>
      </c>
      <c r="P745" t="s">
        <v>74</v>
      </c>
      <c r="Q745" t="s">
        <v>74</v>
      </c>
      <c r="R745" t="s">
        <v>74</v>
      </c>
      <c r="S745" t="s">
        <v>74</v>
      </c>
      <c r="T745" t="s">
        <v>74</v>
      </c>
      <c r="U745" t="s">
        <v>8681</v>
      </c>
      <c r="V745" t="s">
        <v>8682</v>
      </c>
      <c r="W745" t="s">
        <v>8683</v>
      </c>
      <c r="X745" t="s">
        <v>74</v>
      </c>
      <c r="Y745" t="s">
        <v>74</v>
      </c>
      <c r="Z745" t="s">
        <v>74</v>
      </c>
      <c r="AA745" t="s">
        <v>74</v>
      </c>
      <c r="AB745" t="s">
        <v>74</v>
      </c>
      <c r="AC745" t="s">
        <v>74</v>
      </c>
      <c r="AD745" t="s">
        <v>74</v>
      </c>
      <c r="AE745" t="s">
        <v>74</v>
      </c>
      <c r="AF745" t="s">
        <v>74</v>
      </c>
      <c r="AG745">
        <v>39</v>
      </c>
      <c r="AH745">
        <v>16</v>
      </c>
      <c r="AI745">
        <v>18</v>
      </c>
      <c r="AJ745">
        <v>0</v>
      </c>
      <c r="AK745">
        <v>0</v>
      </c>
      <c r="AL745" t="s">
        <v>8680</v>
      </c>
      <c r="AM745" t="s">
        <v>8684</v>
      </c>
      <c r="AN745" t="s">
        <v>8685</v>
      </c>
      <c r="AO745" t="s">
        <v>8686</v>
      </c>
      <c r="AP745" t="s">
        <v>74</v>
      </c>
      <c r="AQ745" t="s">
        <v>74</v>
      </c>
      <c r="AR745" t="s">
        <v>8687</v>
      </c>
      <c r="AS745" t="s">
        <v>8688</v>
      </c>
      <c r="AT745" t="s">
        <v>74</v>
      </c>
      <c r="AU745">
        <v>1995</v>
      </c>
      <c r="AV745">
        <v>15</v>
      </c>
      <c r="AW745">
        <v>1</v>
      </c>
      <c r="AX745" t="s">
        <v>74</v>
      </c>
      <c r="AY745" t="s">
        <v>74</v>
      </c>
      <c r="AZ745" t="s">
        <v>74</v>
      </c>
      <c r="BA745" t="s">
        <v>74</v>
      </c>
      <c r="BB745">
        <v>105</v>
      </c>
      <c r="BC745">
        <v>119</v>
      </c>
      <c r="BD745" t="s">
        <v>74</v>
      </c>
      <c r="BE745" t="s">
        <v>8689</v>
      </c>
      <c r="BF745" t="str">
        <f>HYPERLINK("http://dx.doi.org/10.1111/j.1756-1051.1995.tb00127.x","http://dx.doi.org/10.1111/j.1756-1051.1995.tb00127.x")</f>
        <v>http://dx.doi.org/10.1111/j.1756-1051.1995.tb00127.x</v>
      </c>
      <c r="BG745" t="s">
        <v>74</v>
      </c>
      <c r="BH745" t="s">
        <v>74</v>
      </c>
      <c r="BI745">
        <v>15</v>
      </c>
      <c r="BJ745" t="s">
        <v>594</v>
      </c>
      <c r="BK745" t="s">
        <v>94</v>
      </c>
      <c r="BL745" t="s">
        <v>594</v>
      </c>
      <c r="BM745" t="s">
        <v>8690</v>
      </c>
      <c r="BN745" t="s">
        <v>74</v>
      </c>
      <c r="BO745" t="s">
        <v>74</v>
      </c>
      <c r="BP745" t="s">
        <v>74</v>
      </c>
      <c r="BQ745" t="s">
        <v>74</v>
      </c>
      <c r="BR745" t="s">
        <v>97</v>
      </c>
      <c r="BS745" t="s">
        <v>8691</v>
      </c>
      <c r="BT745" t="str">
        <f>HYPERLINK("https%3A%2F%2Fwww.webofscience.com%2Fwos%2Fwoscc%2Ffull-record%2FWOS:A1995QY71300010","View Full Record in Web of Science")</f>
        <v>View Full Record in Web of Science</v>
      </c>
    </row>
    <row r="746" spans="1:72" x14ac:dyDescent="0.15">
      <c r="A746" t="s">
        <v>72</v>
      </c>
      <c r="B746" t="s">
        <v>8692</v>
      </c>
      <c r="C746" t="s">
        <v>74</v>
      </c>
      <c r="D746" t="s">
        <v>74</v>
      </c>
      <c r="E746" t="s">
        <v>74</v>
      </c>
      <c r="F746" t="s">
        <v>8692</v>
      </c>
      <c r="G746" t="s">
        <v>74</v>
      </c>
      <c r="H746" t="s">
        <v>74</v>
      </c>
      <c r="I746" t="s">
        <v>8693</v>
      </c>
      <c r="J746" t="s">
        <v>2037</v>
      </c>
      <c r="K746" t="s">
        <v>74</v>
      </c>
      <c r="L746" t="s">
        <v>74</v>
      </c>
      <c r="M746" t="s">
        <v>77</v>
      </c>
      <c r="N746" t="s">
        <v>78</v>
      </c>
      <c r="O746" t="s">
        <v>74</v>
      </c>
      <c r="P746" t="s">
        <v>74</v>
      </c>
      <c r="Q746" t="s">
        <v>74</v>
      </c>
      <c r="R746" t="s">
        <v>74</v>
      </c>
      <c r="S746" t="s">
        <v>74</v>
      </c>
      <c r="T746" t="s">
        <v>74</v>
      </c>
      <c r="U746" t="s">
        <v>74</v>
      </c>
      <c r="V746" t="s">
        <v>8694</v>
      </c>
      <c r="W746" t="s">
        <v>74</v>
      </c>
      <c r="X746" t="s">
        <v>74</v>
      </c>
      <c r="Y746" t="s">
        <v>8695</v>
      </c>
      <c r="Z746" t="s">
        <v>74</v>
      </c>
      <c r="AA746" t="s">
        <v>74</v>
      </c>
      <c r="AB746" t="s">
        <v>74</v>
      </c>
      <c r="AC746" t="s">
        <v>74</v>
      </c>
      <c r="AD746" t="s">
        <v>74</v>
      </c>
      <c r="AE746" t="s">
        <v>74</v>
      </c>
      <c r="AF746" t="s">
        <v>74</v>
      </c>
      <c r="AG746">
        <v>18</v>
      </c>
      <c r="AH746">
        <v>3</v>
      </c>
      <c r="AI746">
        <v>5</v>
      </c>
      <c r="AJ746">
        <v>0</v>
      </c>
      <c r="AK746">
        <v>0</v>
      </c>
      <c r="AL746" t="s">
        <v>2042</v>
      </c>
      <c r="AM746" t="s">
        <v>2043</v>
      </c>
      <c r="AN746" t="s">
        <v>2044</v>
      </c>
      <c r="AO746" t="s">
        <v>2045</v>
      </c>
      <c r="AP746" t="s">
        <v>74</v>
      </c>
      <c r="AQ746" t="s">
        <v>74</v>
      </c>
      <c r="AR746" t="s">
        <v>2037</v>
      </c>
      <c r="AS746" t="s">
        <v>2046</v>
      </c>
      <c r="AT746" t="s">
        <v>74</v>
      </c>
      <c r="AU746">
        <v>1995</v>
      </c>
      <c r="AV746">
        <v>61</v>
      </c>
      <c r="AW746" t="s">
        <v>3334</v>
      </c>
      <c r="AX746" t="s">
        <v>74</v>
      </c>
      <c r="AY746" t="s">
        <v>74</v>
      </c>
      <c r="AZ746" t="s">
        <v>74</v>
      </c>
      <c r="BA746" t="s">
        <v>74</v>
      </c>
      <c r="BB746">
        <v>547</v>
      </c>
      <c r="BC746">
        <v>559</v>
      </c>
      <c r="BD746" t="s">
        <v>74</v>
      </c>
      <c r="BE746" t="s">
        <v>74</v>
      </c>
      <c r="BF746" t="s">
        <v>74</v>
      </c>
      <c r="BG746" t="s">
        <v>74</v>
      </c>
      <c r="BH746" t="s">
        <v>74</v>
      </c>
      <c r="BI746">
        <v>13</v>
      </c>
      <c r="BJ746" t="s">
        <v>594</v>
      </c>
      <c r="BK746" t="s">
        <v>94</v>
      </c>
      <c r="BL746" t="s">
        <v>594</v>
      </c>
      <c r="BM746" t="s">
        <v>8696</v>
      </c>
      <c r="BN746" t="s">
        <v>74</v>
      </c>
      <c r="BO746" t="s">
        <v>74</v>
      </c>
      <c r="BP746" t="s">
        <v>74</v>
      </c>
      <c r="BQ746" t="s">
        <v>74</v>
      </c>
      <c r="BR746" t="s">
        <v>97</v>
      </c>
      <c r="BS746" t="s">
        <v>8697</v>
      </c>
      <c r="BT746" t="str">
        <f>HYPERLINK("https%3A%2F%2Fwww.webofscience.com%2Fwos%2Fwoscc%2Ffull-record%2FWOS:A1995TG89100018","View Full Record in Web of Science")</f>
        <v>View Full Record in Web of Science</v>
      </c>
    </row>
    <row r="747" spans="1:72" x14ac:dyDescent="0.15">
      <c r="A747" t="s">
        <v>72</v>
      </c>
      <c r="B747" t="s">
        <v>8698</v>
      </c>
      <c r="C747" t="s">
        <v>74</v>
      </c>
      <c r="D747" t="s">
        <v>74</v>
      </c>
      <c r="E747" t="s">
        <v>74</v>
      </c>
      <c r="F747" t="s">
        <v>8698</v>
      </c>
      <c r="G747" t="s">
        <v>74</v>
      </c>
      <c r="H747" t="s">
        <v>74</v>
      </c>
      <c r="I747" t="s">
        <v>8699</v>
      </c>
      <c r="J747" t="s">
        <v>8700</v>
      </c>
      <c r="K747" t="s">
        <v>74</v>
      </c>
      <c r="L747" t="s">
        <v>74</v>
      </c>
      <c r="M747" t="s">
        <v>77</v>
      </c>
      <c r="N747" t="s">
        <v>1282</v>
      </c>
      <c r="O747" t="s">
        <v>8701</v>
      </c>
      <c r="P747" t="s">
        <v>8702</v>
      </c>
      <c r="Q747" t="s">
        <v>8703</v>
      </c>
      <c r="R747" t="s">
        <v>74</v>
      </c>
      <c r="S747" t="s">
        <v>74</v>
      </c>
      <c r="T747" t="s">
        <v>74</v>
      </c>
      <c r="U747" t="s">
        <v>6197</v>
      </c>
      <c r="V747" t="s">
        <v>8704</v>
      </c>
      <c r="W747" t="s">
        <v>8705</v>
      </c>
      <c r="X747" t="s">
        <v>6200</v>
      </c>
      <c r="Y747" t="s">
        <v>74</v>
      </c>
      <c r="Z747" t="s">
        <v>74</v>
      </c>
      <c r="AA747" t="s">
        <v>6201</v>
      </c>
      <c r="AB747" t="s">
        <v>74</v>
      </c>
      <c r="AC747" t="s">
        <v>74</v>
      </c>
      <c r="AD747" t="s">
        <v>74</v>
      </c>
      <c r="AE747" t="s">
        <v>74</v>
      </c>
      <c r="AF747" t="s">
        <v>74</v>
      </c>
      <c r="AG747">
        <v>13</v>
      </c>
      <c r="AH747">
        <v>3</v>
      </c>
      <c r="AI747">
        <v>3</v>
      </c>
      <c r="AJ747">
        <v>0</v>
      </c>
      <c r="AK747">
        <v>0</v>
      </c>
      <c r="AL747" t="s">
        <v>85</v>
      </c>
      <c r="AM747" t="s">
        <v>86</v>
      </c>
      <c r="AN747" t="s">
        <v>87</v>
      </c>
      <c r="AO747" t="s">
        <v>8706</v>
      </c>
      <c r="AP747" t="s">
        <v>74</v>
      </c>
      <c r="AQ747" t="s">
        <v>74</v>
      </c>
      <c r="AR747" t="s">
        <v>8707</v>
      </c>
      <c r="AS747" t="s">
        <v>8708</v>
      </c>
      <c r="AT747" t="s">
        <v>7113</v>
      </c>
      <c r="AU747">
        <v>1995</v>
      </c>
      <c r="AV747" t="s">
        <v>74</v>
      </c>
      <c r="AW747" t="s">
        <v>74</v>
      </c>
      <c r="AX747" t="s">
        <v>74</v>
      </c>
      <c r="AY747">
        <v>38</v>
      </c>
      <c r="AZ747" t="s">
        <v>74</v>
      </c>
      <c r="BA747" t="s">
        <v>74</v>
      </c>
      <c r="BB747">
        <v>287</v>
      </c>
      <c r="BC747">
        <v>292</v>
      </c>
      <c r="BD747" t="s">
        <v>74</v>
      </c>
      <c r="BE747" t="s">
        <v>8709</v>
      </c>
      <c r="BF747" t="str">
        <f>HYPERLINK("http://dx.doi.org/10.1016/0920-5632(94)00757-M","http://dx.doi.org/10.1016/0920-5632(94)00757-M")</f>
        <v>http://dx.doi.org/10.1016/0920-5632(94)00757-M</v>
      </c>
      <c r="BG747" t="s">
        <v>74</v>
      </c>
      <c r="BH747" t="s">
        <v>74</v>
      </c>
      <c r="BI747">
        <v>6</v>
      </c>
      <c r="BJ747" t="s">
        <v>8710</v>
      </c>
      <c r="BK747" t="s">
        <v>1296</v>
      </c>
      <c r="BL747" t="s">
        <v>8711</v>
      </c>
      <c r="BM747" t="s">
        <v>8712</v>
      </c>
      <c r="BN747" t="s">
        <v>74</v>
      </c>
      <c r="BO747" t="s">
        <v>74</v>
      </c>
      <c r="BP747" t="s">
        <v>74</v>
      </c>
      <c r="BQ747" t="s">
        <v>74</v>
      </c>
      <c r="BR747" t="s">
        <v>97</v>
      </c>
      <c r="BS747" t="s">
        <v>8713</v>
      </c>
      <c r="BT747" t="str">
        <f>HYPERLINK("https%3A%2F%2Fwww.webofscience.com%2Fwos%2Fwoscc%2Ffull-record%2FWOS:A1995QE88700034","View Full Record in Web of Science")</f>
        <v>View Full Record in Web of Science</v>
      </c>
    </row>
    <row r="748" spans="1:72" x14ac:dyDescent="0.15">
      <c r="A748" t="s">
        <v>6954</v>
      </c>
      <c r="B748" t="s">
        <v>8714</v>
      </c>
      <c r="C748" t="s">
        <v>74</v>
      </c>
      <c r="D748" t="s">
        <v>8715</v>
      </c>
      <c r="E748" t="s">
        <v>74</v>
      </c>
      <c r="F748" t="s">
        <v>8714</v>
      </c>
      <c r="G748" t="s">
        <v>74</v>
      </c>
      <c r="H748" t="s">
        <v>74</v>
      </c>
      <c r="I748" t="s">
        <v>8716</v>
      </c>
      <c r="J748" t="s">
        <v>8717</v>
      </c>
      <c r="K748" t="s">
        <v>74</v>
      </c>
      <c r="L748" t="s">
        <v>74</v>
      </c>
      <c r="M748" t="s">
        <v>77</v>
      </c>
      <c r="N748" t="s">
        <v>6959</v>
      </c>
      <c r="O748" t="s">
        <v>8718</v>
      </c>
      <c r="P748" t="s">
        <v>7448</v>
      </c>
      <c r="Q748" t="s">
        <v>8719</v>
      </c>
      <c r="R748" t="s">
        <v>74</v>
      </c>
      <c r="S748" t="s">
        <v>74</v>
      </c>
      <c r="T748" t="s">
        <v>74</v>
      </c>
      <c r="U748" t="s">
        <v>74</v>
      </c>
      <c r="V748" t="s">
        <v>74</v>
      </c>
      <c r="W748" t="s">
        <v>8720</v>
      </c>
      <c r="X748" t="s">
        <v>74</v>
      </c>
      <c r="Y748" t="s">
        <v>74</v>
      </c>
      <c r="Z748" t="s">
        <v>74</v>
      </c>
      <c r="AA748" t="s">
        <v>74</v>
      </c>
      <c r="AB748" t="s">
        <v>74</v>
      </c>
      <c r="AC748" t="s">
        <v>74</v>
      </c>
      <c r="AD748" t="s">
        <v>74</v>
      </c>
      <c r="AE748" t="s">
        <v>74</v>
      </c>
      <c r="AF748" t="s">
        <v>74</v>
      </c>
      <c r="AG748">
        <v>0</v>
      </c>
      <c r="AH748">
        <v>0</v>
      </c>
      <c r="AI748">
        <v>0</v>
      </c>
      <c r="AJ748">
        <v>0</v>
      </c>
      <c r="AK748">
        <v>0</v>
      </c>
      <c r="AL748" t="s">
        <v>4596</v>
      </c>
      <c r="AM748" t="s">
        <v>8721</v>
      </c>
      <c r="AN748" t="s">
        <v>8722</v>
      </c>
      <c r="AO748" t="s">
        <v>74</v>
      </c>
      <c r="AP748" t="s">
        <v>74</v>
      </c>
      <c r="AQ748" t="s">
        <v>8723</v>
      </c>
      <c r="AR748" t="s">
        <v>74</v>
      </c>
      <c r="AS748" t="s">
        <v>74</v>
      </c>
      <c r="AT748" t="s">
        <v>74</v>
      </c>
      <c r="AU748">
        <v>1995</v>
      </c>
      <c r="AV748" t="s">
        <v>74</v>
      </c>
      <c r="AW748" t="s">
        <v>74</v>
      </c>
      <c r="AX748" t="s">
        <v>74</v>
      </c>
      <c r="AY748" t="s">
        <v>74</v>
      </c>
      <c r="AZ748" t="s">
        <v>74</v>
      </c>
      <c r="BA748" t="s">
        <v>74</v>
      </c>
      <c r="BB748">
        <v>305</v>
      </c>
      <c r="BC748">
        <v>307</v>
      </c>
      <c r="BD748" t="s">
        <v>74</v>
      </c>
      <c r="BE748" t="s">
        <v>74</v>
      </c>
      <c r="BF748" t="s">
        <v>74</v>
      </c>
      <c r="BG748" t="s">
        <v>74</v>
      </c>
      <c r="BH748" t="s">
        <v>74</v>
      </c>
      <c r="BI748">
        <v>3</v>
      </c>
      <c r="BJ748" t="s">
        <v>2462</v>
      </c>
      <c r="BK748" t="s">
        <v>6965</v>
      </c>
      <c r="BL748" t="s">
        <v>2462</v>
      </c>
      <c r="BM748" t="s">
        <v>8724</v>
      </c>
      <c r="BN748" t="s">
        <v>74</v>
      </c>
      <c r="BO748" t="s">
        <v>74</v>
      </c>
      <c r="BP748" t="s">
        <v>74</v>
      </c>
      <c r="BQ748" t="s">
        <v>74</v>
      </c>
      <c r="BR748" t="s">
        <v>97</v>
      </c>
      <c r="BS748" t="s">
        <v>8725</v>
      </c>
      <c r="BT748" t="str">
        <f>HYPERLINK("https%3A%2F%2Fwww.webofscience.com%2Fwos%2Fwoscc%2Ffull-record%2FWOS:A1995BF43T00030","View Full Record in Web of Science")</f>
        <v>View Full Record in Web of Science</v>
      </c>
    </row>
    <row r="749" spans="1:72" x14ac:dyDescent="0.15">
      <c r="A749" t="s">
        <v>72</v>
      </c>
      <c r="B749" t="s">
        <v>8726</v>
      </c>
      <c r="C749" t="s">
        <v>74</v>
      </c>
      <c r="D749" t="s">
        <v>74</v>
      </c>
      <c r="E749" t="s">
        <v>74</v>
      </c>
      <c r="F749" t="s">
        <v>8726</v>
      </c>
      <c r="G749" t="s">
        <v>74</v>
      </c>
      <c r="H749" t="s">
        <v>74</v>
      </c>
      <c r="I749" t="s">
        <v>8727</v>
      </c>
      <c r="J749" t="s">
        <v>8728</v>
      </c>
      <c r="K749" t="s">
        <v>74</v>
      </c>
      <c r="L749" t="s">
        <v>74</v>
      </c>
      <c r="M749" t="s">
        <v>77</v>
      </c>
      <c r="N749" t="s">
        <v>78</v>
      </c>
      <c r="O749" t="s">
        <v>74</v>
      </c>
      <c r="P749" t="s">
        <v>74</v>
      </c>
      <c r="Q749" t="s">
        <v>74</v>
      </c>
      <c r="R749" t="s">
        <v>74</v>
      </c>
      <c r="S749" t="s">
        <v>74</v>
      </c>
      <c r="T749" t="s">
        <v>74</v>
      </c>
      <c r="U749" t="s">
        <v>8729</v>
      </c>
      <c r="V749" t="s">
        <v>8730</v>
      </c>
      <c r="W749" t="s">
        <v>74</v>
      </c>
      <c r="X749" t="s">
        <v>74</v>
      </c>
      <c r="Y749" t="s">
        <v>8731</v>
      </c>
      <c r="Z749" t="s">
        <v>74</v>
      </c>
      <c r="AA749" t="s">
        <v>74</v>
      </c>
      <c r="AB749" t="s">
        <v>74</v>
      </c>
      <c r="AC749" t="s">
        <v>74</v>
      </c>
      <c r="AD749" t="s">
        <v>74</v>
      </c>
      <c r="AE749" t="s">
        <v>74</v>
      </c>
      <c r="AF749" t="s">
        <v>74</v>
      </c>
      <c r="AG749">
        <v>33</v>
      </c>
      <c r="AH749">
        <v>6</v>
      </c>
      <c r="AI749">
        <v>6</v>
      </c>
      <c r="AJ749">
        <v>0</v>
      </c>
      <c r="AK749">
        <v>0</v>
      </c>
      <c r="AL749" t="s">
        <v>1775</v>
      </c>
      <c r="AM749" t="s">
        <v>372</v>
      </c>
      <c r="AN749" t="s">
        <v>6790</v>
      </c>
      <c r="AO749" t="s">
        <v>8732</v>
      </c>
      <c r="AP749" t="s">
        <v>74</v>
      </c>
      <c r="AQ749" t="s">
        <v>74</v>
      </c>
      <c r="AR749" t="s">
        <v>8733</v>
      </c>
      <c r="AS749" t="s">
        <v>8734</v>
      </c>
      <c r="AT749" t="s">
        <v>74</v>
      </c>
      <c r="AU749">
        <v>1995</v>
      </c>
      <c r="AV749">
        <v>29</v>
      </c>
      <c r="AW749" t="s">
        <v>2645</v>
      </c>
      <c r="AX749" t="s">
        <v>74</v>
      </c>
      <c r="AY749" t="s">
        <v>74</v>
      </c>
      <c r="AZ749" t="s">
        <v>74</v>
      </c>
      <c r="BA749" t="s">
        <v>74</v>
      </c>
      <c r="BB749">
        <v>207</v>
      </c>
      <c r="BC749">
        <v>222</v>
      </c>
      <c r="BD749" t="s">
        <v>74</v>
      </c>
      <c r="BE749" t="s">
        <v>8735</v>
      </c>
      <c r="BF749" t="str">
        <f>HYPERLINK("http://dx.doi.org/10.1016/0964-5691(96)00022-1","http://dx.doi.org/10.1016/0964-5691(96)00022-1")</f>
        <v>http://dx.doi.org/10.1016/0964-5691(96)00022-1</v>
      </c>
      <c r="BG749" t="s">
        <v>74</v>
      </c>
      <c r="BH749" t="s">
        <v>74</v>
      </c>
      <c r="BI749">
        <v>16</v>
      </c>
      <c r="BJ749" t="s">
        <v>8736</v>
      </c>
      <c r="BK749" t="s">
        <v>94</v>
      </c>
      <c r="BL749" t="s">
        <v>8736</v>
      </c>
      <c r="BM749" t="s">
        <v>8737</v>
      </c>
      <c r="BN749" t="s">
        <v>74</v>
      </c>
      <c r="BO749" t="s">
        <v>74</v>
      </c>
      <c r="BP749" t="s">
        <v>74</v>
      </c>
      <c r="BQ749" t="s">
        <v>74</v>
      </c>
      <c r="BR749" t="s">
        <v>97</v>
      </c>
      <c r="BS749" t="s">
        <v>8738</v>
      </c>
      <c r="BT749" t="str">
        <f>HYPERLINK("https%3A%2F%2Fwww.webofscience.com%2Fwos%2Fwoscc%2Ffull-record%2FWOS:A1995VG57400013","View Full Record in Web of Science")</f>
        <v>View Full Record in Web of Science</v>
      </c>
    </row>
    <row r="750" spans="1:72" x14ac:dyDescent="0.15">
      <c r="A750" t="s">
        <v>72</v>
      </c>
      <c r="B750" t="s">
        <v>8739</v>
      </c>
      <c r="C750" t="s">
        <v>74</v>
      </c>
      <c r="D750" t="s">
        <v>74</v>
      </c>
      <c r="E750" t="s">
        <v>74</v>
      </c>
      <c r="F750" t="s">
        <v>8739</v>
      </c>
      <c r="G750" t="s">
        <v>74</v>
      </c>
      <c r="H750" t="s">
        <v>74</v>
      </c>
      <c r="I750" t="s">
        <v>8740</v>
      </c>
      <c r="J750" t="s">
        <v>8741</v>
      </c>
      <c r="K750" t="s">
        <v>74</v>
      </c>
      <c r="L750" t="s">
        <v>74</v>
      </c>
      <c r="M750" t="s">
        <v>2936</v>
      </c>
      <c r="N750" t="s">
        <v>78</v>
      </c>
      <c r="O750" t="s">
        <v>74</v>
      </c>
      <c r="P750" t="s">
        <v>74</v>
      </c>
      <c r="Q750" t="s">
        <v>74</v>
      </c>
      <c r="R750" t="s">
        <v>74</v>
      </c>
      <c r="S750" t="s">
        <v>74</v>
      </c>
      <c r="T750" t="s">
        <v>74</v>
      </c>
      <c r="U750" t="s">
        <v>8742</v>
      </c>
      <c r="V750" t="s">
        <v>8743</v>
      </c>
      <c r="W750" t="s">
        <v>8744</v>
      </c>
      <c r="X750" t="s">
        <v>8745</v>
      </c>
      <c r="Y750" t="s">
        <v>8746</v>
      </c>
      <c r="Z750" t="s">
        <v>74</v>
      </c>
      <c r="AA750" t="s">
        <v>74</v>
      </c>
      <c r="AB750" t="s">
        <v>74</v>
      </c>
      <c r="AC750" t="s">
        <v>74</v>
      </c>
      <c r="AD750" t="s">
        <v>74</v>
      </c>
      <c r="AE750" t="s">
        <v>74</v>
      </c>
      <c r="AF750" t="s">
        <v>74</v>
      </c>
      <c r="AG750">
        <v>55</v>
      </c>
      <c r="AH750">
        <v>13</v>
      </c>
      <c r="AI750">
        <v>13</v>
      </c>
      <c r="AJ750">
        <v>0</v>
      </c>
      <c r="AK750">
        <v>3</v>
      </c>
      <c r="AL750" t="s">
        <v>2942</v>
      </c>
      <c r="AM750" t="s">
        <v>2943</v>
      </c>
      <c r="AN750" t="s">
        <v>2944</v>
      </c>
      <c r="AO750" t="s">
        <v>8747</v>
      </c>
      <c r="AP750" t="s">
        <v>74</v>
      </c>
      <c r="AQ750" t="s">
        <v>74</v>
      </c>
      <c r="AR750" t="s">
        <v>8748</v>
      </c>
      <c r="AS750" t="s">
        <v>8749</v>
      </c>
      <c r="AT750" t="s">
        <v>74</v>
      </c>
      <c r="AU750">
        <v>1995</v>
      </c>
      <c r="AV750">
        <v>18</v>
      </c>
      <c r="AW750">
        <v>1</v>
      </c>
      <c r="AX750" t="s">
        <v>74</v>
      </c>
      <c r="AY750" t="s">
        <v>74</v>
      </c>
      <c r="AZ750" t="s">
        <v>74</v>
      </c>
      <c r="BA750" t="s">
        <v>74</v>
      </c>
      <c r="BB750">
        <v>43</v>
      </c>
      <c r="BC750">
        <v>60</v>
      </c>
      <c r="BD750" t="s">
        <v>74</v>
      </c>
      <c r="BE750" t="s">
        <v>74</v>
      </c>
      <c r="BF750" t="s">
        <v>74</v>
      </c>
      <c r="BG750" t="s">
        <v>74</v>
      </c>
      <c r="BH750" t="s">
        <v>74</v>
      </c>
      <c r="BI750">
        <v>18</v>
      </c>
      <c r="BJ750" t="s">
        <v>246</v>
      </c>
      <c r="BK750" t="s">
        <v>94</v>
      </c>
      <c r="BL750" t="s">
        <v>246</v>
      </c>
      <c r="BM750" t="s">
        <v>8750</v>
      </c>
      <c r="BN750" t="s">
        <v>74</v>
      </c>
      <c r="BO750" t="s">
        <v>74</v>
      </c>
      <c r="BP750" t="s">
        <v>74</v>
      </c>
      <c r="BQ750" t="s">
        <v>74</v>
      </c>
      <c r="BR750" t="s">
        <v>97</v>
      </c>
      <c r="BS750" t="s">
        <v>8751</v>
      </c>
      <c r="BT750" t="str">
        <f>HYPERLINK("https%3A%2F%2Fwww.webofscience.com%2Fwos%2Fwoscc%2Ffull-record%2FWOS:A1995RZ83200004","View Full Record in Web of Science")</f>
        <v>View Full Record in Web of Science</v>
      </c>
    </row>
    <row r="751" spans="1:72" x14ac:dyDescent="0.15">
      <c r="A751" t="s">
        <v>72</v>
      </c>
      <c r="B751" t="s">
        <v>8752</v>
      </c>
      <c r="C751" t="s">
        <v>74</v>
      </c>
      <c r="D751" t="s">
        <v>74</v>
      </c>
      <c r="E751" t="s">
        <v>74</v>
      </c>
      <c r="F751" t="s">
        <v>8752</v>
      </c>
      <c r="G751" t="s">
        <v>74</v>
      </c>
      <c r="H751" t="s">
        <v>74</v>
      </c>
      <c r="I751" t="s">
        <v>8753</v>
      </c>
      <c r="J751" t="s">
        <v>8741</v>
      </c>
      <c r="K751" t="s">
        <v>74</v>
      </c>
      <c r="L751" t="s">
        <v>74</v>
      </c>
      <c r="M751" t="s">
        <v>2936</v>
      </c>
      <c r="N751" t="s">
        <v>78</v>
      </c>
      <c r="O751" t="s">
        <v>74</v>
      </c>
      <c r="P751" t="s">
        <v>74</v>
      </c>
      <c r="Q751" t="s">
        <v>74</v>
      </c>
      <c r="R751" t="s">
        <v>74</v>
      </c>
      <c r="S751" t="s">
        <v>74</v>
      </c>
      <c r="T751" t="s">
        <v>74</v>
      </c>
      <c r="U751" t="s">
        <v>8754</v>
      </c>
      <c r="V751" t="s">
        <v>8755</v>
      </c>
      <c r="W751" t="s">
        <v>8756</v>
      </c>
      <c r="X751" t="s">
        <v>8745</v>
      </c>
      <c r="Y751" t="s">
        <v>74</v>
      </c>
      <c r="Z751" t="s">
        <v>74</v>
      </c>
      <c r="AA751" t="s">
        <v>74</v>
      </c>
      <c r="AB751" t="s">
        <v>74</v>
      </c>
      <c r="AC751" t="s">
        <v>74</v>
      </c>
      <c r="AD751" t="s">
        <v>74</v>
      </c>
      <c r="AE751" t="s">
        <v>74</v>
      </c>
      <c r="AF751" t="s">
        <v>74</v>
      </c>
      <c r="AG751">
        <v>87</v>
      </c>
      <c r="AH751">
        <v>12</v>
      </c>
      <c r="AI751">
        <v>13</v>
      </c>
      <c r="AJ751">
        <v>0</v>
      </c>
      <c r="AK751">
        <v>8</v>
      </c>
      <c r="AL751" t="s">
        <v>8757</v>
      </c>
      <c r="AM751" t="s">
        <v>4850</v>
      </c>
      <c r="AN751" t="s">
        <v>8758</v>
      </c>
      <c r="AO751" t="s">
        <v>8747</v>
      </c>
      <c r="AP751" t="s">
        <v>74</v>
      </c>
      <c r="AQ751" t="s">
        <v>74</v>
      </c>
      <c r="AR751" t="s">
        <v>8748</v>
      </c>
      <c r="AS751" t="s">
        <v>8749</v>
      </c>
      <c r="AT751" t="s">
        <v>74</v>
      </c>
      <c r="AU751">
        <v>1995</v>
      </c>
      <c r="AV751">
        <v>18</v>
      </c>
      <c r="AW751">
        <v>1</v>
      </c>
      <c r="AX751" t="s">
        <v>74</v>
      </c>
      <c r="AY751" t="s">
        <v>74</v>
      </c>
      <c r="AZ751" t="s">
        <v>74</v>
      </c>
      <c r="BA751" t="s">
        <v>74</v>
      </c>
      <c r="BB751">
        <v>61</v>
      </c>
      <c r="BC751">
        <v>78</v>
      </c>
      <c r="BD751" t="s">
        <v>74</v>
      </c>
      <c r="BE751" t="s">
        <v>74</v>
      </c>
      <c r="BF751" t="s">
        <v>74</v>
      </c>
      <c r="BG751" t="s">
        <v>74</v>
      </c>
      <c r="BH751" t="s">
        <v>74</v>
      </c>
      <c r="BI751">
        <v>18</v>
      </c>
      <c r="BJ751" t="s">
        <v>246</v>
      </c>
      <c r="BK751" t="s">
        <v>94</v>
      </c>
      <c r="BL751" t="s">
        <v>246</v>
      </c>
      <c r="BM751" t="s">
        <v>8750</v>
      </c>
      <c r="BN751" t="s">
        <v>74</v>
      </c>
      <c r="BO751" t="s">
        <v>74</v>
      </c>
      <c r="BP751" t="s">
        <v>74</v>
      </c>
      <c r="BQ751" t="s">
        <v>74</v>
      </c>
      <c r="BR751" t="s">
        <v>97</v>
      </c>
      <c r="BS751" t="s">
        <v>8759</v>
      </c>
      <c r="BT751" t="str">
        <f>HYPERLINK("https%3A%2F%2Fwww.webofscience.com%2Fwos%2Fwoscc%2Ffull-record%2FWOS:A1995RZ83200005","View Full Record in Web of Science")</f>
        <v>View Full Record in Web of Science</v>
      </c>
    </row>
    <row r="752" spans="1:72" x14ac:dyDescent="0.15">
      <c r="A752" t="s">
        <v>8760</v>
      </c>
      <c r="B752" t="s">
        <v>8761</v>
      </c>
      <c r="C752" t="s">
        <v>74</v>
      </c>
      <c r="D752" t="s">
        <v>74</v>
      </c>
      <c r="E752" t="s">
        <v>8762</v>
      </c>
      <c r="F752" t="s">
        <v>8761</v>
      </c>
      <c r="G752" t="s">
        <v>74</v>
      </c>
      <c r="H752" t="s">
        <v>74</v>
      </c>
      <c r="I752" t="s">
        <v>8763</v>
      </c>
      <c r="J752" t="s">
        <v>8764</v>
      </c>
      <c r="K752" t="s">
        <v>74</v>
      </c>
      <c r="L752" t="s">
        <v>74</v>
      </c>
      <c r="M752" t="s">
        <v>77</v>
      </c>
      <c r="N752" t="s">
        <v>52</v>
      </c>
      <c r="O752" t="s">
        <v>8765</v>
      </c>
      <c r="P752" t="s">
        <v>8766</v>
      </c>
      <c r="Q752" t="s">
        <v>8767</v>
      </c>
      <c r="R752" t="s">
        <v>74</v>
      </c>
      <c r="S752" t="s">
        <v>74</v>
      </c>
      <c r="T752" t="s">
        <v>74</v>
      </c>
      <c r="U752" t="s">
        <v>74</v>
      </c>
      <c r="V752" t="s">
        <v>74</v>
      </c>
      <c r="W752" t="s">
        <v>8768</v>
      </c>
      <c r="X752" t="s">
        <v>8769</v>
      </c>
      <c r="Y752" t="s">
        <v>74</v>
      </c>
      <c r="Z752" t="s">
        <v>74</v>
      </c>
      <c r="AA752" t="s">
        <v>74</v>
      </c>
      <c r="AB752" t="s">
        <v>74</v>
      </c>
      <c r="AC752" t="s">
        <v>74</v>
      </c>
      <c r="AD752" t="s">
        <v>74</v>
      </c>
      <c r="AE752" t="s">
        <v>74</v>
      </c>
      <c r="AF752" t="s">
        <v>74</v>
      </c>
      <c r="AG752">
        <v>0</v>
      </c>
      <c r="AH752">
        <v>0</v>
      </c>
      <c r="AI752">
        <v>1</v>
      </c>
      <c r="AJ752">
        <v>0</v>
      </c>
      <c r="AK752">
        <v>0</v>
      </c>
      <c r="AL752" t="s">
        <v>8770</v>
      </c>
      <c r="AM752" t="s">
        <v>161</v>
      </c>
      <c r="AN752" t="s">
        <v>8771</v>
      </c>
      <c r="AO752" t="s">
        <v>74</v>
      </c>
      <c r="AP752" t="s">
        <v>74</v>
      </c>
      <c r="AQ752" t="s">
        <v>8772</v>
      </c>
      <c r="AR752" t="s">
        <v>74</v>
      </c>
      <c r="AS752" t="s">
        <v>74</v>
      </c>
      <c r="AT752" t="s">
        <v>74</v>
      </c>
      <c r="AU752">
        <v>1995</v>
      </c>
      <c r="AV752" t="s">
        <v>74</v>
      </c>
      <c r="AW752" t="s">
        <v>74</v>
      </c>
      <c r="AX752" t="s">
        <v>74</v>
      </c>
      <c r="AY752" t="s">
        <v>74</v>
      </c>
      <c r="AZ752" t="s">
        <v>74</v>
      </c>
      <c r="BA752" t="s">
        <v>74</v>
      </c>
      <c r="BB752">
        <v>962</v>
      </c>
      <c r="BC752">
        <v>962</v>
      </c>
      <c r="BD752" t="s">
        <v>74</v>
      </c>
      <c r="BE752" t="s">
        <v>74</v>
      </c>
      <c r="BF752" t="s">
        <v>74</v>
      </c>
      <c r="BG752" t="s">
        <v>74</v>
      </c>
      <c r="BH752" t="s">
        <v>74</v>
      </c>
      <c r="BI752">
        <v>1</v>
      </c>
      <c r="BJ752" t="s">
        <v>8773</v>
      </c>
      <c r="BK752" t="s">
        <v>6965</v>
      </c>
      <c r="BL752" t="s">
        <v>8774</v>
      </c>
      <c r="BM752" t="s">
        <v>8775</v>
      </c>
      <c r="BN752" t="s">
        <v>74</v>
      </c>
      <c r="BO752" t="s">
        <v>74</v>
      </c>
      <c r="BP752" t="s">
        <v>74</v>
      </c>
      <c r="BQ752" t="s">
        <v>74</v>
      </c>
      <c r="BR752" t="s">
        <v>97</v>
      </c>
      <c r="BS752" t="s">
        <v>8776</v>
      </c>
      <c r="BT752" t="str">
        <f>HYPERLINK("https%3A%2F%2Fwww.webofscience.com%2Fwos%2Fwoscc%2Ffull-record%2FWOS:A1995BE48W00129","View Full Record in Web of Science")</f>
        <v>View Full Record in Web of Science</v>
      </c>
    </row>
    <row r="753" spans="1:72" x14ac:dyDescent="0.15">
      <c r="A753" t="s">
        <v>8760</v>
      </c>
      <c r="B753" t="s">
        <v>8777</v>
      </c>
      <c r="C753" t="s">
        <v>74</v>
      </c>
      <c r="D753" t="s">
        <v>74</v>
      </c>
      <c r="E753" t="s">
        <v>8762</v>
      </c>
      <c r="F753" t="s">
        <v>8777</v>
      </c>
      <c r="G753" t="s">
        <v>74</v>
      </c>
      <c r="H753" t="s">
        <v>74</v>
      </c>
      <c r="I753" t="s">
        <v>8778</v>
      </c>
      <c r="J753" t="s">
        <v>8764</v>
      </c>
      <c r="K753" t="s">
        <v>74</v>
      </c>
      <c r="L753" t="s">
        <v>74</v>
      </c>
      <c r="M753" t="s">
        <v>77</v>
      </c>
      <c r="N753" t="s">
        <v>52</v>
      </c>
      <c r="O753" t="s">
        <v>8765</v>
      </c>
      <c r="P753" t="s">
        <v>8766</v>
      </c>
      <c r="Q753" t="s">
        <v>8767</v>
      </c>
      <c r="R753" t="s">
        <v>74</v>
      </c>
      <c r="S753" t="s">
        <v>74</v>
      </c>
      <c r="T753" t="s">
        <v>74</v>
      </c>
      <c r="U753" t="s">
        <v>74</v>
      </c>
      <c r="V753" t="s">
        <v>74</v>
      </c>
      <c r="W753" t="s">
        <v>8779</v>
      </c>
      <c r="X753" t="s">
        <v>1754</v>
      </c>
      <c r="Y753" t="s">
        <v>74</v>
      </c>
      <c r="Z753" t="s">
        <v>74</v>
      </c>
      <c r="AA753" t="s">
        <v>74</v>
      </c>
      <c r="AB753" t="s">
        <v>74</v>
      </c>
      <c r="AC753" t="s">
        <v>74</v>
      </c>
      <c r="AD753" t="s">
        <v>74</v>
      </c>
      <c r="AE753" t="s">
        <v>74</v>
      </c>
      <c r="AF753" t="s">
        <v>74</v>
      </c>
      <c r="AG753">
        <v>0</v>
      </c>
      <c r="AH753">
        <v>0</v>
      </c>
      <c r="AI753">
        <v>0</v>
      </c>
      <c r="AJ753">
        <v>0</v>
      </c>
      <c r="AK753">
        <v>1</v>
      </c>
      <c r="AL753" t="s">
        <v>8770</v>
      </c>
      <c r="AM753" t="s">
        <v>161</v>
      </c>
      <c r="AN753" t="s">
        <v>8771</v>
      </c>
      <c r="AO753" t="s">
        <v>74</v>
      </c>
      <c r="AP753" t="s">
        <v>74</v>
      </c>
      <c r="AQ753" t="s">
        <v>8772</v>
      </c>
      <c r="AR753" t="s">
        <v>74</v>
      </c>
      <c r="AS753" t="s">
        <v>74</v>
      </c>
      <c r="AT753" t="s">
        <v>74</v>
      </c>
      <c r="AU753">
        <v>1995</v>
      </c>
      <c r="AV753" t="s">
        <v>74</v>
      </c>
      <c r="AW753" t="s">
        <v>74</v>
      </c>
      <c r="AX753" t="s">
        <v>74</v>
      </c>
      <c r="AY753" t="s">
        <v>74</v>
      </c>
      <c r="AZ753" t="s">
        <v>74</v>
      </c>
      <c r="BA753" t="s">
        <v>74</v>
      </c>
      <c r="BB753">
        <v>963</v>
      </c>
      <c r="BC753">
        <v>963</v>
      </c>
      <c r="BD753" t="s">
        <v>74</v>
      </c>
      <c r="BE753" t="s">
        <v>74</v>
      </c>
      <c r="BF753" t="s">
        <v>74</v>
      </c>
      <c r="BG753" t="s">
        <v>74</v>
      </c>
      <c r="BH753" t="s">
        <v>74</v>
      </c>
      <c r="BI753">
        <v>1</v>
      </c>
      <c r="BJ753" t="s">
        <v>8773</v>
      </c>
      <c r="BK753" t="s">
        <v>6965</v>
      </c>
      <c r="BL753" t="s">
        <v>8774</v>
      </c>
      <c r="BM753" t="s">
        <v>8775</v>
      </c>
      <c r="BN753" t="s">
        <v>74</v>
      </c>
      <c r="BO753" t="s">
        <v>74</v>
      </c>
      <c r="BP753" t="s">
        <v>74</v>
      </c>
      <c r="BQ753" t="s">
        <v>74</v>
      </c>
      <c r="BR753" t="s">
        <v>97</v>
      </c>
      <c r="BS753" t="s">
        <v>8780</v>
      </c>
      <c r="BT753" t="str">
        <f>HYPERLINK("https%3A%2F%2Fwww.webofscience.com%2Fwos%2Fwoscc%2Ffull-record%2FWOS:A1995BE48W00130","View Full Record in Web of Science")</f>
        <v>View Full Record in Web of Science</v>
      </c>
    </row>
    <row r="754" spans="1:72" x14ac:dyDescent="0.15">
      <c r="A754" t="s">
        <v>72</v>
      </c>
      <c r="B754" t="s">
        <v>8781</v>
      </c>
      <c r="C754" t="s">
        <v>74</v>
      </c>
      <c r="D754" t="s">
        <v>74</v>
      </c>
      <c r="E754" t="s">
        <v>74</v>
      </c>
      <c r="F754" t="s">
        <v>8781</v>
      </c>
      <c r="G754" t="s">
        <v>74</v>
      </c>
      <c r="H754" t="s">
        <v>74</v>
      </c>
      <c r="I754" t="s">
        <v>8782</v>
      </c>
      <c r="J754" t="s">
        <v>1132</v>
      </c>
      <c r="K754" t="s">
        <v>74</v>
      </c>
      <c r="L754" t="s">
        <v>74</v>
      </c>
      <c r="M754" t="s">
        <v>648</v>
      </c>
      <c r="N754" t="s">
        <v>78</v>
      </c>
      <c r="O754" t="s">
        <v>74</v>
      </c>
      <c r="P754" t="s">
        <v>74</v>
      </c>
      <c r="Q754" t="s">
        <v>74</v>
      </c>
      <c r="R754" t="s">
        <v>74</v>
      </c>
      <c r="S754" t="s">
        <v>74</v>
      </c>
      <c r="T754" t="s">
        <v>74</v>
      </c>
      <c r="U754" t="s">
        <v>74</v>
      </c>
      <c r="V754" t="s">
        <v>8783</v>
      </c>
      <c r="W754" t="s">
        <v>74</v>
      </c>
      <c r="X754" t="s">
        <v>74</v>
      </c>
      <c r="Y754" t="s">
        <v>8784</v>
      </c>
      <c r="Z754" t="s">
        <v>74</v>
      </c>
      <c r="AA754" t="s">
        <v>74</v>
      </c>
      <c r="AB754" t="s">
        <v>74</v>
      </c>
      <c r="AC754" t="s">
        <v>74</v>
      </c>
      <c r="AD754" t="s">
        <v>74</v>
      </c>
      <c r="AE754" t="s">
        <v>74</v>
      </c>
      <c r="AF754" t="s">
        <v>74</v>
      </c>
      <c r="AG754">
        <v>13</v>
      </c>
      <c r="AH754">
        <v>3</v>
      </c>
      <c r="AI754">
        <v>5</v>
      </c>
      <c r="AJ754">
        <v>0</v>
      </c>
      <c r="AK754">
        <v>1</v>
      </c>
      <c r="AL754" t="s">
        <v>650</v>
      </c>
      <c r="AM754" t="s">
        <v>651</v>
      </c>
      <c r="AN754" t="s">
        <v>652</v>
      </c>
      <c r="AO754" t="s">
        <v>1136</v>
      </c>
      <c r="AP754" t="s">
        <v>74</v>
      </c>
      <c r="AQ754" t="s">
        <v>74</v>
      </c>
      <c r="AR754" t="s">
        <v>1137</v>
      </c>
      <c r="AS754" t="s">
        <v>1138</v>
      </c>
      <c r="AT754" t="s">
        <v>7885</v>
      </c>
      <c r="AU754">
        <v>1995</v>
      </c>
      <c r="AV754">
        <v>35</v>
      </c>
      <c r="AW754">
        <v>1</v>
      </c>
      <c r="AX754" t="s">
        <v>74</v>
      </c>
      <c r="AY754" t="s">
        <v>74</v>
      </c>
      <c r="AZ754" t="s">
        <v>74</v>
      </c>
      <c r="BA754" t="s">
        <v>74</v>
      </c>
      <c r="BB754">
        <v>45</v>
      </c>
      <c r="BC754">
        <v>52</v>
      </c>
      <c r="BD754" t="s">
        <v>74</v>
      </c>
      <c r="BE754" t="s">
        <v>74</v>
      </c>
      <c r="BF754" t="s">
        <v>74</v>
      </c>
      <c r="BG754" t="s">
        <v>74</v>
      </c>
      <c r="BH754" t="s">
        <v>74</v>
      </c>
      <c r="BI754">
        <v>8</v>
      </c>
      <c r="BJ754" t="s">
        <v>246</v>
      </c>
      <c r="BK754" t="s">
        <v>94</v>
      </c>
      <c r="BL754" t="s">
        <v>246</v>
      </c>
      <c r="BM754" t="s">
        <v>8785</v>
      </c>
      <c r="BN754" t="s">
        <v>74</v>
      </c>
      <c r="BO754" t="s">
        <v>74</v>
      </c>
      <c r="BP754" t="s">
        <v>74</v>
      </c>
      <c r="BQ754" t="s">
        <v>74</v>
      </c>
      <c r="BR754" t="s">
        <v>97</v>
      </c>
      <c r="BS754" t="s">
        <v>8786</v>
      </c>
      <c r="BT754" t="str">
        <f>HYPERLINK("https%3A%2F%2Fwww.webofscience.com%2Fwos%2Fwoscc%2Ffull-record%2FWOS:A1995QR67600007","View Full Record in Web of Science")</f>
        <v>View Full Record in Web of Science</v>
      </c>
    </row>
    <row r="755" spans="1:72" x14ac:dyDescent="0.15">
      <c r="A755" t="s">
        <v>6954</v>
      </c>
      <c r="B755" t="s">
        <v>8787</v>
      </c>
      <c r="C755" t="s">
        <v>74</v>
      </c>
      <c r="D755" t="s">
        <v>8788</v>
      </c>
      <c r="E755" t="s">
        <v>74</v>
      </c>
      <c r="F755" t="s">
        <v>8787</v>
      </c>
      <c r="G755" t="s">
        <v>74</v>
      </c>
      <c r="H755" t="s">
        <v>74</v>
      </c>
      <c r="I755" t="s">
        <v>8789</v>
      </c>
      <c r="J755" t="s">
        <v>8790</v>
      </c>
      <c r="K755" t="s">
        <v>74</v>
      </c>
      <c r="L755" t="s">
        <v>74</v>
      </c>
      <c r="M755" t="s">
        <v>77</v>
      </c>
      <c r="N755" t="s">
        <v>6959</v>
      </c>
      <c r="O755" t="s">
        <v>8791</v>
      </c>
      <c r="P755" t="s">
        <v>8792</v>
      </c>
      <c r="Q755" t="s">
        <v>8793</v>
      </c>
      <c r="R755" t="s">
        <v>74</v>
      </c>
      <c r="S755" t="s">
        <v>74</v>
      </c>
      <c r="T755" t="s">
        <v>74</v>
      </c>
      <c r="U755" t="s">
        <v>74</v>
      </c>
      <c r="V755" t="s">
        <v>74</v>
      </c>
      <c r="W755" t="s">
        <v>5232</v>
      </c>
      <c r="X755" t="s">
        <v>5233</v>
      </c>
      <c r="Y755" t="s">
        <v>74</v>
      </c>
      <c r="Z755" t="s">
        <v>74</v>
      </c>
      <c r="AA755" t="s">
        <v>74</v>
      </c>
      <c r="AB755" t="s">
        <v>74</v>
      </c>
      <c r="AC755" t="s">
        <v>74</v>
      </c>
      <c r="AD755" t="s">
        <v>74</v>
      </c>
      <c r="AE755" t="s">
        <v>74</v>
      </c>
      <c r="AF755" t="s">
        <v>74</v>
      </c>
      <c r="AG755">
        <v>0</v>
      </c>
      <c r="AH755">
        <v>3</v>
      </c>
      <c r="AI755">
        <v>3</v>
      </c>
      <c r="AJ755">
        <v>0</v>
      </c>
      <c r="AK755">
        <v>0</v>
      </c>
      <c r="AL755" t="s">
        <v>8794</v>
      </c>
      <c r="AM755" t="s">
        <v>8380</v>
      </c>
      <c r="AN755" t="s">
        <v>8795</v>
      </c>
      <c r="AO755" t="s">
        <v>74</v>
      </c>
      <c r="AP755" t="s">
        <v>74</v>
      </c>
      <c r="AQ755" t="s">
        <v>8796</v>
      </c>
      <c r="AR755" t="s">
        <v>74</v>
      </c>
      <c r="AS755" t="s">
        <v>74</v>
      </c>
      <c r="AT755" t="s">
        <v>74</v>
      </c>
      <c r="AU755">
        <v>1995</v>
      </c>
      <c r="AV755" t="s">
        <v>74</v>
      </c>
      <c r="AW755" t="s">
        <v>74</v>
      </c>
      <c r="AX755" t="s">
        <v>74</v>
      </c>
      <c r="AY755" t="s">
        <v>74</v>
      </c>
      <c r="AZ755" t="s">
        <v>74</v>
      </c>
      <c r="BA755" t="s">
        <v>74</v>
      </c>
      <c r="BB755">
        <v>230</v>
      </c>
      <c r="BC755">
        <v>241</v>
      </c>
      <c r="BD755" t="s">
        <v>74</v>
      </c>
      <c r="BE755" t="s">
        <v>74</v>
      </c>
      <c r="BF755" t="s">
        <v>74</v>
      </c>
      <c r="BG755" t="s">
        <v>74</v>
      </c>
      <c r="BH755" t="s">
        <v>74</v>
      </c>
      <c r="BI755">
        <v>12</v>
      </c>
      <c r="BJ755" t="s">
        <v>8797</v>
      </c>
      <c r="BK755" t="s">
        <v>6965</v>
      </c>
      <c r="BL755" t="s">
        <v>8798</v>
      </c>
      <c r="BM755" t="s">
        <v>8799</v>
      </c>
      <c r="BN755" t="s">
        <v>74</v>
      </c>
      <c r="BO755" t="s">
        <v>74</v>
      </c>
      <c r="BP755" t="s">
        <v>74</v>
      </c>
      <c r="BQ755" t="s">
        <v>74</v>
      </c>
      <c r="BR755" t="s">
        <v>97</v>
      </c>
      <c r="BS755" t="s">
        <v>8800</v>
      </c>
      <c r="BT755" t="str">
        <f>HYPERLINK("https%3A%2F%2Fwww.webofscience.com%2Fwos%2Fwoscc%2Ffull-record%2FWOS:A1995BG08V00016","View Full Record in Web of Science")</f>
        <v>View Full Record in Web of Science</v>
      </c>
    </row>
    <row r="756" spans="1:72" x14ac:dyDescent="0.15">
      <c r="A756" t="s">
        <v>6954</v>
      </c>
      <c r="B756" t="s">
        <v>8801</v>
      </c>
      <c r="C756" t="s">
        <v>74</v>
      </c>
      <c r="D756" t="s">
        <v>8802</v>
      </c>
      <c r="E756" t="s">
        <v>74</v>
      </c>
      <c r="F756" t="s">
        <v>8801</v>
      </c>
      <c r="G756" t="s">
        <v>74</v>
      </c>
      <c r="H756" t="s">
        <v>74</v>
      </c>
      <c r="I756" t="s">
        <v>8803</v>
      </c>
      <c r="J756" t="s">
        <v>8804</v>
      </c>
      <c r="K756" t="s">
        <v>74</v>
      </c>
      <c r="L756" t="s">
        <v>74</v>
      </c>
      <c r="M756" t="s">
        <v>77</v>
      </c>
      <c r="N756" t="s">
        <v>6959</v>
      </c>
      <c r="O756" t="s">
        <v>8805</v>
      </c>
      <c r="P756" t="s">
        <v>8806</v>
      </c>
      <c r="Q756" t="s">
        <v>8807</v>
      </c>
      <c r="R756" t="s">
        <v>74</v>
      </c>
      <c r="S756" t="s">
        <v>74</v>
      </c>
      <c r="T756" t="s">
        <v>8808</v>
      </c>
      <c r="U756" t="s">
        <v>74</v>
      </c>
      <c r="V756" t="s">
        <v>74</v>
      </c>
      <c r="W756" t="s">
        <v>8809</v>
      </c>
      <c r="X756" t="s">
        <v>302</v>
      </c>
      <c r="Y756" t="s">
        <v>74</v>
      </c>
      <c r="Z756" t="s">
        <v>74</v>
      </c>
      <c r="AA756" t="s">
        <v>74</v>
      </c>
      <c r="AB756" t="s">
        <v>74</v>
      </c>
      <c r="AC756" t="s">
        <v>74</v>
      </c>
      <c r="AD756" t="s">
        <v>74</v>
      </c>
      <c r="AE756" t="s">
        <v>74</v>
      </c>
      <c r="AF756" t="s">
        <v>74</v>
      </c>
      <c r="AG756">
        <v>0</v>
      </c>
      <c r="AH756">
        <v>28</v>
      </c>
      <c r="AI756">
        <v>30</v>
      </c>
      <c r="AJ756">
        <v>0</v>
      </c>
      <c r="AK756">
        <v>12</v>
      </c>
      <c r="AL756" t="s">
        <v>8810</v>
      </c>
      <c r="AM756" t="s">
        <v>8811</v>
      </c>
      <c r="AN756" t="s">
        <v>8812</v>
      </c>
      <c r="AO756" t="s">
        <v>74</v>
      </c>
      <c r="AP756" t="s">
        <v>74</v>
      </c>
      <c r="AQ756" t="s">
        <v>8813</v>
      </c>
      <c r="AR756" t="s">
        <v>74</v>
      </c>
      <c r="AS756" t="s">
        <v>74</v>
      </c>
      <c r="AT756" t="s">
        <v>74</v>
      </c>
      <c r="AU756">
        <v>1995</v>
      </c>
      <c r="AV756" t="s">
        <v>74</v>
      </c>
      <c r="AW756" t="s">
        <v>74</v>
      </c>
      <c r="AX756" t="s">
        <v>74</v>
      </c>
      <c r="AY756" t="s">
        <v>74</v>
      </c>
      <c r="AZ756" t="s">
        <v>74</v>
      </c>
      <c r="BA756" t="s">
        <v>74</v>
      </c>
      <c r="BB756">
        <v>26</v>
      </c>
      <c r="BC756">
        <v>38</v>
      </c>
      <c r="BD756" t="s">
        <v>74</v>
      </c>
      <c r="BE756" t="s">
        <v>74</v>
      </c>
      <c r="BF756" t="s">
        <v>74</v>
      </c>
      <c r="BG756" t="s">
        <v>74</v>
      </c>
      <c r="BH756" t="s">
        <v>74</v>
      </c>
      <c r="BI756">
        <v>13</v>
      </c>
      <c r="BJ756" t="s">
        <v>691</v>
      </c>
      <c r="BK756" t="s">
        <v>6965</v>
      </c>
      <c r="BL756" t="s">
        <v>691</v>
      </c>
      <c r="BM756" t="s">
        <v>8814</v>
      </c>
      <c r="BN756" t="s">
        <v>74</v>
      </c>
      <c r="BO756" t="s">
        <v>74</v>
      </c>
      <c r="BP756" t="s">
        <v>74</v>
      </c>
      <c r="BQ756" t="s">
        <v>74</v>
      </c>
      <c r="BR756" t="s">
        <v>97</v>
      </c>
      <c r="BS756" t="s">
        <v>8815</v>
      </c>
      <c r="BT756" t="str">
        <f>HYPERLINK("https%3A%2F%2Fwww.webofscience.com%2Fwos%2Fwoscc%2Ffull-record%2FWOS:A1995BF62J00002","View Full Record in Web of Science")</f>
        <v>View Full Record in Web of Science</v>
      </c>
    </row>
    <row r="757" spans="1:72" x14ac:dyDescent="0.15">
      <c r="A757" t="s">
        <v>6954</v>
      </c>
      <c r="B757" t="s">
        <v>8816</v>
      </c>
      <c r="C757" t="s">
        <v>74</v>
      </c>
      <c r="D757" t="s">
        <v>8802</v>
      </c>
      <c r="E757" t="s">
        <v>74</v>
      </c>
      <c r="F757" t="s">
        <v>8816</v>
      </c>
      <c r="G757" t="s">
        <v>74</v>
      </c>
      <c r="H757" t="s">
        <v>74</v>
      </c>
      <c r="I757" t="s">
        <v>8817</v>
      </c>
      <c r="J757" t="s">
        <v>8804</v>
      </c>
      <c r="K757" t="s">
        <v>74</v>
      </c>
      <c r="L757" t="s">
        <v>74</v>
      </c>
      <c r="M757" t="s">
        <v>77</v>
      </c>
      <c r="N757" t="s">
        <v>6959</v>
      </c>
      <c r="O757" t="s">
        <v>8805</v>
      </c>
      <c r="P757" t="s">
        <v>8806</v>
      </c>
      <c r="Q757" t="s">
        <v>8807</v>
      </c>
      <c r="R757" t="s">
        <v>74</v>
      </c>
      <c r="S757" t="s">
        <v>74</v>
      </c>
      <c r="T757" t="s">
        <v>8818</v>
      </c>
      <c r="U757" t="s">
        <v>74</v>
      </c>
      <c r="V757" t="s">
        <v>74</v>
      </c>
      <c r="W757" t="s">
        <v>8819</v>
      </c>
      <c r="X757" t="s">
        <v>2506</v>
      </c>
      <c r="Y757" t="s">
        <v>74</v>
      </c>
      <c r="Z757" t="s">
        <v>74</v>
      </c>
      <c r="AA757" t="s">
        <v>8820</v>
      </c>
      <c r="AB757" t="s">
        <v>74</v>
      </c>
      <c r="AC757" t="s">
        <v>74</v>
      </c>
      <c r="AD757" t="s">
        <v>74</v>
      </c>
      <c r="AE757" t="s">
        <v>74</v>
      </c>
      <c r="AF757" t="s">
        <v>74</v>
      </c>
      <c r="AG757">
        <v>0</v>
      </c>
      <c r="AH757">
        <v>2</v>
      </c>
      <c r="AI757">
        <v>2</v>
      </c>
      <c r="AJ757">
        <v>0</v>
      </c>
      <c r="AK757">
        <v>5</v>
      </c>
      <c r="AL757" t="s">
        <v>8810</v>
      </c>
      <c r="AM757" t="s">
        <v>8811</v>
      </c>
      <c r="AN757" t="s">
        <v>8812</v>
      </c>
      <c r="AO757" t="s">
        <v>74</v>
      </c>
      <c r="AP757" t="s">
        <v>74</v>
      </c>
      <c r="AQ757" t="s">
        <v>8813</v>
      </c>
      <c r="AR757" t="s">
        <v>74</v>
      </c>
      <c r="AS757" t="s">
        <v>74</v>
      </c>
      <c r="AT757" t="s">
        <v>74</v>
      </c>
      <c r="AU757">
        <v>1995</v>
      </c>
      <c r="AV757" t="s">
        <v>74</v>
      </c>
      <c r="AW757" t="s">
        <v>74</v>
      </c>
      <c r="AX757" t="s">
        <v>74</v>
      </c>
      <c r="AY757" t="s">
        <v>74</v>
      </c>
      <c r="AZ757" t="s">
        <v>74</v>
      </c>
      <c r="BA757" t="s">
        <v>74</v>
      </c>
      <c r="BB757">
        <v>56</v>
      </c>
      <c r="BC757">
        <v>72</v>
      </c>
      <c r="BD757" t="s">
        <v>74</v>
      </c>
      <c r="BE757" t="s">
        <v>74</v>
      </c>
      <c r="BF757" t="s">
        <v>74</v>
      </c>
      <c r="BG757" t="s">
        <v>74</v>
      </c>
      <c r="BH757" t="s">
        <v>74</v>
      </c>
      <c r="BI757">
        <v>17</v>
      </c>
      <c r="BJ757" t="s">
        <v>691</v>
      </c>
      <c r="BK757" t="s">
        <v>6965</v>
      </c>
      <c r="BL757" t="s">
        <v>691</v>
      </c>
      <c r="BM757" t="s">
        <v>8814</v>
      </c>
      <c r="BN757" t="s">
        <v>74</v>
      </c>
      <c r="BO757" t="s">
        <v>74</v>
      </c>
      <c r="BP757" t="s">
        <v>74</v>
      </c>
      <c r="BQ757" t="s">
        <v>74</v>
      </c>
      <c r="BR757" t="s">
        <v>97</v>
      </c>
      <c r="BS757" t="s">
        <v>8821</v>
      </c>
      <c r="BT757" t="str">
        <f>HYPERLINK("https%3A%2F%2Fwww.webofscience.com%2Fwos%2Fwoscc%2Ffull-record%2FWOS:A1995BF62J00004","View Full Record in Web of Science")</f>
        <v>View Full Record in Web of Science</v>
      </c>
    </row>
    <row r="758" spans="1:72" x14ac:dyDescent="0.15">
      <c r="A758" t="s">
        <v>6954</v>
      </c>
      <c r="B758" t="s">
        <v>8822</v>
      </c>
      <c r="C758" t="s">
        <v>74</v>
      </c>
      <c r="D758" t="s">
        <v>8802</v>
      </c>
      <c r="E758" t="s">
        <v>74</v>
      </c>
      <c r="F758" t="s">
        <v>8822</v>
      </c>
      <c r="G758" t="s">
        <v>74</v>
      </c>
      <c r="H758" t="s">
        <v>74</v>
      </c>
      <c r="I758" t="s">
        <v>8823</v>
      </c>
      <c r="J758" t="s">
        <v>8804</v>
      </c>
      <c r="K758" t="s">
        <v>74</v>
      </c>
      <c r="L758" t="s">
        <v>74</v>
      </c>
      <c r="M758" t="s">
        <v>77</v>
      </c>
      <c r="N758" t="s">
        <v>6959</v>
      </c>
      <c r="O758" t="s">
        <v>8805</v>
      </c>
      <c r="P758" t="s">
        <v>8806</v>
      </c>
      <c r="Q758" t="s">
        <v>8807</v>
      </c>
      <c r="R758" t="s">
        <v>74</v>
      </c>
      <c r="S758" t="s">
        <v>74</v>
      </c>
      <c r="T758" t="s">
        <v>8824</v>
      </c>
      <c r="U758" t="s">
        <v>74</v>
      </c>
      <c r="V758" t="s">
        <v>74</v>
      </c>
      <c r="W758" t="s">
        <v>4480</v>
      </c>
      <c r="X758" t="s">
        <v>1754</v>
      </c>
      <c r="Y758" t="s">
        <v>74</v>
      </c>
      <c r="Z758" t="s">
        <v>74</v>
      </c>
      <c r="AA758" t="s">
        <v>74</v>
      </c>
      <c r="AB758" t="s">
        <v>74</v>
      </c>
      <c r="AC758" t="s">
        <v>74</v>
      </c>
      <c r="AD758" t="s">
        <v>74</v>
      </c>
      <c r="AE758" t="s">
        <v>74</v>
      </c>
      <c r="AF758" t="s">
        <v>74</v>
      </c>
      <c r="AG758">
        <v>0</v>
      </c>
      <c r="AH758">
        <v>43</v>
      </c>
      <c r="AI758">
        <v>43</v>
      </c>
      <c r="AJ758">
        <v>0</v>
      </c>
      <c r="AK758">
        <v>4</v>
      </c>
      <c r="AL758" t="s">
        <v>8810</v>
      </c>
      <c r="AM758" t="s">
        <v>8811</v>
      </c>
      <c r="AN758" t="s">
        <v>8812</v>
      </c>
      <c r="AO758" t="s">
        <v>74</v>
      </c>
      <c r="AP758" t="s">
        <v>74</v>
      </c>
      <c r="AQ758" t="s">
        <v>8813</v>
      </c>
      <c r="AR758" t="s">
        <v>74</v>
      </c>
      <c r="AS758" t="s">
        <v>74</v>
      </c>
      <c r="AT758" t="s">
        <v>74</v>
      </c>
      <c r="AU758">
        <v>1995</v>
      </c>
      <c r="AV758" t="s">
        <v>74</v>
      </c>
      <c r="AW758" t="s">
        <v>74</v>
      </c>
      <c r="AX758" t="s">
        <v>74</v>
      </c>
      <c r="AY758" t="s">
        <v>74</v>
      </c>
      <c r="AZ758" t="s">
        <v>74</v>
      </c>
      <c r="BA758" t="s">
        <v>74</v>
      </c>
      <c r="BB758">
        <v>216</v>
      </c>
      <c r="BC758">
        <v>243</v>
      </c>
      <c r="BD758" t="s">
        <v>74</v>
      </c>
      <c r="BE758" t="s">
        <v>74</v>
      </c>
      <c r="BF758" t="s">
        <v>74</v>
      </c>
      <c r="BG758" t="s">
        <v>74</v>
      </c>
      <c r="BH758" t="s">
        <v>74</v>
      </c>
      <c r="BI758">
        <v>28</v>
      </c>
      <c r="BJ758" t="s">
        <v>691</v>
      </c>
      <c r="BK758" t="s">
        <v>6965</v>
      </c>
      <c r="BL758" t="s">
        <v>691</v>
      </c>
      <c r="BM758" t="s">
        <v>8814</v>
      </c>
      <c r="BN758" t="s">
        <v>74</v>
      </c>
      <c r="BO758" t="s">
        <v>74</v>
      </c>
      <c r="BP758" t="s">
        <v>74</v>
      </c>
      <c r="BQ758" t="s">
        <v>74</v>
      </c>
      <c r="BR758" t="s">
        <v>97</v>
      </c>
      <c r="BS758" t="s">
        <v>8825</v>
      </c>
      <c r="BT758" t="str">
        <f>HYPERLINK("https%3A%2F%2Fwww.webofscience.com%2Fwos%2Fwoscc%2Ffull-record%2FWOS:A1995BF62J00012","View Full Record in Web of Science")</f>
        <v>View Full Record in Web of Science</v>
      </c>
    </row>
    <row r="759" spans="1:72" x14ac:dyDescent="0.15">
      <c r="A759" t="s">
        <v>6954</v>
      </c>
      <c r="B759" t="s">
        <v>8826</v>
      </c>
      <c r="C759" t="s">
        <v>74</v>
      </c>
      <c r="D759" t="s">
        <v>8802</v>
      </c>
      <c r="E759" t="s">
        <v>74</v>
      </c>
      <c r="F759" t="s">
        <v>8826</v>
      </c>
      <c r="G759" t="s">
        <v>74</v>
      </c>
      <c r="H759" t="s">
        <v>74</v>
      </c>
      <c r="I759" t="s">
        <v>8827</v>
      </c>
      <c r="J759" t="s">
        <v>8804</v>
      </c>
      <c r="K759" t="s">
        <v>74</v>
      </c>
      <c r="L759" t="s">
        <v>74</v>
      </c>
      <c r="M759" t="s">
        <v>77</v>
      </c>
      <c r="N759" t="s">
        <v>6959</v>
      </c>
      <c r="O759" t="s">
        <v>8805</v>
      </c>
      <c r="P759" t="s">
        <v>8806</v>
      </c>
      <c r="Q759" t="s">
        <v>8807</v>
      </c>
      <c r="R759" t="s">
        <v>74</v>
      </c>
      <c r="S759" t="s">
        <v>74</v>
      </c>
      <c r="T759" t="s">
        <v>8828</v>
      </c>
      <c r="U759" t="s">
        <v>74</v>
      </c>
      <c r="V759" t="s">
        <v>74</v>
      </c>
      <c r="W759" t="s">
        <v>4480</v>
      </c>
      <c r="X759" t="s">
        <v>1754</v>
      </c>
      <c r="Y759" t="s">
        <v>74</v>
      </c>
      <c r="Z759" t="s">
        <v>74</v>
      </c>
      <c r="AA759" t="s">
        <v>74</v>
      </c>
      <c r="AB759" t="s">
        <v>7370</v>
      </c>
      <c r="AC759" t="s">
        <v>74</v>
      </c>
      <c r="AD759" t="s">
        <v>74</v>
      </c>
      <c r="AE759" t="s">
        <v>74</v>
      </c>
      <c r="AF759" t="s">
        <v>74</v>
      </c>
      <c r="AG759">
        <v>0</v>
      </c>
      <c r="AH759">
        <v>29</v>
      </c>
      <c r="AI759">
        <v>31</v>
      </c>
      <c r="AJ759">
        <v>0</v>
      </c>
      <c r="AK759">
        <v>3</v>
      </c>
      <c r="AL759" t="s">
        <v>8810</v>
      </c>
      <c r="AM759" t="s">
        <v>8811</v>
      </c>
      <c r="AN759" t="s">
        <v>8812</v>
      </c>
      <c r="AO759" t="s">
        <v>74</v>
      </c>
      <c r="AP759" t="s">
        <v>74</v>
      </c>
      <c r="AQ759" t="s">
        <v>8813</v>
      </c>
      <c r="AR759" t="s">
        <v>74</v>
      </c>
      <c r="AS759" t="s">
        <v>74</v>
      </c>
      <c r="AT759" t="s">
        <v>74</v>
      </c>
      <c r="AU759">
        <v>1995</v>
      </c>
      <c r="AV759" t="s">
        <v>74</v>
      </c>
      <c r="AW759" t="s">
        <v>74</v>
      </c>
      <c r="AX759" t="s">
        <v>74</v>
      </c>
      <c r="AY759" t="s">
        <v>74</v>
      </c>
      <c r="AZ759" t="s">
        <v>74</v>
      </c>
      <c r="BA759" t="s">
        <v>74</v>
      </c>
      <c r="BB759">
        <v>266</v>
      </c>
      <c r="BC759">
        <v>298</v>
      </c>
      <c r="BD759" t="s">
        <v>74</v>
      </c>
      <c r="BE759" t="s">
        <v>74</v>
      </c>
      <c r="BF759" t="s">
        <v>74</v>
      </c>
      <c r="BG759" t="s">
        <v>74</v>
      </c>
      <c r="BH759" t="s">
        <v>74</v>
      </c>
      <c r="BI759">
        <v>33</v>
      </c>
      <c r="BJ759" t="s">
        <v>691</v>
      </c>
      <c r="BK759" t="s">
        <v>6965</v>
      </c>
      <c r="BL759" t="s">
        <v>691</v>
      </c>
      <c r="BM759" t="s">
        <v>8814</v>
      </c>
      <c r="BN759" t="s">
        <v>74</v>
      </c>
      <c r="BO759" t="s">
        <v>74</v>
      </c>
      <c r="BP759" t="s">
        <v>74</v>
      </c>
      <c r="BQ759" t="s">
        <v>74</v>
      </c>
      <c r="BR759" t="s">
        <v>97</v>
      </c>
      <c r="BS759" t="s">
        <v>8829</v>
      </c>
      <c r="BT759" t="str">
        <f>HYPERLINK("https%3A%2F%2Fwww.webofscience.com%2Fwos%2Fwoscc%2Ffull-record%2FWOS:A1995BF62J00014","View Full Record in Web of Science")</f>
        <v>View Full Record in Web of Science</v>
      </c>
    </row>
    <row r="760" spans="1:72" x14ac:dyDescent="0.15">
      <c r="A760" t="s">
        <v>6954</v>
      </c>
      <c r="B760" t="s">
        <v>8830</v>
      </c>
      <c r="C760" t="s">
        <v>74</v>
      </c>
      <c r="D760" t="s">
        <v>8802</v>
      </c>
      <c r="E760" t="s">
        <v>74</v>
      </c>
      <c r="F760" t="s">
        <v>8830</v>
      </c>
      <c r="G760" t="s">
        <v>74</v>
      </c>
      <c r="H760" t="s">
        <v>74</v>
      </c>
      <c r="I760" t="s">
        <v>8831</v>
      </c>
      <c r="J760" t="s">
        <v>8804</v>
      </c>
      <c r="K760" t="s">
        <v>74</v>
      </c>
      <c r="L760" t="s">
        <v>74</v>
      </c>
      <c r="M760" t="s">
        <v>77</v>
      </c>
      <c r="N760" t="s">
        <v>6959</v>
      </c>
      <c r="O760" t="s">
        <v>8805</v>
      </c>
      <c r="P760" t="s">
        <v>8806</v>
      </c>
      <c r="Q760" t="s">
        <v>8807</v>
      </c>
      <c r="R760" t="s">
        <v>74</v>
      </c>
      <c r="S760" t="s">
        <v>74</v>
      </c>
      <c r="T760" t="s">
        <v>8832</v>
      </c>
      <c r="U760" t="s">
        <v>74</v>
      </c>
      <c r="V760" t="s">
        <v>74</v>
      </c>
      <c r="W760" t="s">
        <v>8833</v>
      </c>
      <c r="X760" t="s">
        <v>74</v>
      </c>
      <c r="Y760" t="s">
        <v>74</v>
      </c>
      <c r="Z760" t="s">
        <v>74</v>
      </c>
      <c r="AA760" t="s">
        <v>74</v>
      </c>
      <c r="AB760" t="s">
        <v>74</v>
      </c>
      <c r="AC760" t="s">
        <v>74</v>
      </c>
      <c r="AD760" t="s">
        <v>74</v>
      </c>
      <c r="AE760" t="s">
        <v>74</v>
      </c>
      <c r="AF760" t="s">
        <v>74</v>
      </c>
      <c r="AG760">
        <v>0</v>
      </c>
      <c r="AH760">
        <v>33</v>
      </c>
      <c r="AI760">
        <v>36</v>
      </c>
      <c r="AJ760">
        <v>0</v>
      </c>
      <c r="AK760">
        <v>4</v>
      </c>
      <c r="AL760" t="s">
        <v>8810</v>
      </c>
      <c r="AM760" t="s">
        <v>8811</v>
      </c>
      <c r="AN760" t="s">
        <v>8812</v>
      </c>
      <c r="AO760" t="s">
        <v>74</v>
      </c>
      <c r="AP760" t="s">
        <v>74</v>
      </c>
      <c r="AQ760" t="s">
        <v>8813</v>
      </c>
      <c r="AR760" t="s">
        <v>74</v>
      </c>
      <c r="AS760" t="s">
        <v>74</v>
      </c>
      <c r="AT760" t="s">
        <v>74</v>
      </c>
      <c r="AU760">
        <v>1995</v>
      </c>
      <c r="AV760" t="s">
        <v>74</v>
      </c>
      <c r="AW760" t="s">
        <v>74</v>
      </c>
      <c r="AX760" t="s">
        <v>74</v>
      </c>
      <c r="AY760" t="s">
        <v>74</v>
      </c>
      <c r="AZ760" t="s">
        <v>74</v>
      </c>
      <c r="BA760" t="s">
        <v>74</v>
      </c>
      <c r="BB760">
        <v>299</v>
      </c>
      <c r="BC760">
        <v>318</v>
      </c>
      <c r="BD760" t="s">
        <v>74</v>
      </c>
      <c r="BE760" t="s">
        <v>74</v>
      </c>
      <c r="BF760" t="s">
        <v>74</v>
      </c>
      <c r="BG760" t="s">
        <v>74</v>
      </c>
      <c r="BH760" t="s">
        <v>74</v>
      </c>
      <c r="BI760">
        <v>20</v>
      </c>
      <c r="BJ760" t="s">
        <v>691</v>
      </c>
      <c r="BK760" t="s">
        <v>6965</v>
      </c>
      <c r="BL760" t="s">
        <v>691</v>
      </c>
      <c r="BM760" t="s">
        <v>8814</v>
      </c>
      <c r="BN760" t="s">
        <v>74</v>
      </c>
      <c r="BO760" t="s">
        <v>74</v>
      </c>
      <c r="BP760" t="s">
        <v>74</v>
      </c>
      <c r="BQ760" t="s">
        <v>74</v>
      </c>
      <c r="BR760" t="s">
        <v>97</v>
      </c>
      <c r="BS760" t="s">
        <v>8834</v>
      </c>
      <c r="BT760" t="str">
        <f>HYPERLINK("https%3A%2F%2Fwww.webofscience.com%2Fwos%2Fwoscc%2Ffull-record%2FWOS:A1995BF62J00015","View Full Record in Web of Science")</f>
        <v>View Full Record in Web of Science</v>
      </c>
    </row>
    <row r="761" spans="1:72" x14ac:dyDescent="0.15">
      <c r="A761" t="s">
        <v>6954</v>
      </c>
      <c r="B761" t="s">
        <v>8826</v>
      </c>
      <c r="C761" t="s">
        <v>74</v>
      </c>
      <c r="D761" t="s">
        <v>8802</v>
      </c>
      <c r="E761" t="s">
        <v>74</v>
      </c>
      <c r="F761" t="s">
        <v>8826</v>
      </c>
      <c r="G761" t="s">
        <v>74</v>
      </c>
      <c r="H761" t="s">
        <v>74</v>
      </c>
      <c r="I761" t="s">
        <v>8835</v>
      </c>
      <c r="J761" t="s">
        <v>8804</v>
      </c>
      <c r="K761" t="s">
        <v>74</v>
      </c>
      <c r="L761" t="s">
        <v>74</v>
      </c>
      <c r="M761" t="s">
        <v>77</v>
      </c>
      <c r="N761" t="s">
        <v>6959</v>
      </c>
      <c r="O761" t="s">
        <v>8805</v>
      </c>
      <c r="P761" t="s">
        <v>8806</v>
      </c>
      <c r="Q761" t="s">
        <v>8807</v>
      </c>
      <c r="R761" t="s">
        <v>74</v>
      </c>
      <c r="S761" t="s">
        <v>74</v>
      </c>
      <c r="T761" t="s">
        <v>8836</v>
      </c>
      <c r="U761" t="s">
        <v>74</v>
      </c>
      <c r="V761" t="s">
        <v>74</v>
      </c>
      <c r="W761" t="s">
        <v>4480</v>
      </c>
      <c r="X761" t="s">
        <v>1754</v>
      </c>
      <c r="Y761" t="s">
        <v>74</v>
      </c>
      <c r="Z761" t="s">
        <v>74</v>
      </c>
      <c r="AA761" t="s">
        <v>74</v>
      </c>
      <c r="AB761" t="s">
        <v>74</v>
      </c>
      <c r="AC761" t="s">
        <v>74</v>
      </c>
      <c r="AD761" t="s">
        <v>74</v>
      </c>
      <c r="AE761" t="s">
        <v>74</v>
      </c>
      <c r="AF761" t="s">
        <v>74</v>
      </c>
      <c r="AG761">
        <v>0</v>
      </c>
      <c r="AH761">
        <v>4</v>
      </c>
      <c r="AI761">
        <v>5</v>
      </c>
      <c r="AJ761">
        <v>1</v>
      </c>
      <c r="AK761">
        <v>3</v>
      </c>
      <c r="AL761" t="s">
        <v>8810</v>
      </c>
      <c r="AM761" t="s">
        <v>8811</v>
      </c>
      <c r="AN761" t="s">
        <v>8812</v>
      </c>
      <c r="AO761" t="s">
        <v>74</v>
      </c>
      <c r="AP761" t="s">
        <v>74</v>
      </c>
      <c r="AQ761" t="s">
        <v>8813</v>
      </c>
      <c r="AR761" t="s">
        <v>74</v>
      </c>
      <c r="AS761" t="s">
        <v>74</v>
      </c>
      <c r="AT761" t="s">
        <v>74</v>
      </c>
      <c r="AU761">
        <v>1995</v>
      </c>
      <c r="AV761" t="s">
        <v>74</v>
      </c>
      <c r="AW761" t="s">
        <v>74</v>
      </c>
      <c r="AX761" t="s">
        <v>74</v>
      </c>
      <c r="AY761" t="s">
        <v>74</v>
      </c>
      <c r="AZ761" t="s">
        <v>74</v>
      </c>
      <c r="BA761" t="s">
        <v>74</v>
      </c>
      <c r="BB761">
        <v>319</v>
      </c>
      <c r="BC761">
        <v>332</v>
      </c>
      <c r="BD761" t="s">
        <v>74</v>
      </c>
      <c r="BE761" t="s">
        <v>74</v>
      </c>
      <c r="BF761" t="s">
        <v>74</v>
      </c>
      <c r="BG761" t="s">
        <v>74</v>
      </c>
      <c r="BH761" t="s">
        <v>74</v>
      </c>
      <c r="BI761">
        <v>14</v>
      </c>
      <c r="BJ761" t="s">
        <v>691</v>
      </c>
      <c r="BK761" t="s">
        <v>6965</v>
      </c>
      <c r="BL761" t="s">
        <v>691</v>
      </c>
      <c r="BM761" t="s">
        <v>8814</v>
      </c>
      <c r="BN761" t="s">
        <v>74</v>
      </c>
      <c r="BO761" t="s">
        <v>74</v>
      </c>
      <c r="BP761" t="s">
        <v>74</v>
      </c>
      <c r="BQ761" t="s">
        <v>74</v>
      </c>
      <c r="BR761" t="s">
        <v>97</v>
      </c>
      <c r="BS761" t="s">
        <v>8837</v>
      </c>
      <c r="BT761" t="str">
        <f>HYPERLINK("https%3A%2F%2Fwww.webofscience.com%2Fwos%2Fwoscc%2Ffull-record%2FWOS:A1995BF62J00016","View Full Record in Web of Science")</f>
        <v>View Full Record in Web of Science</v>
      </c>
    </row>
    <row r="762" spans="1:72" x14ac:dyDescent="0.15">
      <c r="A762" t="s">
        <v>72</v>
      </c>
      <c r="B762" t="s">
        <v>8838</v>
      </c>
      <c r="C762" t="s">
        <v>74</v>
      </c>
      <c r="D762" t="s">
        <v>74</v>
      </c>
      <c r="E762" t="s">
        <v>74</v>
      </c>
      <c r="F762" t="s">
        <v>8838</v>
      </c>
      <c r="G762" t="s">
        <v>74</v>
      </c>
      <c r="H762" t="s">
        <v>74</v>
      </c>
      <c r="I762" t="s">
        <v>8839</v>
      </c>
      <c r="J762" t="s">
        <v>8840</v>
      </c>
      <c r="K762" t="s">
        <v>74</v>
      </c>
      <c r="L762" t="s">
        <v>74</v>
      </c>
      <c r="M762" t="s">
        <v>77</v>
      </c>
      <c r="N762" t="s">
        <v>102</v>
      </c>
      <c r="O762" t="s">
        <v>74</v>
      </c>
      <c r="P762" t="s">
        <v>74</v>
      </c>
      <c r="Q762" t="s">
        <v>74</v>
      </c>
      <c r="R762" t="s">
        <v>74</v>
      </c>
      <c r="S762" t="s">
        <v>74</v>
      </c>
      <c r="T762" t="s">
        <v>8841</v>
      </c>
      <c r="U762" t="s">
        <v>8842</v>
      </c>
      <c r="V762" t="s">
        <v>8843</v>
      </c>
      <c r="W762" t="s">
        <v>74</v>
      </c>
      <c r="X762" t="s">
        <v>74</v>
      </c>
      <c r="Y762" t="s">
        <v>8844</v>
      </c>
      <c r="Z762" t="s">
        <v>74</v>
      </c>
      <c r="AA762" t="s">
        <v>74</v>
      </c>
      <c r="AB762" t="s">
        <v>74</v>
      </c>
      <c r="AC762" t="s">
        <v>74</v>
      </c>
      <c r="AD762" t="s">
        <v>74</v>
      </c>
      <c r="AE762" t="s">
        <v>74</v>
      </c>
      <c r="AF762" t="s">
        <v>74</v>
      </c>
      <c r="AG762">
        <v>153</v>
      </c>
      <c r="AH762">
        <v>89</v>
      </c>
      <c r="AI762">
        <v>100</v>
      </c>
      <c r="AJ762">
        <v>1</v>
      </c>
      <c r="AK762">
        <v>22</v>
      </c>
      <c r="AL762" t="s">
        <v>980</v>
      </c>
      <c r="AM762" t="s">
        <v>981</v>
      </c>
      <c r="AN762" t="s">
        <v>982</v>
      </c>
      <c r="AO762" t="s">
        <v>8845</v>
      </c>
      <c r="AP762" t="s">
        <v>8846</v>
      </c>
      <c r="AQ762" t="s">
        <v>74</v>
      </c>
      <c r="AR762" t="s">
        <v>8847</v>
      </c>
      <c r="AS762" t="s">
        <v>8848</v>
      </c>
      <c r="AT762" t="s">
        <v>8849</v>
      </c>
      <c r="AU762">
        <v>1995</v>
      </c>
      <c r="AV762">
        <v>6</v>
      </c>
      <c r="AW762">
        <v>1</v>
      </c>
      <c r="AX762" t="s">
        <v>74</v>
      </c>
      <c r="AY762" t="s">
        <v>74</v>
      </c>
      <c r="AZ762" t="s">
        <v>74</v>
      </c>
      <c r="BA762" t="s">
        <v>74</v>
      </c>
      <c r="BB762">
        <v>27</v>
      </c>
      <c r="BC762">
        <v>45</v>
      </c>
      <c r="BD762" t="s">
        <v>74</v>
      </c>
      <c r="BE762" t="s">
        <v>8850</v>
      </c>
      <c r="BF762" t="str">
        <f>HYPERLINK("http://dx.doi.org/10.1002/ppp.3430060105","http://dx.doi.org/10.1002/ppp.3430060105")</f>
        <v>http://dx.doi.org/10.1002/ppp.3430060105</v>
      </c>
      <c r="BG762" t="s">
        <v>74</v>
      </c>
      <c r="BH762" t="s">
        <v>74</v>
      </c>
      <c r="BI762">
        <v>19</v>
      </c>
      <c r="BJ762" t="s">
        <v>8851</v>
      </c>
      <c r="BK762" t="s">
        <v>94</v>
      </c>
      <c r="BL762" t="s">
        <v>675</v>
      </c>
      <c r="BM762" t="s">
        <v>8852</v>
      </c>
      <c r="BN762" t="s">
        <v>74</v>
      </c>
      <c r="BO762" t="s">
        <v>74</v>
      </c>
      <c r="BP762" t="s">
        <v>74</v>
      </c>
      <c r="BQ762" t="s">
        <v>74</v>
      </c>
      <c r="BR762" t="s">
        <v>97</v>
      </c>
      <c r="BS762" t="s">
        <v>8853</v>
      </c>
      <c r="BT762" t="str">
        <f>HYPERLINK("https%3A%2F%2Fwww.webofscience.com%2Fwos%2Fwoscc%2Ffull-record%2FWOS:A1995QV57200003","View Full Record in Web of Science")</f>
        <v>View Full Record in Web of Science</v>
      </c>
    </row>
    <row r="763" spans="1:72" x14ac:dyDescent="0.15">
      <c r="A763" t="s">
        <v>6954</v>
      </c>
      <c r="B763" t="s">
        <v>8854</v>
      </c>
      <c r="C763" t="s">
        <v>74</v>
      </c>
      <c r="D763" t="s">
        <v>8855</v>
      </c>
      <c r="E763" t="s">
        <v>74</v>
      </c>
      <c r="F763" t="s">
        <v>8854</v>
      </c>
      <c r="G763" t="s">
        <v>74</v>
      </c>
      <c r="H763" t="s">
        <v>74</v>
      </c>
      <c r="I763" t="s">
        <v>8856</v>
      </c>
      <c r="J763" t="s">
        <v>8857</v>
      </c>
      <c r="K763" t="s">
        <v>74</v>
      </c>
      <c r="L763" t="s">
        <v>74</v>
      </c>
      <c r="M763" t="s">
        <v>77</v>
      </c>
      <c r="N763" t="s">
        <v>6959</v>
      </c>
      <c r="O763" t="s">
        <v>8858</v>
      </c>
      <c r="P763" t="s">
        <v>8859</v>
      </c>
      <c r="Q763" t="s">
        <v>8860</v>
      </c>
      <c r="R763" t="s">
        <v>74</v>
      </c>
      <c r="S763" t="s">
        <v>74</v>
      </c>
      <c r="T763" t="s">
        <v>74</v>
      </c>
      <c r="U763" t="s">
        <v>74</v>
      </c>
      <c r="V763" t="s">
        <v>74</v>
      </c>
      <c r="W763" t="s">
        <v>8861</v>
      </c>
      <c r="X763" t="s">
        <v>2082</v>
      </c>
      <c r="Y763" t="s">
        <v>74</v>
      </c>
      <c r="Z763" t="s">
        <v>74</v>
      </c>
      <c r="AA763" t="s">
        <v>74</v>
      </c>
      <c r="AB763" t="s">
        <v>74</v>
      </c>
      <c r="AC763" t="s">
        <v>74</v>
      </c>
      <c r="AD763" t="s">
        <v>74</v>
      </c>
      <c r="AE763" t="s">
        <v>74</v>
      </c>
      <c r="AF763" t="s">
        <v>74</v>
      </c>
      <c r="AG763">
        <v>0</v>
      </c>
      <c r="AH763">
        <v>0</v>
      </c>
      <c r="AI763">
        <v>0</v>
      </c>
      <c r="AJ763">
        <v>0</v>
      </c>
      <c r="AK763">
        <v>0</v>
      </c>
      <c r="AL763" t="s">
        <v>1504</v>
      </c>
      <c r="AM763" t="s">
        <v>1505</v>
      </c>
      <c r="AN763" t="s">
        <v>8862</v>
      </c>
      <c r="AO763" t="s">
        <v>74</v>
      </c>
      <c r="AP763" t="s">
        <v>74</v>
      </c>
      <c r="AQ763" t="s">
        <v>8863</v>
      </c>
      <c r="AR763" t="s">
        <v>74</v>
      </c>
      <c r="AS763" t="s">
        <v>74</v>
      </c>
      <c r="AT763" t="s">
        <v>74</v>
      </c>
      <c r="AU763">
        <v>1995</v>
      </c>
      <c r="AV763" t="s">
        <v>74</v>
      </c>
      <c r="AW763" t="s">
        <v>74</v>
      </c>
      <c r="AX763" t="s">
        <v>74</v>
      </c>
      <c r="AY763" t="s">
        <v>74</v>
      </c>
      <c r="AZ763" t="s">
        <v>74</v>
      </c>
      <c r="BA763" t="s">
        <v>74</v>
      </c>
      <c r="BB763">
        <v>893</v>
      </c>
      <c r="BC763">
        <v>896</v>
      </c>
      <c r="BD763" t="s">
        <v>74</v>
      </c>
      <c r="BE763" t="s">
        <v>74</v>
      </c>
      <c r="BF763" t="s">
        <v>74</v>
      </c>
      <c r="BG763" t="s">
        <v>74</v>
      </c>
      <c r="BH763" t="s">
        <v>74</v>
      </c>
      <c r="BI763">
        <v>4</v>
      </c>
      <c r="BJ763" t="s">
        <v>8864</v>
      </c>
      <c r="BK763" t="s">
        <v>6965</v>
      </c>
      <c r="BL763" t="s">
        <v>8865</v>
      </c>
      <c r="BM763" t="s">
        <v>8866</v>
      </c>
      <c r="BN763" t="s">
        <v>74</v>
      </c>
      <c r="BO763" t="s">
        <v>74</v>
      </c>
      <c r="BP763" t="s">
        <v>74</v>
      </c>
      <c r="BQ763" t="s">
        <v>74</v>
      </c>
      <c r="BR763" t="s">
        <v>97</v>
      </c>
      <c r="BS763" t="s">
        <v>8867</v>
      </c>
      <c r="BT763" t="str">
        <f>HYPERLINK("https%3A%2F%2Fwww.webofscience.com%2Fwos%2Fwoscc%2Ffull-record%2FWOS:A1995BE93T00204","View Full Record in Web of Science")</f>
        <v>View Full Record in Web of Science</v>
      </c>
    </row>
    <row r="764" spans="1:72" x14ac:dyDescent="0.15">
      <c r="A764" t="s">
        <v>6954</v>
      </c>
      <c r="B764" t="s">
        <v>8854</v>
      </c>
      <c r="C764" t="s">
        <v>74</v>
      </c>
      <c r="D764" t="s">
        <v>8855</v>
      </c>
      <c r="E764" t="s">
        <v>74</v>
      </c>
      <c r="F764" t="s">
        <v>8854</v>
      </c>
      <c r="G764" t="s">
        <v>74</v>
      </c>
      <c r="H764" t="s">
        <v>74</v>
      </c>
      <c r="I764" t="s">
        <v>8868</v>
      </c>
      <c r="J764" t="s">
        <v>8869</v>
      </c>
      <c r="K764" t="s">
        <v>74</v>
      </c>
      <c r="L764" t="s">
        <v>74</v>
      </c>
      <c r="M764" t="s">
        <v>77</v>
      </c>
      <c r="N764" t="s">
        <v>6959</v>
      </c>
      <c r="O764" t="s">
        <v>8858</v>
      </c>
      <c r="P764" t="s">
        <v>8859</v>
      </c>
      <c r="Q764" t="s">
        <v>8860</v>
      </c>
      <c r="R764" t="s">
        <v>74</v>
      </c>
      <c r="S764" t="s">
        <v>74</v>
      </c>
      <c r="T764" t="s">
        <v>74</v>
      </c>
      <c r="U764" t="s">
        <v>74</v>
      </c>
      <c r="V764" t="s">
        <v>74</v>
      </c>
      <c r="W764" t="s">
        <v>8861</v>
      </c>
      <c r="X764" t="s">
        <v>2082</v>
      </c>
      <c r="Y764" t="s">
        <v>74</v>
      </c>
      <c r="Z764" t="s">
        <v>74</v>
      </c>
      <c r="AA764" t="s">
        <v>74</v>
      </c>
      <c r="AB764" t="s">
        <v>74</v>
      </c>
      <c r="AC764" t="s">
        <v>74</v>
      </c>
      <c r="AD764" t="s">
        <v>74</v>
      </c>
      <c r="AE764" t="s">
        <v>74</v>
      </c>
      <c r="AF764" t="s">
        <v>74</v>
      </c>
      <c r="AG764">
        <v>0</v>
      </c>
      <c r="AH764">
        <v>1</v>
      </c>
      <c r="AI764">
        <v>1</v>
      </c>
      <c r="AJ764">
        <v>0</v>
      </c>
      <c r="AK764">
        <v>2</v>
      </c>
      <c r="AL764" t="s">
        <v>1504</v>
      </c>
      <c r="AM764" t="s">
        <v>1505</v>
      </c>
      <c r="AN764" t="s">
        <v>8862</v>
      </c>
      <c r="AO764" t="s">
        <v>74</v>
      </c>
      <c r="AP764" t="s">
        <v>74</v>
      </c>
      <c r="AQ764" t="s">
        <v>8870</v>
      </c>
      <c r="AR764" t="s">
        <v>74</v>
      </c>
      <c r="AS764" t="s">
        <v>74</v>
      </c>
      <c r="AT764" t="s">
        <v>74</v>
      </c>
      <c r="AU764">
        <v>1995</v>
      </c>
      <c r="AV764" t="s">
        <v>74</v>
      </c>
      <c r="AW764" t="s">
        <v>74</v>
      </c>
      <c r="AX764" t="s">
        <v>74</v>
      </c>
      <c r="AY764" t="s">
        <v>74</v>
      </c>
      <c r="AZ764" t="s">
        <v>74</v>
      </c>
      <c r="BA764" t="s">
        <v>74</v>
      </c>
      <c r="BB764">
        <v>959</v>
      </c>
      <c r="BC764">
        <v>962</v>
      </c>
      <c r="BD764" t="s">
        <v>74</v>
      </c>
      <c r="BE764" t="s">
        <v>74</v>
      </c>
      <c r="BF764" t="s">
        <v>74</v>
      </c>
      <c r="BG764" t="s">
        <v>74</v>
      </c>
      <c r="BH764" t="s">
        <v>74</v>
      </c>
      <c r="BI764">
        <v>4</v>
      </c>
      <c r="BJ764" t="s">
        <v>8864</v>
      </c>
      <c r="BK764" t="s">
        <v>6965</v>
      </c>
      <c r="BL764" t="s">
        <v>8865</v>
      </c>
      <c r="BM764" t="s">
        <v>8871</v>
      </c>
      <c r="BN764" t="s">
        <v>74</v>
      </c>
      <c r="BO764" t="s">
        <v>74</v>
      </c>
      <c r="BP764" t="s">
        <v>74</v>
      </c>
      <c r="BQ764" t="s">
        <v>74</v>
      </c>
      <c r="BR764" t="s">
        <v>97</v>
      </c>
      <c r="BS764" t="s">
        <v>8872</v>
      </c>
      <c r="BT764" t="str">
        <f>HYPERLINK("https%3A%2F%2Fwww.webofscience.com%2Fwos%2Fwoscc%2Ffull-record%2FWOS:A1995BE85K00223","View Full Record in Web of Science")</f>
        <v>View Full Record in Web of Science</v>
      </c>
    </row>
    <row r="765" spans="1:72" x14ac:dyDescent="0.15">
      <c r="A765" t="s">
        <v>6954</v>
      </c>
      <c r="B765" t="s">
        <v>8873</v>
      </c>
      <c r="C765" t="s">
        <v>74</v>
      </c>
      <c r="D765" t="s">
        <v>8874</v>
      </c>
      <c r="E765" t="s">
        <v>74</v>
      </c>
      <c r="F765" t="s">
        <v>8873</v>
      </c>
      <c r="G765" t="s">
        <v>74</v>
      </c>
      <c r="H765" t="s">
        <v>74</v>
      </c>
      <c r="I765" t="s">
        <v>8875</v>
      </c>
      <c r="J765" t="s">
        <v>8876</v>
      </c>
      <c r="K765" t="s">
        <v>8877</v>
      </c>
      <c r="L765" t="s">
        <v>74</v>
      </c>
      <c r="M765" t="s">
        <v>77</v>
      </c>
      <c r="N765" t="s">
        <v>6959</v>
      </c>
      <c r="O765" t="s">
        <v>8878</v>
      </c>
      <c r="P765" t="s">
        <v>8879</v>
      </c>
      <c r="Q765" t="s">
        <v>7965</v>
      </c>
      <c r="R765" t="s">
        <v>74</v>
      </c>
      <c r="S765" t="s">
        <v>74</v>
      </c>
      <c r="T765" t="s">
        <v>8880</v>
      </c>
      <c r="U765" t="s">
        <v>74</v>
      </c>
      <c r="V765" t="s">
        <v>74</v>
      </c>
      <c r="W765" t="s">
        <v>8881</v>
      </c>
      <c r="X765" t="s">
        <v>8882</v>
      </c>
      <c r="Y765" t="s">
        <v>74</v>
      </c>
      <c r="Z765" t="s">
        <v>74</v>
      </c>
      <c r="AA765" t="s">
        <v>74</v>
      </c>
      <c r="AB765" t="s">
        <v>74</v>
      </c>
      <c r="AC765" t="s">
        <v>74</v>
      </c>
      <c r="AD765" t="s">
        <v>74</v>
      </c>
      <c r="AE765" t="s">
        <v>74</v>
      </c>
      <c r="AF765" t="s">
        <v>74</v>
      </c>
      <c r="AG765">
        <v>0</v>
      </c>
      <c r="AH765">
        <v>1</v>
      </c>
      <c r="AI765">
        <v>1</v>
      </c>
      <c r="AJ765">
        <v>0</v>
      </c>
      <c r="AK765">
        <v>1</v>
      </c>
      <c r="AL765" t="s">
        <v>7148</v>
      </c>
      <c r="AM765" t="s">
        <v>372</v>
      </c>
      <c r="AN765" t="s">
        <v>7149</v>
      </c>
      <c r="AO765" t="s">
        <v>8883</v>
      </c>
      <c r="AP765" t="s">
        <v>74</v>
      </c>
      <c r="AQ765" t="s">
        <v>74</v>
      </c>
      <c r="AR765" t="s">
        <v>8884</v>
      </c>
      <c r="AS765" t="s">
        <v>74</v>
      </c>
      <c r="AT765" t="s">
        <v>74</v>
      </c>
      <c r="AU765">
        <v>1995</v>
      </c>
      <c r="AV765">
        <v>20</v>
      </c>
      <c r="AW765">
        <v>1</v>
      </c>
      <c r="AX765" t="s">
        <v>74</v>
      </c>
      <c r="AY765" t="s">
        <v>74</v>
      </c>
      <c r="AZ765" t="s">
        <v>74</v>
      </c>
      <c r="BA765" t="s">
        <v>74</v>
      </c>
      <c r="BB765">
        <v>39</v>
      </c>
      <c r="BC765">
        <v>52</v>
      </c>
      <c r="BD765" t="s">
        <v>74</v>
      </c>
      <c r="BE765" t="s">
        <v>8885</v>
      </c>
      <c r="BF765" t="str">
        <f>HYPERLINK("http://dx.doi.org/10.1016/0079-1946(95)00007-W","http://dx.doi.org/10.1016/0079-1946(95)00007-W")</f>
        <v>http://dx.doi.org/10.1016/0079-1946(95)00007-W</v>
      </c>
      <c r="BG765" t="s">
        <v>74</v>
      </c>
      <c r="BH765" t="s">
        <v>74</v>
      </c>
      <c r="BI765">
        <v>14</v>
      </c>
      <c r="BJ765" t="s">
        <v>8018</v>
      </c>
      <c r="BK765" t="s">
        <v>6965</v>
      </c>
      <c r="BL765" t="s">
        <v>8018</v>
      </c>
      <c r="BM765" t="s">
        <v>8886</v>
      </c>
      <c r="BN765" t="s">
        <v>74</v>
      </c>
      <c r="BO765" t="s">
        <v>74</v>
      </c>
      <c r="BP765" t="s">
        <v>74</v>
      </c>
      <c r="BQ765" t="s">
        <v>74</v>
      </c>
      <c r="BR765" t="s">
        <v>97</v>
      </c>
      <c r="BS765" t="s">
        <v>8887</v>
      </c>
      <c r="BT765" t="str">
        <f>HYPERLINK("https%3A%2F%2Fwww.webofscience.com%2Fwos%2Fwoscc%2Ffull-record%2FWOS:A1995BE71C00006","View Full Record in Web of Science")</f>
        <v>View Full Record in Web of Science</v>
      </c>
    </row>
    <row r="766" spans="1:72" x14ac:dyDescent="0.15">
      <c r="A766" t="s">
        <v>6954</v>
      </c>
      <c r="B766" t="s">
        <v>8888</v>
      </c>
      <c r="C766" t="s">
        <v>74</v>
      </c>
      <c r="D766" t="s">
        <v>8874</v>
      </c>
      <c r="E766" t="s">
        <v>74</v>
      </c>
      <c r="F766" t="s">
        <v>8888</v>
      </c>
      <c r="G766" t="s">
        <v>74</v>
      </c>
      <c r="H766" t="s">
        <v>74</v>
      </c>
      <c r="I766" t="s">
        <v>8889</v>
      </c>
      <c r="J766" t="s">
        <v>8876</v>
      </c>
      <c r="K766" t="s">
        <v>8877</v>
      </c>
      <c r="L766" t="s">
        <v>74</v>
      </c>
      <c r="M766" t="s">
        <v>77</v>
      </c>
      <c r="N766" t="s">
        <v>6959</v>
      </c>
      <c r="O766" t="s">
        <v>8878</v>
      </c>
      <c r="P766" t="s">
        <v>8879</v>
      </c>
      <c r="Q766" t="s">
        <v>7965</v>
      </c>
      <c r="R766" t="s">
        <v>74</v>
      </c>
      <c r="S766" t="s">
        <v>74</v>
      </c>
      <c r="T766" t="s">
        <v>74</v>
      </c>
      <c r="U766" t="s">
        <v>74</v>
      </c>
      <c r="V766" t="s">
        <v>74</v>
      </c>
      <c r="W766" t="s">
        <v>8890</v>
      </c>
      <c r="X766" t="s">
        <v>8891</v>
      </c>
      <c r="Y766" t="s">
        <v>74</v>
      </c>
      <c r="Z766" t="s">
        <v>74</v>
      </c>
      <c r="AA766" t="s">
        <v>8892</v>
      </c>
      <c r="AB766" t="s">
        <v>8893</v>
      </c>
      <c r="AC766" t="s">
        <v>74</v>
      </c>
      <c r="AD766" t="s">
        <v>74</v>
      </c>
      <c r="AE766" t="s">
        <v>74</v>
      </c>
      <c r="AF766" t="s">
        <v>74</v>
      </c>
      <c r="AG766">
        <v>0</v>
      </c>
      <c r="AH766">
        <v>12</v>
      </c>
      <c r="AI766">
        <v>12</v>
      </c>
      <c r="AJ766">
        <v>0</v>
      </c>
      <c r="AK766">
        <v>1</v>
      </c>
      <c r="AL766" t="s">
        <v>7148</v>
      </c>
      <c r="AM766" t="s">
        <v>372</v>
      </c>
      <c r="AN766" t="s">
        <v>7149</v>
      </c>
      <c r="AO766" t="s">
        <v>8883</v>
      </c>
      <c r="AP766" t="s">
        <v>74</v>
      </c>
      <c r="AQ766" t="s">
        <v>74</v>
      </c>
      <c r="AR766" t="s">
        <v>8884</v>
      </c>
      <c r="AS766" t="s">
        <v>74</v>
      </c>
      <c r="AT766" t="s">
        <v>74</v>
      </c>
      <c r="AU766">
        <v>1995</v>
      </c>
      <c r="AV766">
        <v>20</v>
      </c>
      <c r="AW766">
        <v>1</v>
      </c>
      <c r="AX766" t="s">
        <v>74</v>
      </c>
      <c r="AY766" t="s">
        <v>74</v>
      </c>
      <c r="AZ766" t="s">
        <v>74</v>
      </c>
      <c r="BA766" t="s">
        <v>74</v>
      </c>
      <c r="BB766">
        <v>83</v>
      </c>
      <c r="BC766">
        <v>96</v>
      </c>
      <c r="BD766" t="s">
        <v>74</v>
      </c>
      <c r="BE766" t="s">
        <v>8894</v>
      </c>
      <c r="BF766" t="str">
        <f>HYPERLINK("http://dx.doi.org/10.1016/0079-1946(95)00010-8","http://dx.doi.org/10.1016/0079-1946(95)00010-8")</f>
        <v>http://dx.doi.org/10.1016/0079-1946(95)00010-8</v>
      </c>
      <c r="BG766" t="s">
        <v>74</v>
      </c>
      <c r="BH766" t="s">
        <v>74</v>
      </c>
      <c r="BI766">
        <v>14</v>
      </c>
      <c r="BJ766" t="s">
        <v>8018</v>
      </c>
      <c r="BK766" t="s">
        <v>6965</v>
      </c>
      <c r="BL766" t="s">
        <v>8018</v>
      </c>
      <c r="BM766" t="s">
        <v>8886</v>
      </c>
      <c r="BN766" t="s">
        <v>74</v>
      </c>
      <c r="BO766" t="s">
        <v>74</v>
      </c>
      <c r="BP766" t="s">
        <v>74</v>
      </c>
      <c r="BQ766" t="s">
        <v>74</v>
      </c>
      <c r="BR766" t="s">
        <v>97</v>
      </c>
      <c r="BS766" t="s">
        <v>8895</v>
      </c>
      <c r="BT766" t="str">
        <f>HYPERLINK("https%3A%2F%2Fwww.webofscience.com%2Fwos%2Fwoscc%2Ffull-record%2FWOS:A1995BE71C00009","View Full Record in Web of Science")</f>
        <v>View Full Record in Web of Science</v>
      </c>
    </row>
    <row r="767" spans="1:72" x14ac:dyDescent="0.15">
      <c r="A767" t="s">
        <v>72</v>
      </c>
      <c r="B767" t="s">
        <v>8896</v>
      </c>
      <c r="C767" t="s">
        <v>74</v>
      </c>
      <c r="D767" t="s">
        <v>74</v>
      </c>
      <c r="E767" t="s">
        <v>74</v>
      </c>
      <c r="F767" t="s">
        <v>8896</v>
      </c>
      <c r="G767" t="s">
        <v>74</v>
      </c>
      <c r="H767" t="s">
        <v>74</v>
      </c>
      <c r="I767" t="s">
        <v>8897</v>
      </c>
      <c r="J767" t="s">
        <v>6123</v>
      </c>
      <c r="K767" t="s">
        <v>74</v>
      </c>
      <c r="L767" t="s">
        <v>74</v>
      </c>
      <c r="M767" t="s">
        <v>77</v>
      </c>
      <c r="N767" t="s">
        <v>1282</v>
      </c>
      <c r="O767" t="s">
        <v>8898</v>
      </c>
      <c r="P767" t="s">
        <v>8899</v>
      </c>
      <c r="Q767" t="s">
        <v>8900</v>
      </c>
      <c r="R767" t="s">
        <v>74</v>
      </c>
      <c r="S767" t="s">
        <v>74</v>
      </c>
      <c r="T767" t="s">
        <v>74</v>
      </c>
      <c r="U767" t="s">
        <v>8901</v>
      </c>
      <c r="V767" t="s">
        <v>8902</v>
      </c>
      <c r="W767" t="s">
        <v>74</v>
      </c>
      <c r="X767" t="s">
        <v>74</v>
      </c>
      <c r="Y767" t="s">
        <v>8903</v>
      </c>
      <c r="Z767" t="s">
        <v>74</v>
      </c>
      <c r="AA767" t="s">
        <v>74</v>
      </c>
      <c r="AB767" t="s">
        <v>8904</v>
      </c>
      <c r="AC767" t="s">
        <v>74</v>
      </c>
      <c r="AD767" t="s">
        <v>74</v>
      </c>
      <c r="AE767" t="s">
        <v>74</v>
      </c>
      <c r="AF767" t="s">
        <v>74</v>
      </c>
      <c r="AG767">
        <v>39</v>
      </c>
      <c r="AH767">
        <v>30</v>
      </c>
      <c r="AI767">
        <v>31</v>
      </c>
      <c r="AJ767">
        <v>0</v>
      </c>
      <c r="AK767">
        <v>5</v>
      </c>
      <c r="AL767" t="s">
        <v>622</v>
      </c>
      <c r="AM767" t="s">
        <v>372</v>
      </c>
      <c r="AN767" t="s">
        <v>623</v>
      </c>
      <c r="AO767" t="s">
        <v>6130</v>
      </c>
      <c r="AP767" t="s">
        <v>74</v>
      </c>
      <c r="AQ767" t="s">
        <v>74</v>
      </c>
      <c r="AR767" t="s">
        <v>6131</v>
      </c>
      <c r="AS767" t="s">
        <v>6132</v>
      </c>
      <c r="AT767" t="s">
        <v>7885</v>
      </c>
      <c r="AU767">
        <v>1995</v>
      </c>
      <c r="AV767">
        <v>43</v>
      </c>
      <c r="AW767" t="s">
        <v>268</v>
      </c>
      <c r="AX767" t="s">
        <v>74</v>
      </c>
      <c r="AY767" t="s">
        <v>74</v>
      </c>
      <c r="AZ767" t="s">
        <v>74</v>
      </c>
      <c r="BA767" t="s">
        <v>74</v>
      </c>
      <c r="BB767">
        <v>179</v>
      </c>
      <c r="BC767" t="s">
        <v>2586</v>
      </c>
      <c r="BD767" t="s">
        <v>74</v>
      </c>
      <c r="BE767" t="s">
        <v>8905</v>
      </c>
      <c r="BF767" t="str">
        <f>HYPERLINK("http://dx.doi.org/10.1016/0032-0633(94)00168-Q","http://dx.doi.org/10.1016/0032-0633(94)00168-Q")</f>
        <v>http://dx.doi.org/10.1016/0032-0633(94)00168-Q</v>
      </c>
      <c r="BG767" t="s">
        <v>74</v>
      </c>
      <c r="BH767" t="s">
        <v>74</v>
      </c>
      <c r="BI767">
        <v>0</v>
      </c>
      <c r="BJ767" t="s">
        <v>1613</v>
      </c>
      <c r="BK767" t="s">
        <v>1296</v>
      </c>
      <c r="BL767" t="s">
        <v>1613</v>
      </c>
      <c r="BM767" t="s">
        <v>8906</v>
      </c>
      <c r="BN767">
        <v>11538432</v>
      </c>
      <c r="BO767" t="s">
        <v>74</v>
      </c>
      <c r="BP767" t="s">
        <v>74</v>
      </c>
      <c r="BQ767" t="s">
        <v>74</v>
      </c>
      <c r="BR767" t="s">
        <v>97</v>
      </c>
      <c r="BS767" t="s">
        <v>8907</v>
      </c>
      <c r="BT767" t="str">
        <f>HYPERLINK("https%3A%2F%2Fwww.webofscience.com%2Fwos%2Fwoscc%2Ffull-record%2FWOS:A1995QY77200022","View Full Record in Web of Science")</f>
        <v>View Full Record in Web of Science</v>
      </c>
    </row>
    <row r="768" spans="1:72" x14ac:dyDescent="0.15">
      <c r="A768" t="s">
        <v>72</v>
      </c>
      <c r="B768" t="s">
        <v>8908</v>
      </c>
      <c r="C768" t="s">
        <v>74</v>
      </c>
      <c r="D768" t="s">
        <v>74</v>
      </c>
      <c r="E768" t="s">
        <v>74</v>
      </c>
      <c r="F768" t="s">
        <v>8908</v>
      </c>
      <c r="G768" t="s">
        <v>74</v>
      </c>
      <c r="H768" t="s">
        <v>74</v>
      </c>
      <c r="I768" t="s">
        <v>8909</v>
      </c>
      <c r="J768" t="s">
        <v>1196</v>
      </c>
      <c r="K768" t="s">
        <v>74</v>
      </c>
      <c r="L768" t="s">
        <v>74</v>
      </c>
      <c r="M768" t="s">
        <v>77</v>
      </c>
      <c r="N768" t="s">
        <v>78</v>
      </c>
      <c r="O768" t="s">
        <v>74</v>
      </c>
      <c r="P768" t="s">
        <v>74</v>
      </c>
      <c r="Q768" t="s">
        <v>74</v>
      </c>
      <c r="R768" t="s">
        <v>74</v>
      </c>
      <c r="S768" t="s">
        <v>74</v>
      </c>
      <c r="T768" t="s">
        <v>74</v>
      </c>
      <c r="U768" t="s">
        <v>8910</v>
      </c>
      <c r="V768" t="s">
        <v>8911</v>
      </c>
      <c r="W768" t="s">
        <v>8912</v>
      </c>
      <c r="X768" t="s">
        <v>8913</v>
      </c>
      <c r="Y768" t="s">
        <v>8914</v>
      </c>
      <c r="Z768" t="s">
        <v>74</v>
      </c>
      <c r="AA768" t="s">
        <v>74</v>
      </c>
      <c r="AB768" t="s">
        <v>74</v>
      </c>
      <c r="AC768" t="s">
        <v>74</v>
      </c>
      <c r="AD768" t="s">
        <v>74</v>
      </c>
      <c r="AE768" t="s">
        <v>74</v>
      </c>
      <c r="AF768" t="s">
        <v>74</v>
      </c>
      <c r="AG768">
        <v>29</v>
      </c>
      <c r="AH768">
        <v>11</v>
      </c>
      <c r="AI768">
        <v>11</v>
      </c>
      <c r="AJ768">
        <v>0</v>
      </c>
      <c r="AK768">
        <v>2</v>
      </c>
      <c r="AL768" t="s">
        <v>344</v>
      </c>
      <c r="AM768" t="s">
        <v>345</v>
      </c>
      <c r="AN768" t="s">
        <v>346</v>
      </c>
      <c r="AO768" t="s">
        <v>1200</v>
      </c>
      <c r="AP768" t="s">
        <v>74</v>
      </c>
      <c r="AQ768" t="s">
        <v>74</v>
      </c>
      <c r="AR768" t="s">
        <v>1201</v>
      </c>
      <c r="AS768" t="s">
        <v>1202</v>
      </c>
      <c r="AT768" t="s">
        <v>7113</v>
      </c>
      <c r="AU768">
        <v>1995</v>
      </c>
      <c r="AV768">
        <v>15</v>
      </c>
      <c r="AW768">
        <v>1</v>
      </c>
      <c r="AX768" t="s">
        <v>74</v>
      </c>
      <c r="AY768" t="s">
        <v>74</v>
      </c>
      <c r="AZ768" t="s">
        <v>74</v>
      </c>
      <c r="BA768" t="s">
        <v>74</v>
      </c>
      <c r="BB768">
        <v>1</v>
      </c>
      <c r="BC768">
        <v>8</v>
      </c>
      <c r="BD768" t="s">
        <v>74</v>
      </c>
      <c r="BE768" t="s">
        <v>74</v>
      </c>
      <c r="BF768" t="s">
        <v>74</v>
      </c>
      <c r="BG768" t="s">
        <v>74</v>
      </c>
      <c r="BH768" t="s">
        <v>74</v>
      </c>
      <c r="BI768">
        <v>8</v>
      </c>
      <c r="BJ768" t="s">
        <v>1204</v>
      </c>
      <c r="BK768" t="s">
        <v>94</v>
      </c>
      <c r="BL768" t="s">
        <v>1205</v>
      </c>
      <c r="BM768" t="s">
        <v>8915</v>
      </c>
      <c r="BN768" t="s">
        <v>74</v>
      </c>
      <c r="BO768" t="s">
        <v>74</v>
      </c>
      <c r="BP768" t="s">
        <v>74</v>
      </c>
      <c r="BQ768" t="s">
        <v>74</v>
      </c>
      <c r="BR768" t="s">
        <v>97</v>
      </c>
      <c r="BS768" t="s">
        <v>8916</v>
      </c>
      <c r="BT768" t="str">
        <f>HYPERLINK("https%3A%2F%2Fwww.webofscience.com%2Fwos%2Fwoscc%2Ffull-record%2FWOS:A1995PX44100001","View Full Record in Web of Science")</f>
        <v>View Full Record in Web of Science</v>
      </c>
    </row>
    <row r="769" spans="1:72" x14ac:dyDescent="0.15">
      <c r="A769" t="s">
        <v>72</v>
      </c>
      <c r="B769" t="s">
        <v>8917</v>
      </c>
      <c r="C769" t="s">
        <v>74</v>
      </c>
      <c r="D769" t="s">
        <v>74</v>
      </c>
      <c r="E769" t="s">
        <v>74</v>
      </c>
      <c r="F769" t="s">
        <v>8917</v>
      </c>
      <c r="G769" t="s">
        <v>74</v>
      </c>
      <c r="H769" t="s">
        <v>74</v>
      </c>
      <c r="I769" t="s">
        <v>8918</v>
      </c>
      <c r="J769" t="s">
        <v>1196</v>
      </c>
      <c r="K769" t="s">
        <v>74</v>
      </c>
      <c r="L769" t="s">
        <v>74</v>
      </c>
      <c r="M769" t="s">
        <v>77</v>
      </c>
      <c r="N769" t="s">
        <v>78</v>
      </c>
      <c r="O769" t="s">
        <v>74</v>
      </c>
      <c r="P769" t="s">
        <v>74</v>
      </c>
      <c r="Q769" t="s">
        <v>74</v>
      </c>
      <c r="R769" t="s">
        <v>74</v>
      </c>
      <c r="S769" t="s">
        <v>74</v>
      </c>
      <c r="T769" t="s">
        <v>74</v>
      </c>
      <c r="U769" t="s">
        <v>8919</v>
      </c>
      <c r="V769" t="s">
        <v>8920</v>
      </c>
      <c r="W769" t="s">
        <v>74</v>
      </c>
      <c r="X769" t="s">
        <v>74</v>
      </c>
      <c r="Y769" t="s">
        <v>8921</v>
      </c>
      <c r="Z769" t="s">
        <v>74</v>
      </c>
      <c r="AA769" t="s">
        <v>8922</v>
      </c>
      <c r="AB769" t="s">
        <v>8923</v>
      </c>
      <c r="AC769" t="s">
        <v>74</v>
      </c>
      <c r="AD769" t="s">
        <v>74</v>
      </c>
      <c r="AE769" t="s">
        <v>74</v>
      </c>
      <c r="AF769" t="s">
        <v>74</v>
      </c>
      <c r="AG769">
        <v>32</v>
      </c>
      <c r="AH769">
        <v>41</v>
      </c>
      <c r="AI769">
        <v>42</v>
      </c>
      <c r="AJ769">
        <v>0</v>
      </c>
      <c r="AK769">
        <v>4</v>
      </c>
      <c r="AL769" t="s">
        <v>344</v>
      </c>
      <c r="AM769" t="s">
        <v>345</v>
      </c>
      <c r="AN769" t="s">
        <v>346</v>
      </c>
      <c r="AO769" t="s">
        <v>1200</v>
      </c>
      <c r="AP769" t="s">
        <v>74</v>
      </c>
      <c r="AQ769" t="s">
        <v>74</v>
      </c>
      <c r="AR769" t="s">
        <v>1201</v>
      </c>
      <c r="AS769" t="s">
        <v>1202</v>
      </c>
      <c r="AT769" t="s">
        <v>7113</v>
      </c>
      <c r="AU769">
        <v>1995</v>
      </c>
      <c r="AV769">
        <v>15</v>
      </c>
      <c r="AW769">
        <v>1</v>
      </c>
      <c r="AX769" t="s">
        <v>74</v>
      </c>
      <c r="AY769" t="s">
        <v>74</v>
      </c>
      <c r="AZ769" t="s">
        <v>74</v>
      </c>
      <c r="BA769" t="s">
        <v>74</v>
      </c>
      <c r="BB769">
        <v>15</v>
      </c>
      <c r="BC769">
        <v>20</v>
      </c>
      <c r="BD769" t="s">
        <v>74</v>
      </c>
      <c r="BE769" t="s">
        <v>74</v>
      </c>
      <c r="BF769" t="s">
        <v>74</v>
      </c>
      <c r="BG769" t="s">
        <v>74</v>
      </c>
      <c r="BH769" t="s">
        <v>74</v>
      </c>
      <c r="BI769">
        <v>6</v>
      </c>
      <c r="BJ769" t="s">
        <v>1204</v>
      </c>
      <c r="BK769" t="s">
        <v>94</v>
      </c>
      <c r="BL769" t="s">
        <v>1205</v>
      </c>
      <c r="BM769" t="s">
        <v>8915</v>
      </c>
      <c r="BN769" t="s">
        <v>74</v>
      </c>
      <c r="BO769" t="s">
        <v>74</v>
      </c>
      <c r="BP769" t="s">
        <v>74</v>
      </c>
      <c r="BQ769" t="s">
        <v>74</v>
      </c>
      <c r="BR769" t="s">
        <v>97</v>
      </c>
      <c r="BS769" t="s">
        <v>8924</v>
      </c>
      <c r="BT769" t="str">
        <f>HYPERLINK("https%3A%2F%2Fwww.webofscience.com%2Fwos%2Fwoscc%2Ffull-record%2FWOS:A1995PX44100003","View Full Record in Web of Science")</f>
        <v>View Full Record in Web of Science</v>
      </c>
    </row>
    <row r="770" spans="1:72" x14ac:dyDescent="0.15">
      <c r="A770" t="s">
        <v>72</v>
      </c>
      <c r="B770" t="s">
        <v>8925</v>
      </c>
      <c r="C770" t="s">
        <v>74</v>
      </c>
      <c r="D770" t="s">
        <v>74</v>
      </c>
      <c r="E770" t="s">
        <v>74</v>
      </c>
      <c r="F770" t="s">
        <v>8925</v>
      </c>
      <c r="G770" t="s">
        <v>74</v>
      </c>
      <c r="H770" t="s">
        <v>74</v>
      </c>
      <c r="I770" t="s">
        <v>8926</v>
      </c>
      <c r="J770" t="s">
        <v>1196</v>
      </c>
      <c r="K770" t="s">
        <v>74</v>
      </c>
      <c r="L770" t="s">
        <v>74</v>
      </c>
      <c r="M770" t="s">
        <v>77</v>
      </c>
      <c r="N770" t="s">
        <v>78</v>
      </c>
      <c r="O770" t="s">
        <v>74</v>
      </c>
      <c r="P770" t="s">
        <v>74</v>
      </c>
      <c r="Q770" t="s">
        <v>74</v>
      </c>
      <c r="R770" t="s">
        <v>74</v>
      </c>
      <c r="S770" t="s">
        <v>74</v>
      </c>
      <c r="T770" t="s">
        <v>74</v>
      </c>
      <c r="U770" t="s">
        <v>8927</v>
      </c>
      <c r="V770" t="s">
        <v>8928</v>
      </c>
      <c r="W770" t="s">
        <v>8929</v>
      </c>
      <c r="X770" t="s">
        <v>8930</v>
      </c>
      <c r="Y770" t="s">
        <v>74</v>
      </c>
      <c r="Z770" t="s">
        <v>74</v>
      </c>
      <c r="AA770" t="s">
        <v>74</v>
      </c>
      <c r="AB770" t="s">
        <v>74</v>
      </c>
      <c r="AC770" t="s">
        <v>74</v>
      </c>
      <c r="AD770" t="s">
        <v>74</v>
      </c>
      <c r="AE770" t="s">
        <v>74</v>
      </c>
      <c r="AF770" t="s">
        <v>74</v>
      </c>
      <c r="AG770">
        <v>51</v>
      </c>
      <c r="AH770">
        <v>47</v>
      </c>
      <c r="AI770">
        <v>50</v>
      </c>
      <c r="AJ770">
        <v>0</v>
      </c>
      <c r="AK770">
        <v>8</v>
      </c>
      <c r="AL770" t="s">
        <v>344</v>
      </c>
      <c r="AM770" t="s">
        <v>345</v>
      </c>
      <c r="AN770" t="s">
        <v>346</v>
      </c>
      <c r="AO770" t="s">
        <v>1200</v>
      </c>
      <c r="AP770" t="s">
        <v>74</v>
      </c>
      <c r="AQ770" t="s">
        <v>74</v>
      </c>
      <c r="AR770" t="s">
        <v>1201</v>
      </c>
      <c r="AS770" t="s">
        <v>1202</v>
      </c>
      <c r="AT770" t="s">
        <v>7113</v>
      </c>
      <c r="AU770">
        <v>1995</v>
      </c>
      <c r="AV770">
        <v>15</v>
      </c>
      <c r="AW770">
        <v>1</v>
      </c>
      <c r="AX770" t="s">
        <v>74</v>
      </c>
      <c r="AY770" t="s">
        <v>74</v>
      </c>
      <c r="AZ770" t="s">
        <v>74</v>
      </c>
      <c r="BA770" t="s">
        <v>74</v>
      </c>
      <c r="BB770">
        <v>21</v>
      </c>
      <c r="BC770">
        <v>30</v>
      </c>
      <c r="BD770" t="s">
        <v>74</v>
      </c>
      <c r="BE770" t="s">
        <v>74</v>
      </c>
      <c r="BF770" t="s">
        <v>74</v>
      </c>
      <c r="BG770" t="s">
        <v>74</v>
      </c>
      <c r="BH770" t="s">
        <v>74</v>
      </c>
      <c r="BI770">
        <v>10</v>
      </c>
      <c r="BJ770" t="s">
        <v>1204</v>
      </c>
      <c r="BK770" t="s">
        <v>94</v>
      </c>
      <c r="BL770" t="s">
        <v>1205</v>
      </c>
      <c r="BM770" t="s">
        <v>8915</v>
      </c>
      <c r="BN770" t="s">
        <v>74</v>
      </c>
      <c r="BO770" t="s">
        <v>74</v>
      </c>
      <c r="BP770" t="s">
        <v>74</v>
      </c>
      <c r="BQ770" t="s">
        <v>74</v>
      </c>
      <c r="BR770" t="s">
        <v>97</v>
      </c>
      <c r="BS770" t="s">
        <v>8931</v>
      </c>
      <c r="BT770" t="str">
        <f>HYPERLINK("https%3A%2F%2Fwww.webofscience.com%2Fwos%2Fwoscc%2Ffull-record%2FWOS:A1995PX44100004","View Full Record in Web of Science")</f>
        <v>View Full Record in Web of Science</v>
      </c>
    </row>
    <row r="771" spans="1:72" x14ac:dyDescent="0.15">
      <c r="A771" t="s">
        <v>72</v>
      </c>
      <c r="B771" t="s">
        <v>8932</v>
      </c>
      <c r="C771" t="s">
        <v>74</v>
      </c>
      <c r="D771" t="s">
        <v>74</v>
      </c>
      <c r="E771" t="s">
        <v>74</v>
      </c>
      <c r="F771" t="s">
        <v>8932</v>
      </c>
      <c r="G771" t="s">
        <v>74</v>
      </c>
      <c r="H771" t="s">
        <v>74</v>
      </c>
      <c r="I771" t="s">
        <v>8933</v>
      </c>
      <c r="J771" t="s">
        <v>1196</v>
      </c>
      <c r="K771" t="s">
        <v>74</v>
      </c>
      <c r="L771" t="s">
        <v>74</v>
      </c>
      <c r="M771" t="s">
        <v>77</v>
      </c>
      <c r="N771" t="s">
        <v>78</v>
      </c>
      <c r="O771" t="s">
        <v>74</v>
      </c>
      <c r="P771" t="s">
        <v>74</v>
      </c>
      <c r="Q771" t="s">
        <v>74</v>
      </c>
      <c r="R771" t="s">
        <v>74</v>
      </c>
      <c r="S771" t="s">
        <v>74</v>
      </c>
      <c r="T771" t="s">
        <v>74</v>
      </c>
      <c r="U771" t="s">
        <v>8934</v>
      </c>
      <c r="V771" t="s">
        <v>8935</v>
      </c>
      <c r="W771" t="s">
        <v>8936</v>
      </c>
      <c r="X771" t="s">
        <v>8937</v>
      </c>
      <c r="Y771" t="s">
        <v>8938</v>
      </c>
      <c r="Z771" t="s">
        <v>74</v>
      </c>
      <c r="AA771" t="s">
        <v>8939</v>
      </c>
      <c r="AB771" t="s">
        <v>8940</v>
      </c>
      <c r="AC771" t="s">
        <v>74</v>
      </c>
      <c r="AD771" t="s">
        <v>74</v>
      </c>
      <c r="AE771" t="s">
        <v>74</v>
      </c>
      <c r="AF771" t="s">
        <v>74</v>
      </c>
      <c r="AG771">
        <v>42</v>
      </c>
      <c r="AH771">
        <v>58</v>
      </c>
      <c r="AI771">
        <v>66</v>
      </c>
      <c r="AJ771">
        <v>0</v>
      </c>
      <c r="AK771">
        <v>7</v>
      </c>
      <c r="AL771" t="s">
        <v>344</v>
      </c>
      <c r="AM771" t="s">
        <v>345</v>
      </c>
      <c r="AN771" t="s">
        <v>346</v>
      </c>
      <c r="AO771" t="s">
        <v>1200</v>
      </c>
      <c r="AP771" t="s">
        <v>74</v>
      </c>
      <c r="AQ771" t="s">
        <v>74</v>
      </c>
      <c r="AR771" t="s">
        <v>1201</v>
      </c>
      <c r="AS771" t="s">
        <v>1202</v>
      </c>
      <c r="AT771" t="s">
        <v>7113</v>
      </c>
      <c r="AU771">
        <v>1995</v>
      </c>
      <c r="AV771">
        <v>15</v>
      </c>
      <c r="AW771">
        <v>1</v>
      </c>
      <c r="AX771" t="s">
        <v>74</v>
      </c>
      <c r="AY771" t="s">
        <v>74</v>
      </c>
      <c r="AZ771" t="s">
        <v>74</v>
      </c>
      <c r="BA771" t="s">
        <v>74</v>
      </c>
      <c r="BB771">
        <v>31</v>
      </c>
      <c r="BC771">
        <v>39</v>
      </c>
      <c r="BD771" t="s">
        <v>74</v>
      </c>
      <c r="BE771" t="s">
        <v>74</v>
      </c>
      <c r="BF771" t="s">
        <v>74</v>
      </c>
      <c r="BG771" t="s">
        <v>74</v>
      </c>
      <c r="BH771" t="s">
        <v>74</v>
      </c>
      <c r="BI771">
        <v>9</v>
      </c>
      <c r="BJ771" t="s">
        <v>1204</v>
      </c>
      <c r="BK771" t="s">
        <v>94</v>
      </c>
      <c r="BL771" t="s">
        <v>1205</v>
      </c>
      <c r="BM771" t="s">
        <v>8915</v>
      </c>
      <c r="BN771" t="s">
        <v>74</v>
      </c>
      <c r="BO771" t="s">
        <v>74</v>
      </c>
      <c r="BP771" t="s">
        <v>74</v>
      </c>
      <c r="BQ771" t="s">
        <v>74</v>
      </c>
      <c r="BR771" t="s">
        <v>97</v>
      </c>
      <c r="BS771" t="s">
        <v>8941</v>
      </c>
      <c r="BT771" t="str">
        <f>HYPERLINK("https%3A%2F%2Fwww.webofscience.com%2Fwos%2Fwoscc%2Ffull-record%2FWOS:A1995PX44100005","View Full Record in Web of Science")</f>
        <v>View Full Record in Web of Science</v>
      </c>
    </row>
    <row r="772" spans="1:72" x14ac:dyDescent="0.15">
      <c r="A772" t="s">
        <v>72</v>
      </c>
      <c r="B772" t="s">
        <v>8942</v>
      </c>
      <c r="C772" t="s">
        <v>74</v>
      </c>
      <c r="D772" t="s">
        <v>74</v>
      </c>
      <c r="E772" t="s">
        <v>74</v>
      </c>
      <c r="F772" t="s">
        <v>8942</v>
      </c>
      <c r="G772" t="s">
        <v>74</v>
      </c>
      <c r="H772" t="s">
        <v>74</v>
      </c>
      <c r="I772" t="s">
        <v>8943</v>
      </c>
      <c r="J772" t="s">
        <v>1196</v>
      </c>
      <c r="K772" t="s">
        <v>74</v>
      </c>
      <c r="L772" t="s">
        <v>74</v>
      </c>
      <c r="M772" t="s">
        <v>77</v>
      </c>
      <c r="N772" t="s">
        <v>78</v>
      </c>
      <c r="O772" t="s">
        <v>74</v>
      </c>
      <c r="P772" t="s">
        <v>74</v>
      </c>
      <c r="Q772" t="s">
        <v>74</v>
      </c>
      <c r="R772" t="s">
        <v>74</v>
      </c>
      <c r="S772" t="s">
        <v>74</v>
      </c>
      <c r="T772" t="s">
        <v>74</v>
      </c>
      <c r="U772" t="s">
        <v>8944</v>
      </c>
      <c r="V772" t="s">
        <v>8945</v>
      </c>
      <c r="W772" t="s">
        <v>8946</v>
      </c>
      <c r="X772" t="s">
        <v>8947</v>
      </c>
      <c r="Y772" t="s">
        <v>8948</v>
      </c>
      <c r="Z772" t="s">
        <v>74</v>
      </c>
      <c r="AA772" t="s">
        <v>74</v>
      </c>
      <c r="AB772" t="s">
        <v>8949</v>
      </c>
      <c r="AC772" t="s">
        <v>74</v>
      </c>
      <c r="AD772" t="s">
        <v>74</v>
      </c>
      <c r="AE772" t="s">
        <v>74</v>
      </c>
      <c r="AF772" t="s">
        <v>74</v>
      </c>
      <c r="AG772">
        <v>38</v>
      </c>
      <c r="AH772">
        <v>18</v>
      </c>
      <c r="AI772">
        <v>19</v>
      </c>
      <c r="AJ772">
        <v>0</v>
      </c>
      <c r="AK772">
        <v>6</v>
      </c>
      <c r="AL772" t="s">
        <v>1696</v>
      </c>
      <c r="AM772" t="s">
        <v>345</v>
      </c>
      <c r="AN772" t="s">
        <v>8950</v>
      </c>
      <c r="AO772" t="s">
        <v>1200</v>
      </c>
      <c r="AP772" t="s">
        <v>2848</v>
      </c>
      <c r="AQ772" t="s">
        <v>74</v>
      </c>
      <c r="AR772" t="s">
        <v>1201</v>
      </c>
      <c r="AS772" t="s">
        <v>1202</v>
      </c>
      <c r="AT772" t="s">
        <v>7113</v>
      </c>
      <c r="AU772">
        <v>1995</v>
      </c>
      <c r="AV772">
        <v>15</v>
      </c>
      <c r="AW772">
        <v>1</v>
      </c>
      <c r="AX772" t="s">
        <v>74</v>
      </c>
      <c r="AY772" t="s">
        <v>74</v>
      </c>
      <c r="AZ772" t="s">
        <v>74</v>
      </c>
      <c r="BA772" t="s">
        <v>74</v>
      </c>
      <c r="BB772">
        <v>41</v>
      </c>
      <c r="BC772">
        <v>46</v>
      </c>
      <c r="BD772" t="s">
        <v>74</v>
      </c>
      <c r="BE772" t="s">
        <v>74</v>
      </c>
      <c r="BF772" t="s">
        <v>74</v>
      </c>
      <c r="BG772" t="s">
        <v>74</v>
      </c>
      <c r="BH772" t="s">
        <v>74</v>
      </c>
      <c r="BI772">
        <v>6</v>
      </c>
      <c r="BJ772" t="s">
        <v>1204</v>
      </c>
      <c r="BK772" t="s">
        <v>94</v>
      </c>
      <c r="BL772" t="s">
        <v>1205</v>
      </c>
      <c r="BM772" t="s">
        <v>8915</v>
      </c>
      <c r="BN772" t="s">
        <v>74</v>
      </c>
      <c r="BO772" t="s">
        <v>74</v>
      </c>
      <c r="BP772" t="s">
        <v>74</v>
      </c>
      <c r="BQ772" t="s">
        <v>74</v>
      </c>
      <c r="BR772" t="s">
        <v>97</v>
      </c>
      <c r="BS772" t="s">
        <v>8951</v>
      </c>
      <c r="BT772" t="str">
        <f>HYPERLINK("https%3A%2F%2Fwww.webofscience.com%2Fwos%2Fwoscc%2Ffull-record%2FWOS:A1995PX44100006","View Full Record in Web of Science")</f>
        <v>View Full Record in Web of Science</v>
      </c>
    </row>
    <row r="773" spans="1:72" x14ac:dyDescent="0.15">
      <c r="A773" t="s">
        <v>72</v>
      </c>
      <c r="B773" t="s">
        <v>8952</v>
      </c>
      <c r="C773" t="s">
        <v>74</v>
      </c>
      <c r="D773" t="s">
        <v>74</v>
      </c>
      <c r="E773" t="s">
        <v>74</v>
      </c>
      <c r="F773" t="s">
        <v>8952</v>
      </c>
      <c r="G773" t="s">
        <v>74</v>
      </c>
      <c r="H773" t="s">
        <v>74</v>
      </c>
      <c r="I773" t="s">
        <v>8953</v>
      </c>
      <c r="J773" t="s">
        <v>1196</v>
      </c>
      <c r="K773" t="s">
        <v>74</v>
      </c>
      <c r="L773" t="s">
        <v>74</v>
      </c>
      <c r="M773" t="s">
        <v>77</v>
      </c>
      <c r="N773" t="s">
        <v>78</v>
      </c>
      <c r="O773" t="s">
        <v>74</v>
      </c>
      <c r="P773" t="s">
        <v>74</v>
      </c>
      <c r="Q773" t="s">
        <v>74</v>
      </c>
      <c r="R773" t="s">
        <v>74</v>
      </c>
      <c r="S773" t="s">
        <v>74</v>
      </c>
      <c r="T773" t="s">
        <v>74</v>
      </c>
      <c r="U773" t="s">
        <v>8954</v>
      </c>
      <c r="V773" t="s">
        <v>8955</v>
      </c>
      <c r="W773" t="s">
        <v>1146</v>
      </c>
      <c r="X773" t="s">
        <v>1147</v>
      </c>
      <c r="Y773" t="s">
        <v>74</v>
      </c>
      <c r="Z773" t="s">
        <v>74</v>
      </c>
      <c r="AA773" t="s">
        <v>8956</v>
      </c>
      <c r="AB773" t="s">
        <v>8949</v>
      </c>
      <c r="AC773" t="s">
        <v>74</v>
      </c>
      <c r="AD773" t="s">
        <v>74</v>
      </c>
      <c r="AE773" t="s">
        <v>74</v>
      </c>
      <c r="AF773" t="s">
        <v>74</v>
      </c>
      <c r="AG773">
        <v>21</v>
      </c>
      <c r="AH773">
        <v>11</v>
      </c>
      <c r="AI773">
        <v>11</v>
      </c>
      <c r="AJ773">
        <v>0</v>
      </c>
      <c r="AK773">
        <v>9</v>
      </c>
      <c r="AL773" t="s">
        <v>344</v>
      </c>
      <c r="AM773" t="s">
        <v>345</v>
      </c>
      <c r="AN773" t="s">
        <v>346</v>
      </c>
      <c r="AO773" t="s">
        <v>1200</v>
      </c>
      <c r="AP773" t="s">
        <v>74</v>
      </c>
      <c r="AQ773" t="s">
        <v>74</v>
      </c>
      <c r="AR773" t="s">
        <v>1201</v>
      </c>
      <c r="AS773" t="s">
        <v>1202</v>
      </c>
      <c r="AT773" t="s">
        <v>7113</v>
      </c>
      <c r="AU773">
        <v>1995</v>
      </c>
      <c r="AV773">
        <v>15</v>
      </c>
      <c r="AW773">
        <v>1</v>
      </c>
      <c r="AX773" t="s">
        <v>74</v>
      </c>
      <c r="AY773" t="s">
        <v>74</v>
      </c>
      <c r="AZ773" t="s">
        <v>74</v>
      </c>
      <c r="BA773" t="s">
        <v>74</v>
      </c>
      <c r="BB773">
        <v>47</v>
      </c>
      <c r="BC773">
        <v>49</v>
      </c>
      <c r="BD773" t="s">
        <v>74</v>
      </c>
      <c r="BE773" t="s">
        <v>74</v>
      </c>
      <c r="BF773" t="s">
        <v>74</v>
      </c>
      <c r="BG773" t="s">
        <v>74</v>
      </c>
      <c r="BH773" t="s">
        <v>74</v>
      </c>
      <c r="BI773">
        <v>3</v>
      </c>
      <c r="BJ773" t="s">
        <v>1204</v>
      </c>
      <c r="BK773" t="s">
        <v>94</v>
      </c>
      <c r="BL773" t="s">
        <v>1205</v>
      </c>
      <c r="BM773" t="s">
        <v>8915</v>
      </c>
      <c r="BN773" t="s">
        <v>74</v>
      </c>
      <c r="BO773" t="s">
        <v>74</v>
      </c>
      <c r="BP773" t="s">
        <v>74</v>
      </c>
      <c r="BQ773" t="s">
        <v>74</v>
      </c>
      <c r="BR773" t="s">
        <v>97</v>
      </c>
      <c r="BS773" t="s">
        <v>8957</v>
      </c>
      <c r="BT773" t="str">
        <f>HYPERLINK("https%3A%2F%2Fwww.webofscience.com%2Fwos%2Fwoscc%2Ffull-record%2FWOS:A1995PX44100007","View Full Record in Web of Science")</f>
        <v>View Full Record in Web of Science</v>
      </c>
    </row>
    <row r="774" spans="1:72" x14ac:dyDescent="0.15">
      <c r="A774" t="s">
        <v>72</v>
      </c>
      <c r="B774" t="s">
        <v>8958</v>
      </c>
      <c r="C774" t="s">
        <v>74</v>
      </c>
      <c r="D774" t="s">
        <v>74</v>
      </c>
      <c r="E774" t="s">
        <v>74</v>
      </c>
      <c r="F774" t="s">
        <v>8958</v>
      </c>
      <c r="G774" t="s">
        <v>74</v>
      </c>
      <c r="H774" t="s">
        <v>74</v>
      </c>
      <c r="I774" t="s">
        <v>8959</v>
      </c>
      <c r="J774" t="s">
        <v>1196</v>
      </c>
      <c r="K774" t="s">
        <v>74</v>
      </c>
      <c r="L774" t="s">
        <v>74</v>
      </c>
      <c r="M774" t="s">
        <v>77</v>
      </c>
      <c r="N774" t="s">
        <v>78</v>
      </c>
      <c r="O774" t="s">
        <v>74</v>
      </c>
      <c r="P774" t="s">
        <v>74</v>
      </c>
      <c r="Q774" t="s">
        <v>74</v>
      </c>
      <c r="R774" t="s">
        <v>74</v>
      </c>
      <c r="S774" t="s">
        <v>74</v>
      </c>
      <c r="T774" t="s">
        <v>74</v>
      </c>
      <c r="U774" t="s">
        <v>8960</v>
      </c>
      <c r="V774" t="s">
        <v>8961</v>
      </c>
      <c r="W774" t="s">
        <v>74</v>
      </c>
      <c r="X774" t="s">
        <v>74</v>
      </c>
      <c r="Y774" t="s">
        <v>8962</v>
      </c>
      <c r="Z774" t="s">
        <v>74</v>
      </c>
      <c r="AA774" t="s">
        <v>8963</v>
      </c>
      <c r="AB774" t="s">
        <v>8964</v>
      </c>
      <c r="AC774" t="s">
        <v>74</v>
      </c>
      <c r="AD774" t="s">
        <v>74</v>
      </c>
      <c r="AE774" t="s">
        <v>74</v>
      </c>
      <c r="AF774" t="s">
        <v>74</v>
      </c>
      <c r="AG774">
        <v>53</v>
      </c>
      <c r="AH774">
        <v>37</v>
      </c>
      <c r="AI774">
        <v>38</v>
      </c>
      <c r="AJ774">
        <v>0</v>
      </c>
      <c r="AK774">
        <v>7</v>
      </c>
      <c r="AL774" t="s">
        <v>344</v>
      </c>
      <c r="AM774" t="s">
        <v>345</v>
      </c>
      <c r="AN774" t="s">
        <v>346</v>
      </c>
      <c r="AO774" t="s">
        <v>1200</v>
      </c>
      <c r="AP774" t="s">
        <v>74</v>
      </c>
      <c r="AQ774" t="s">
        <v>74</v>
      </c>
      <c r="AR774" t="s">
        <v>1201</v>
      </c>
      <c r="AS774" t="s">
        <v>1202</v>
      </c>
      <c r="AT774" t="s">
        <v>7113</v>
      </c>
      <c r="AU774">
        <v>1995</v>
      </c>
      <c r="AV774">
        <v>15</v>
      </c>
      <c r="AW774">
        <v>1</v>
      </c>
      <c r="AX774" t="s">
        <v>74</v>
      </c>
      <c r="AY774" t="s">
        <v>74</v>
      </c>
      <c r="AZ774" t="s">
        <v>74</v>
      </c>
      <c r="BA774" t="s">
        <v>74</v>
      </c>
      <c r="BB774">
        <v>57</v>
      </c>
      <c r="BC774">
        <v>64</v>
      </c>
      <c r="BD774" t="s">
        <v>74</v>
      </c>
      <c r="BE774" t="s">
        <v>74</v>
      </c>
      <c r="BF774" t="s">
        <v>74</v>
      </c>
      <c r="BG774" t="s">
        <v>74</v>
      </c>
      <c r="BH774" t="s">
        <v>74</v>
      </c>
      <c r="BI774">
        <v>8</v>
      </c>
      <c r="BJ774" t="s">
        <v>1204</v>
      </c>
      <c r="BK774" t="s">
        <v>94</v>
      </c>
      <c r="BL774" t="s">
        <v>1205</v>
      </c>
      <c r="BM774" t="s">
        <v>8915</v>
      </c>
      <c r="BN774" t="s">
        <v>74</v>
      </c>
      <c r="BO774" t="s">
        <v>74</v>
      </c>
      <c r="BP774" t="s">
        <v>74</v>
      </c>
      <c r="BQ774" t="s">
        <v>74</v>
      </c>
      <c r="BR774" t="s">
        <v>97</v>
      </c>
      <c r="BS774" t="s">
        <v>8965</v>
      </c>
      <c r="BT774" t="str">
        <f>HYPERLINK("https%3A%2F%2Fwww.webofscience.com%2Fwos%2Fwoscc%2Ffull-record%2FWOS:A1995PX44100009","View Full Record in Web of Science")</f>
        <v>View Full Record in Web of Science</v>
      </c>
    </row>
    <row r="775" spans="1:72" x14ac:dyDescent="0.15">
      <c r="A775" t="s">
        <v>72</v>
      </c>
      <c r="B775" t="s">
        <v>8966</v>
      </c>
      <c r="C775" t="s">
        <v>74</v>
      </c>
      <c r="D775" t="s">
        <v>74</v>
      </c>
      <c r="E775" t="s">
        <v>74</v>
      </c>
      <c r="F775" t="s">
        <v>8966</v>
      </c>
      <c r="G775" t="s">
        <v>74</v>
      </c>
      <c r="H775" t="s">
        <v>74</v>
      </c>
      <c r="I775" t="s">
        <v>8967</v>
      </c>
      <c r="J775" t="s">
        <v>1196</v>
      </c>
      <c r="K775" t="s">
        <v>74</v>
      </c>
      <c r="L775" t="s">
        <v>74</v>
      </c>
      <c r="M775" t="s">
        <v>77</v>
      </c>
      <c r="N775" t="s">
        <v>78</v>
      </c>
      <c r="O775" t="s">
        <v>74</v>
      </c>
      <c r="P775" t="s">
        <v>74</v>
      </c>
      <c r="Q775" t="s">
        <v>74</v>
      </c>
      <c r="R775" t="s">
        <v>74</v>
      </c>
      <c r="S775" t="s">
        <v>74</v>
      </c>
      <c r="T775" t="s">
        <v>74</v>
      </c>
      <c r="U775" t="s">
        <v>8968</v>
      </c>
      <c r="V775" t="s">
        <v>8969</v>
      </c>
      <c r="W775" t="s">
        <v>74</v>
      </c>
      <c r="X775" t="s">
        <v>74</v>
      </c>
      <c r="Y775" t="s">
        <v>8970</v>
      </c>
      <c r="Z775" t="s">
        <v>74</v>
      </c>
      <c r="AA775" t="s">
        <v>74</v>
      </c>
      <c r="AB775" t="s">
        <v>74</v>
      </c>
      <c r="AC775" t="s">
        <v>74</v>
      </c>
      <c r="AD775" t="s">
        <v>74</v>
      </c>
      <c r="AE775" t="s">
        <v>74</v>
      </c>
      <c r="AF775" t="s">
        <v>74</v>
      </c>
      <c r="AG775">
        <v>22</v>
      </c>
      <c r="AH775">
        <v>12</v>
      </c>
      <c r="AI775">
        <v>12</v>
      </c>
      <c r="AJ775">
        <v>0</v>
      </c>
      <c r="AK775">
        <v>1</v>
      </c>
      <c r="AL775" t="s">
        <v>344</v>
      </c>
      <c r="AM775" t="s">
        <v>345</v>
      </c>
      <c r="AN775" t="s">
        <v>346</v>
      </c>
      <c r="AO775" t="s">
        <v>1200</v>
      </c>
      <c r="AP775" t="s">
        <v>74</v>
      </c>
      <c r="AQ775" t="s">
        <v>74</v>
      </c>
      <c r="AR775" t="s">
        <v>1201</v>
      </c>
      <c r="AS775" t="s">
        <v>1202</v>
      </c>
      <c r="AT775" t="s">
        <v>7113</v>
      </c>
      <c r="AU775">
        <v>1995</v>
      </c>
      <c r="AV775">
        <v>15</v>
      </c>
      <c r="AW775">
        <v>1</v>
      </c>
      <c r="AX775" t="s">
        <v>74</v>
      </c>
      <c r="AY775" t="s">
        <v>74</v>
      </c>
      <c r="AZ775" t="s">
        <v>74</v>
      </c>
      <c r="BA775" t="s">
        <v>74</v>
      </c>
      <c r="BB775">
        <v>65</v>
      </c>
      <c r="BC775">
        <v>68</v>
      </c>
      <c r="BD775" t="s">
        <v>74</v>
      </c>
      <c r="BE775" t="s">
        <v>74</v>
      </c>
      <c r="BF775" t="s">
        <v>74</v>
      </c>
      <c r="BG775" t="s">
        <v>74</v>
      </c>
      <c r="BH775" t="s">
        <v>74</v>
      </c>
      <c r="BI775">
        <v>4</v>
      </c>
      <c r="BJ775" t="s">
        <v>1204</v>
      </c>
      <c r="BK775" t="s">
        <v>94</v>
      </c>
      <c r="BL775" t="s">
        <v>1205</v>
      </c>
      <c r="BM775" t="s">
        <v>8915</v>
      </c>
      <c r="BN775" t="s">
        <v>74</v>
      </c>
      <c r="BO775" t="s">
        <v>74</v>
      </c>
      <c r="BP775" t="s">
        <v>74</v>
      </c>
      <c r="BQ775" t="s">
        <v>74</v>
      </c>
      <c r="BR775" t="s">
        <v>97</v>
      </c>
      <c r="BS775" t="s">
        <v>8971</v>
      </c>
      <c r="BT775" t="str">
        <f>HYPERLINK("https%3A%2F%2Fwww.webofscience.com%2Fwos%2Fwoscc%2Ffull-record%2FWOS:A1995PX44100010","View Full Record in Web of Science")</f>
        <v>View Full Record in Web of Science</v>
      </c>
    </row>
    <row r="776" spans="1:72" x14ac:dyDescent="0.15">
      <c r="A776" t="s">
        <v>72</v>
      </c>
      <c r="B776" t="s">
        <v>6007</v>
      </c>
      <c r="C776" t="s">
        <v>74</v>
      </c>
      <c r="D776" t="s">
        <v>74</v>
      </c>
      <c r="E776" t="s">
        <v>74</v>
      </c>
      <c r="F776" t="s">
        <v>6007</v>
      </c>
      <c r="G776" t="s">
        <v>74</v>
      </c>
      <c r="H776" t="s">
        <v>74</v>
      </c>
      <c r="I776" t="s">
        <v>8972</v>
      </c>
      <c r="J776" t="s">
        <v>1196</v>
      </c>
      <c r="K776" t="s">
        <v>74</v>
      </c>
      <c r="L776" t="s">
        <v>74</v>
      </c>
      <c r="M776" t="s">
        <v>77</v>
      </c>
      <c r="N776" t="s">
        <v>519</v>
      </c>
      <c r="O776" t="s">
        <v>74</v>
      </c>
      <c r="P776" t="s">
        <v>74</v>
      </c>
      <c r="Q776" t="s">
        <v>74</v>
      </c>
      <c r="R776" t="s">
        <v>74</v>
      </c>
      <c r="S776" t="s">
        <v>74</v>
      </c>
      <c r="T776" t="s">
        <v>74</v>
      </c>
      <c r="U776" t="s">
        <v>74</v>
      </c>
      <c r="V776" t="s">
        <v>8973</v>
      </c>
      <c r="W776" t="s">
        <v>8974</v>
      </c>
      <c r="X776" t="s">
        <v>8975</v>
      </c>
      <c r="Y776" t="s">
        <v>74</v>
      </c>
      <c r="Z776" t="s">
        <v>74</v>
      </c>
      <c r="AA776" t="s">
        <v>74</v>
      </c>
      <c r="AB776" t="s">
        <v>74</v>
      </c>
      <c r="AC776" t="s">
        <v>74</v>
      </c>
      <c r="AD776" t="s">
        <v>74</v>
      </c>
      <c r="AE776" t="s">
        <v>74</v>
      </c>
      <c r="AF776" t="s">
        <v>74</v>
      </c>
      <c r="AG776">
        <v>15</v>
      </c>
      <c r="AH776">
        <v>9</v>
      </c>
      <c r="AI776">
        <v>12</v>
      </c>
      <c r="AJ776">
        <v>1</v>
      </c>
      <c r="AK776">
        <v>4</v>
      </c>
      <c r="AL776" t="s">
        <v>344</v>
      </c>
      <c r="AM776" t="s">
        <v>345</v>
      </c>
      <c r="AN776" t="s">
        <v>346</v>
      </c>
      <c r="AO776" t="s">
        <v>1200</v>
      </c>
      <c r="AP776" t="s">
        <v>74</v>
      </c>
      <c r="AQ776" t="s">
        <v>74</v>
      </c>
      <c r="AR776" t="s">
        <v>1201</v>
      </c>
      <c r="AS776" t="s">
        <v>1202</v>
      </c>
      <c r="AT776" t="s">
        <v>7113</v>
      </c>
      <c r="AU776">
        <v>1995</v>
      </c>
      <c r="AV776">
        <v>15</v>
      </c>
      <c r="AW776">
        <v>1</v>
      </c>
      <c r="AX776" t="s">
        <v>74</v>
      </c>
      <c r="AY776" t="s">
        <v>74</v>
      </c>
      <c r="AZ776" t="s">
        <v>74</v>
      </c>
      <c r="BA776" t="s">
        <v>74</v>
      </c>
      <c r="BB776">
        <v>69</v>
      </c>
      <c r="BC776">
        <v>71</v>
      </c>
      <c r="BD776" t="s">
        <v>74</v>
      </c>
      <c r="BE776" t="s">
        <v>74</v>
      </c>
      <c r="BF776" t="s">
        <v>74</v>
      </c>
      <c r="BG776" t="s">
        <v>74</v>
      </c>
      <c r="BH776" t="s">
        <v>74</v>
      </c>
      <c r="BI776">
        <v>3</v>
      </c>
      <c r="BJ776" t="s">
        <v>1204</v>
      </c>
      <c r="BK776" t="s">
        <v>94</v>
      </c>
      <c r="BL776" t="s">
        <v>1205</v>
      </c>
      <c r="BM776" t="s">
        <v>8915</v>
      </c>
      <c r="BN776" t="s">
        <v>74</v>
      </c>
      <c r="BO776" t="s">
        <v>74</v>
      </c>
      <c r="BP776" t="s">
        <v>74</v>
      </c>
      <c r="BQ776" t="s">
        <v>74</v>
      </c>
      <c r="BR776" t="s">
        <v>97</v>
      </c>
      <c r="BS776" t="s">
        <v>8976</v>
      </c>
      <c r="BT776" t="str">
        <f>HYPERLINK("https%3A%2F%2Fwww.webofscience.com%2Fwos%2Fwoscc%2Ffull-record%2FWOS:A1995PX44100011","View Full Record in Web of Science")</f>
        <v>View Full Record in Web of Science</v>
      </c>
    </row>
    <row r="777" spans="1:72" x14ac:dyDescent="0.15">
      <c r="A777" t="s">
        <v>72</v>
      </c>
      <c r="B777" t="s">
        <v>8977</v>
      </c>
      <c r="C777" t="s">
        <v>74</v>
      </c>
      <c r="D777" t="s">
        <v>74</v>
      </c>
      <c r="E777" t="s">
        <v>74</v>
      </c>
      <c r="F777" t="s">
        <v>8977</v>
      </c>
      <c r="G777" t="s">
        <v>74</v>
      </c>
      <c r="H777" t="s">
        <v>74</v>
      </c>
      <c r="I777" t="s">
        <v>8978</v>
      </c>
      <c r="J777" t="s">
        <v>1196</v>
      </c>
      <c r="K777" t="s">
        <v>74</v>
      </c>
      <c r="L777" t="s">
        <v>74</v>
      </c>
      <c r="M777" t="s">
        <v>77</v>
      </c>
      <c r="N777" t="s">
        <v>519</v>
      </c>
      <c r="O777" t="s">
        <v>74</v>
      </c>
      <c r="P777" t="s">
        <v>74</v>
      </c>
      <c r="Q777" t="s">
        <v>74</v>
      </c>
      <c r="R777" t="s">
        <v>74</v>
      </c>
      <c r="S777" t="s">
        <v>74</v>
      </c>
      <c r="T777" t="s">
        <v>74</v>
      </c>
      <c r="U777" t="s">
        <v>74</v>
      </c>
      <c r="V777" t="s">
        <v>8979</v>
      </c>
      <c r="W777" t="s">
        <v>74</v>
      </c>
      <c r="X777" t="s">
        <v>74</v>
      </c>
      <c r="Y777" t="s">
        <v>8980</v>
      </c>
      <c r="Z777" t="s">
        <v>74</v>
      </c>
      <c r="AA777" t="s">
        <v>74</v>
      </c>
      <c r="AB777" t="s">
        <v>8981</v>
      </c>
      <c r="AC777" t="s">
        <v>74</v>
      </c>
      <c r="AD777" t="s">
        <v>74</v>
      </c>
      <c r="AE777" t="s">
        <v>74</v>
      </c>
      <c r="AF777" t="s">
        <v>74</v>
      </c>
      <c r="AG777">
        <v>9</v>
      </c>
      <c r="AH777">
        <v>37</v>
      </c>
      <c r="AI777">
        <v>38</v>
      </c>
      <c r="AJ777">
        <v>0</v>
      </c>
      <c r="AK777">
        <v>1</v>
      </c>
      <c r="AL777" t="s">
        <v>344</v>
      </c>
      <c r="AM777" t="s">
        <v>345</v>
      </c>
      <c r="AN777" t="s">
        <v>346</v>
      </c>
      <c r="AO777" t="s">
        <v>1200</v>
      </c>
      <c r="AP777" t="s">
        <v>74</v>
      </c>
      <c r="AQ777" t="s">
        <v>74</v>
      </c>
      <c r="AR777" t="s">
        <v>1201</v>
      </c>
      <c r="AS777" t="s">
        <v>1202</v>
      </c>
      <c r="AT777" t="s">
        <v>7113</v>
      </c>
      <c r="AU777">
        <v>1995</v>
      </c>
      <c r="AV777">
        <v>15</v>
      </c>
      <c r="AW777">
        <v>1</v>
      </c>
      <c r="AX777" t="s">
        <v>74</v>
      </c>
      <c r="AY777" t="s">
        <v>74</v>
      </c>
      <c r="AZ777" t="s">
        <v>74</v>
      </c>
      <c r="BA777" t="s">
        <v>74</v>
      </c>
      <c r="BB777">
        <v>73</v>
      </c>
      <c r="BC777">
        <v>75</v>
      </c>
      <c r="BD777" t="s">
        <v>74</v>
      </c>
      <c r="BE777" t="s">
        <v>74</v>
      </c>
      <c r="BF777" t="s">
        <v>74</v>
      </c>
      <c r="BG777" t="s">
        <v>74</v>
      </c>
      <c r="BH777" t="s">
        <v>74</v>
      </c>
      <c r="BI777">
        <v>3</v>
      </c>
      <c r="BJ777" t="s">
        <v>1204</v>
      </c>
      <c r="BK777" t="s">
        <v>94</v>
      </c>
      <c r="BL777" t="s">
        <v>1205</v>
      </c>
      <c r="BM777" t="s">
        <v>8915</v>
      </c>
      <c r="BN777" t="s">
        <v>74</v>
      </c>
      <c r="BO777" t="s">
        <v>74</v>
      </c>
      <c r="BP777" t="s">
        <v>74</v>
      </c>
      <c r="BQ777" t="s">
        <v>74</v>
      </c>
      <c r="BR777" t="s">
        <v>97</v>
      </c>
      <c r="BS777" t="s">
        <v>8982</v>
      </c>
      <c r="BT777" t="str">
        <f>HYPERLINK("https%3A%2F%2Fwww.webofscience.com%2Fwos%2Fwoscc%2Ffull-record%2FWOS:A1995PX44100012","View Full Record in Web of Science")</f>
        <v>View Full Record in Web of Science</v>
      </c>
    </row>
    <row r="778" spans="1:72" x14ac:dyDescent="0.15">
      <c r="A778" t="s">
        <v>72</v>
      </c>
      <c r="B778" t="s">
        <v>8983</v>
      </c>
      <c r="C778" t="s">
        <v>74</v>
      </c>
      <c r="D778" t="s">
        <v>74</v>
      </c>
      <c r="E778" t="s">
        <v>74</v>
      </c>
      <c r="F778" t="s">
        <v>8983</v>
      </c>
      <c r="G778" t="s">
        <v>74</v>
      </c>
      <c r="H778" t="s">
        <v>74</v>
      </c>
      <c r="I778" t="s">
        <v>8984</v>
      </c>
      <c r="J778" t="s">
        <v>1196</v>
      </c>
      <c r="K778" t="s">
        <v>74</v>
      </c>
      <c r="L778" t="s">
        <v>74</v>
      </c>
      <c r="M778" t="s">
        <v>77</v>
      </c>
      <c r="N778" t="s">
        <v>78</v>
      </c>
      <c r="O778" t="s">
        <v>74</v>
      </c>
      <c r="P778" t="s">
        <v>74</v>
      </c>
      <c r="Q778" t="s">
        <v>74</v>
      </c>
      <c r="R778" t="s">
        <v>74</v>
      </c>
      <c r="S778" t="s">
        <v>74</v>
      </c>
      <c r="T778" t="s">
        <v>74</v>
      </c>
      <c r="U778" t="s">
        <v>8985</v>
      </c>
      <c r="V778" t="s">
        <v>8986</v>
      </c>
      <c r="W778" t="s">
        <v>74</v>
      </c>
      <c r="X778" t="s">
        <v>74</v>
      </c>
      <c r="Y778" t="s">
        <v>8987</v>
      </c>
      <c r="Z778" t="s">
        <v>74</v>
      </c>
      <c r="AA778" t="s">
        <v>8988</v>
      </c>
      <c r="AB778" t="s">
        <v>8989</v>
      </c>
      <c r="AC778" t="s">
        <v>74</v>
      </c>
      <c r="AD778" t="s">
        <v>74</v>
      </c>
      <c r="AE778" t="s">
        <v>74</v>
      </c>
      <c r="AF778" t="s">
        <v>74</v>
      </c>
      <c r="AG778">
        <v>45</v>
      </c>
      <c r="AH778">
        <v>41</v>
      </c>
      <c r="AI778">
        <v>44</v>
      </c>
      <c r="AJ778">
        <v>0</v>
      </c>
      <c r="AK778">
        <v>3</v>
      </c>
      <c r="AL778" t="s">
        <v>1696</v>
      </c>
      <c r="AM778" t="s">
        <v>345</v>
      </c>
      <c r="AN778" t="s">
        <v>8950</v>
      </c>
      <c r="AO778" t="s">
        <v>1200</v>
      </c>
      <c r="AP778" t="s">
        <v>2848</v>
      </c>
      <c r="AQ778" t="s">
        <v>74</v>
      </c>
      <c r="AR778" t="s">
        <v>1201</v>
      </c>
      <c r="AS778" t="s">
        <v>1202</v>
      </c>
      <c r="AT778" t="s">
        <v>7113</v>
      </c>
      <c r="AU778">
        <v>1995</v>
      </c>
      <c r="AV778">
        <v>15</v>
      </c>
      <c r="AW778">
        <v>2</v>
      </c>
      <c r="AX778" t="s">
        <v>74</v>
      </c>
      <c r="AY778" t="s">
        <v>74</v>
      </c>
      <c r="AZ778" t="s">
        <v>74</v>
      </c>
      <c r="BA778" t="s">
        <v>74</v>
      </c>
      <c r="BB778">
        <v>77</v>
      </c>
      <c r="BC778">
        <v>84</v>
      </c>
      <c r="BD778" t="s">
        <v>74</v>
      </c>
      <c r="BE778" t="s">
        <v>74</v>
      </c>
      <c r="BF778" t="s">
        <v>74</v>
      </c>
      <c r="BG778" t="s">
        <v>74</v>
      </c>
      <c r="BH778" t="s">
        <v>74</v>
      </c>
      <c r="BI778">
        <v>8</v>
      </c>
      <c r="BJ778" t="s">
        <v>1204</v>
      </c>
      <c r="BK778" t="s">
        <v>94</v>
      </c>
      <c r="BL778" t="s">
        <v>1205</v>
      </c>
      <c r="BM778" t="s">
        <v>8990</v>
      </c>
      <c r="BN778" t="s">
        <v>74</v>
      </c>
      <c r="BO778" t="s">
        <v>74</v>
      </c>
      <c r="BP778" t="s">
        <v>74</v>
      </c>
      <c r="BQ778" t="s">
        <v>74</v>
      </c>
      <c r="BR778" t="s">
        <v>97</v>
      </c>
      <c r="BS778" t="s">
        <v>8991</v>
      </c>
      <c r="BT778" t="str">
        <f>HYPERLINK("https%3A%2F%2Fwww.webofscience.com%2Fwos%2Fwoscc%2Ffull-record%2FWOS:A1995QD26800001","View Full Record in Web of Science")</f>
        <v>View Full Record in Web of Science</v>
      </c>
    </row>
    <row r="779" spans="1:72" x14ac:dyDescent="0.15">
      <c r="A779" t="s">
        <v>72</v>
      </c>
      <c r="B779" t="s">
        <v>8992</v>
      </c>
      <c r="C779" t="s">
        <v>74</v>
      </c>
      <c r="D779" t="s">
        <v>74</v>
      </c>
      <c r="E779" t="s">
        <v>74</v>
      </c>
      <c r="F779" t="s">
        <v>8992</v>
      </c>
      <c r="G779" t="s">
        <v>74</v>
      </c>
      <c r="H779" t="s">
        <v>74</v>
      </c>
      <c r="I779" t="s">
        <v>8993</v>
      </c>
      <c r="J779" t="s">
        <v>1196</v>
      </c>
      <c r="K779" t="s">
        <v>74</v>
      </c>
      <c r="L779" t="s">
        <v>74</v>
      </c>
      <c r="M779" t="s">
        <v>77</v>
      </c>
      <c r="N779" t="s">
        <v>78</v>
      </c>
      <c r="O779" t="s">
        <v>74</v>
      </c>
      <c r="P779" t="s">
        <v>74</v>
      </c>
      <c r="Q779" t="s">
        <v>74</v>
      </c>
      <c r="R779" t="s">
        <v>74</v>
      </c>
      <c r="S779" t="s">
        <v>74</v>
      </c>
      <c r="T779" t="s">
        <v>74</v>
      </c>
      <c r="U779" t="s">
        <v>8994</v>
      </c>
      <c r="V779" t="s">
        <v>8995</v>
      </c>
      <c r="W779" t="s">
        <v>74</v>
      </c>
      <c r="X779" t="s">
        <v>74</v>
      </c>
      <c r="Y779" t="s">
        <v>8996</v>
      </c>
      <c r="Z779" t="s">
        <v>74</v>
      </c>
      <c r="AA779" t="s">
        <v>74</v>
      </c>
      <c r="AB779" t="s">
        <v>74</v>
      </c>
      <c r="AC779" t="s">
        <v>74</v>
      </c>
      <c r="AD779" t="s">
        <v>74</v>
      </c>
      <c r="AE779" t="s">
        <v>74</v>
      </c>
      <c r="AF779" t="s">
        <v>74</v>
      </c>
      <c r="AG779">
        <v>70</v>
      </c>
      <c r="AH779">
        <v>9</v>
      </c>
      <c r="AI779">
        <v>9</v>
      </c>
      <c r="AJ779">
        <v>0</v>
      </c>
      <c r="AK779">
        <v>3</v>
      </c>
      <c r="AL779" t="s">
        <v>1696</v>
      </c>
      <c r="AM779" t="s">
        <v>345</v>
      </c>
      <c r="AN779" t="s">
        <v>1697</v>
      </c>
      <c r="AO779" t="s">
        <v>1200</v>
      </c>
      <c r="AP779" t="s">
        <v>2848</v>
      </c>
      <c r="AQ779" t="s">
        <v>74</v>
      </c>
      <c r="AR779" t="s">
        <v>1201</v>
      </c>
      <c r="AS779" t="s">
        <v>1202</v>
      </c>
      <c r="AT779" t="s">
        <v>7113</v>
      </c>
      <c r="AU779">
        <v>1995</v>
      </c>
      <c r="AV779">
        <v>15</v>
      </c>
      <c r="AW779">
        <v>2</v>
      </c>
      <c r="AX779" t="s">
        <v>74</v>
      </c>
      <c r="AY779" t="s">
        <v>74</v>
      </c>
      <c r="AZ779" t="s">
        <v>74</v>
      </c>
      <c r="BA779" t="s">
        <v>74</v>
      </c>
      <c r="BB779">
        <v>93</v>
      </c>
      <c r="BC779">
        <v>104</v>
      </c>
      <c r="BD779" t="s">
        <v>74</v>
      </c>
      <c r="BE779" t="s">
        <v>74</v>
      </c>
      <c r="BF779" t="s">
        <v>74</v>
      </c>
      <c r="BG779" t="s">
        <v>74</v>
      </c>
      <c r="BH779" t="s">
        <v>74</v>
      </c>
      <c r="BI779">
        <v>12</v>
      </c>
      <c r="BJ779" t="s">
        <v>1204</v>
      </c>
      <c r="BK779" t="s">
        <v>94</v>
      </c>
      <c r="BL779" t="s">
        <v>1205</v>
      </c>
      <c r="BM779" t="s">
        <v>8990</v>
      </c>
      <c r="BN779" t="s">
        <v>74</v>
      </c>
      <c r="BO779" t="s">
        <v>74</v>
      </c>
      <c r="BP779" t="s">
        <v>74</v>
      </c>
      <c r="BQ779" t="s">
        <v>74</v>
      </c>
      <c r="BR779" t="s">
        <v>97</v>
      </c>
      <c r="BS779" t="s">
        <v>8997</v>
      </c>
      <c r="BT779" t="str">
        <f>HYPERLINK("https%3A%2F%2Fwww.webofscience.com%2Fwos%2Fwoscc%2Ffull-record%2FWOS:A1995QD26800003","View Full Record in Web of Science")</f>
        <v>View Full Record in Web of Science</v>
      </c>
    </row>
    <row r="780" spans="1:72" x14ac:dyDescent="0.15">
      <c r="A780" t="s">
        <v>72</v>
      </c>
      <c r="B780" t="s">
        <v>8998</v>
      </c>
      <c r="C780" t="s">
        <v>74</v>
      </c>
      <c r="D780" t="s">
        <v>74</v>
      </c>
      <c r="E780" t="s">
        <v>74</v>
      </c>
      <c r="F780" t="s">
        <v>8998</v>
      </c>
      <c r="G780" t="s">
        <v>74</v>
      </c>
      <c r="H780" t="s">
        <v>74</v>
      </c>
      <c r="I780" t="s">
        <v>8999</v>
      </c>
      <c r="J780" t="s">
        <v>1196</v>
      </c>
      <c r="K780" t="s">
        <v>74</v>
      </c>
      <c r="L780" t="s">
        <v>74</v>
      </c>
      <c r="M780" t="s">
        <v>77</v>
      </c>
      <c r="N780" t="s">
        <v>78</v>
      </c>
      <c r="O780" t="s">
        <v>74</v>
      </c>
      <c r="P780" t="s">
        <v>74</v>
      </c>
      <c r="Q780" t="s">
        <v>74</v>
      </c>
      <c r="R780" t="s">
        <v>74</v>
      </c>
      <c r="S780" t="s">
        <v>74</v>
      </c>
      <c r="T780" t="s">
        <v>74</v>
      </c>
      <c r="U780" t="s">
        <v>9000</v>
      </c>
      <c r="V780" t="s">
        <v>9001</v>
      </c>
      <c r="W780" t="s">
        <v>9002</v>
      </c>
      <c r="X780" t="s">
        <v>9003</v>
      </c>
      <c r="Y780" t="s">
        <v>9004</v>
      </c>
      <c r="Z780" t="s">
        <v>74</v>
      </c>
      <c r="AA780" t="s">
        <v>74</v>
      </c>
      <c r="AB780" t="s">
        <v>74</v>
      </c>
      <c r="AC780" t="s">
        <v>74</v>
      </c>
      <c r="AD780" t="s">
        <v>74</v>
      </c>
      <c r="AE780" t="s">
        <v>74</v>
      </c>
      <c r="AF780" t="s">
        <v>74</v>
      </c>
      <c r="AG780">
        <v>39</v>
      </c>
      <c r="AH780">
        <v>8</v>
      </c>
      <c r="AI780">
        <v>8</v>
      </c>
      <c r="AJ780">
        <v>0</v>
      </c>
      <c r="AK780">
        <v>4</v>
      </c>
      <c r="AL780" t="s">
        <v>344</v>
      </c>
      <c r="AM780" t="s">
        <v>345</v>
      </c>
      <c r="AN780" t="s">
        <v>346</v>
      </c>
      <c r="AO780" t="s">
        <v>1200</v>
      </c>
      <c r="AP780" t="s">
        <v>74</v>
      </c>
      <c r="AQ780" t="s">
        <v>74</v>
      </c>
      <c r="AR780" t="s">
        <v>1201</v>
      </c>
      <c r="AS780" t="s">
        <v>1202</v>
      </c>
      <c r="AT780" t="s">
        <v>7113</v>
      </c>
      <c r="AU780">
        <v>1995</v>
      </c>
      <c r="AV780">
        <v>15</v>
      </c>
      <c r="AW780">
        <v>2</v>
      </c>
      <c r="AX780" t="s">
        <v>74</v>
      </c>
      <c r="AY780" t="s">
        <v>74</v>
      </c>
      <c r="AZ780" t="s">
        <v>74</v>
      </c>
      <c r="BA780" t="s">
        <v>74</v>
      </c>
      <c r="BB780">
        <v>105</v>
      </c>
      <c r="BC780">
        <v>113</v>
      </c>
      <c r="BD780" t="s">
        <v>74</v>
      </c>
      <c r="BE780" t="s">
        <v>74</v>
      </c>
      <c r="BF780" t="s">
        <v>74</v>
      </c>
      <c r="BG780" t="s">
        <v>74</v>
      </c>
      <c r="BH780" t="s">
        <v>74</v>
      </c>
      <c r="BI780">
        <v>9</v>
      </c>
      <c r="BJ780" t="s">
        <v>1204</v>
      </c>
      <c r="BK780" t="s">
        <v>94</v>
      </c>
      <c r="BL780" t="s">
        <v>1205</v>
      </c>
      <c r="BM780" t="s">
        <v>8990</v>
      </c>
      <c r="BN780" t="s">
        <v>74</v>
      </c>
      <c r="BO780" t="s">
        <v>74</v>
      </c>
      <c r="BP780" t="s">
        <v>74</v>
      </c>
      <c r="BQ780" t="s">
        <v>74</v>
      </c>
      <c r="BR780" t="s">
        <v>97</v>
      </c>
      <c r="BS780" t="s">
        <v>9005</v>
      </c>
      <c r="BT780" t="str">
        <f>HYPERLINK("https%3A%2F%2Fwww.webofscience.com%2Fwos%2Fwoscc%2Ffull-record%2FWOS:A1995QD26800004","View Full Record in Web of Science")</f>
        <v>View Full Record in Web of Science</v>
      </c>
    </row>
    <row r="781" spans="1:72" x14ac:dyDescent="0.15">
      <c r="A781" t="s">
        <v>72</v>
      </c>
      <c r="B781" t="s">
        <v>9006</v>
      </c>
      <c r="C781" t="s">
        <v>74</v>
      </c>
      <c r="D781" t="s">
        <v>74</v>
      </c>
      <c r="E781" t="s">
        <v>74</v>
      </c>
      <c r="F781" t="s">
        <v>9006</v>
      </c>
      <c r="G781" t="s">
        <v>74</v>
      </c>
      <c r="H781" t="s">
        <v>74</v>
      </c>
      <c r="I781" t="s">
        <v>9007</v>
      </c>
      <c r="J781" t="s">
        <v>1196</v>
      </c>
      <c r="K781" t="s">
        <v>74</v>
      </c>
      <c r="L781" t="s">
        <v>74</v>
      </c>
      <c r="M781" t="s">
        <v>77</v>
      </c>
      <c r="N781" t="s">
        <v>78</v>
      </c>
      <c r="O781" t="s">
        <v>74</v>
      </c>
      <c r="P781" t="s">
        <v>74</v>
      </c>
      <c r="Q781" t="s">
        <v>74</v>
      </c>
      <c r="R781" t="s">
        <v>74</v>
      </c>
      <c r="S781" t="s">
        <v>74</v>
      </c>
      <c r="T781" t="s">
        <v>74</v>
      </c>
      <c r="U781" t="s">
        <v>9008</v>
      </c>
      <c r="V781" t="s">
        <v>9009</v>
      </c>
      <c r="W781" t="s">
        <v>74</v>
      </c>
      <c r="X781" t="s">
        <v>74</v>
      </c>
      <c r="Y781" t="s">
        <v>9010</v>
      </c>
      <c r="Z781" t="s">
        <v>74</v>
      </c>
      <c r="AA781" t="s">
        <v>9011</v>
      </c>
      <c r="AB781" t="s">
        <v>9012</v>
      </c>
      <c r="AC781" t="s">
        <v>74</v>
      </c>
      <c r="AD781" t="s">
        <v>74</v>
      </c>
      <c r="AE781" t="s">
        <v>74</v>
      </c>
      <c r="AF781" t="s">
        <v>74</v>
      </c>
      <c r="AG781">
        <v>33</v>
      </c>
      <c r="AH781">
        <v>3</v>
      </c>
      <c r="AI781">
        <v>3</v>
      </c>
      <c r="AJ781">
        <v>0</v>
      </c>
      <c r="AK781">
        <v>1</v>
      </c>
      <c r="AL781" t="s">
        <v>1696</v>
      </c>
      <c r="AM781" t="s">
        <v>345</v>
      </c>
      <c r="AN781" t="s">
        <v>1697</v>
      </c>
      <c r="AO781" t="s">
        <v>1200</v>
      </c>
      <c r="AP781" t="s">
        <v>2848</v>
      </c>
      <c r="AQ781" t="s">
        <v>74</v>
      </c>
      <c r="AR781" t="s">
        <v>1201</v>
      </c>
      <c r="AS781" t="s">
        <v>1202</v>
      </c>
      <c r="AT781" t="s">
        <v>7113</v>
      </c>
      <c r="AU781">
        <v>1995</v>
      </c>
      <c r="AV781">
        <v>15</v>
      </c>
      <c r="AW781">
        <v>2</v>
      </c>
      <c r="AX781" t="s">
        <v>74</v>
      </c>
      <c r="AY781" t="s">
        <v>74</v>
      </c>
      <c r="AZ781" t="s">
        <v>74</v>
      </c>
      <c r="BA781" t="s">
        <v>74</v>
      </c>
      <c r="BB781">
        <v>125</v>
      </c>
      <c r="BC781">
        <v>130</v>
      </c>
      <c r="BD781" t="s">
        <v>74</v>
      </c>
      <c r="BE781" t="s">
        <v>74</v>
      </c>
      <c r="BF781" t="s">
        <v>74</v>
      </c>
      <c r="BG781" t="s">
        <v>74</v>
      </c>
      <c r="BH781" t="s">
        <v>74</v>
      </c>
      <c r="BI781">
        <v>6</v>
      </c>
      <c r="BJ781" t="s">
        <v>1204</v>
      </c>
      <c r="BK781" t="s">
        <v>94</v>
      </c>
      <c r="BL781" t="s">
        <v>1205</v>
      </c>
      <c r="BM781" t="s">
        <v>8990</v>
      </c>
      <c r="BN781" t="s">
        <v>74</v>
      </c>
      <c r="BO781" t="s">
        <v>74</v>
      </c>
      <c r="BP781" t="s">
        <v>74</v>
      </c>
      <c r="BQ781" t="s">
        <v>74</v>
      </c>
      <c r="BR781" t="s">
        <v>97</v>
      </c>
      <c r="BS781" t="s">
        <v>9013</v>
      </c>
      <c r="BT781" t="str">
        <f>HYPERLINK("https%3A%2F%2Fwww.webofscience.com%2Fwos%2Fwoscc%2Ffull-record%2FWOS:A1995QD26800006","View Full Record in Web of Science")</f>
        <v>View Full Record in Web of Science</v>
      </c>
    </row>
    <row r="782" spans="1:72" x14ac:dyDescent="0.15">
      <c r="A782" t="s">
        <v>72</v>
      </c>
      <c r="B782" t="s">
        <v>9014</v>
      </c>
      <c r="C782" t="s">
        <v>74</v>
      </c>
      <c r="D782" t="s">
        <v>74</v>
      </c>
      <c r="E782" t="s">
        <v>74</v>
      </c>
      <c r="F782" t="s">
        <v>9014</v>
      </c>
      <c r="G782" t="s">
        <v>74</v>
      </c>
      <c r="H782" t="s">
        <v>74</v>
      </c>
      <c r="I782" t="s">
        <v>9015</v>
      </c>
      <c r="J782" t="s">
        <v>1196</v>
      </c>
      <c r="K782" t="s">
        <v>74</v>
      </c>
      <c r="L782" t="s">
        <v>74</v>
      </c>
      <c r="M782" t="s">
        <v>77</v>
      </c>
      <c r="N782" t="s">
        <v>78</v>
      </c>
      <c r="O782" t="s">
        <v>74</v>
      </c>
      <c r="P782" t="s">
        <v>74</v>
      </c>
      <c r="Q782" t="s">
        <v>74</v>
      </c>
      <c r="R782" t="s">
        <v>74</v>
      </c>
      <c r="S782" t="s">
        <v>74</v>
      </c>
      <c r="T782" t="s">
        <v>74</v>
      </c>
      <c r="U782" t="s">
        <v>9016</v>
      </c>
      <c r="V782" t="s">
        <v>9017</v>
      </c>
      <c r="W782" t="s">
        <v>9018</v>
      </c>
      <c r="X782" t="s">
        <v>9019</v>
      </c>
      <c r="Y782" t="s">
        <v>74</v>
      </c>
      <c r="Z782" t="s">
        <v>74</v>
      </c>
      <c r="AA782" t="s">
        <v>9020</v>
      </c>
      <c r="AB782" t="s">
        <v>9021</v>
      </c>
      <c r="AC782" t="s">
        <v>74</v>
      </c>
      <c r="AD782" t="s">
        <v>74</v>
      </c>
      <c r="AE782" t="s">
        <v>74</v>
      </c>
      <c r="AF782" t="s">
        <v>74</v>
      </c>
      <c r="AG782">
        <v>37</v>
      </c>
      <c r="AH782">
        <v>29</v>
      </c>
      <c r="AI782">
        <v>41</v>
      </c>
      <c r="AJ782">
        <v>1</v>
      </c>
      <c r="AK782">
        <v>3</v>
      </c>
      <c r="AL782" t="s">
        <v>344</v>
      </c>
      <c r="AM782" t="s">
        <v>345</v>
      </c>
      <c r="AN782" t="s">
        <v>346</v>
      </c>
      <c r="AO782" t="s">
        <v>1200</v>
      </c>
      <c r="AP782" t="s">
        <v>74</v>
      </c>
      <c r="AQ782" t="s">
        <v>74</v>
      </c>
      <c r="AR782" t="s">
        <v>1201</v>
      </c>
      <c r="AS782" t="s">
        <v>1202</v>
      </c>
      <c r="AT782" t="s">
        <v>7113</v>
      </c>
      <c r="AU782">
        <v>1995</v>
      </c>
      <c r="AV782">
        <v>15</v>
      </c>
      <c r="AW782">
        <v>2</v>
      </c>
      <c r="AX782" t="s">
        <v>74</v>
      </c>
      <c r="AY782" t="s">
        <v>74</v>
      </c>
      <c r="AZ782" t="s">
        <v>74</v>
      </c>
      <c r="BA782" t="s">
        <v>74</v>
      </c>
      <c r="BB782">
        <v>131</v>
      </c>
      <c r="BC782">
        <v>135</v>
      </c>
      <c r="BD782" t="s">
        <v>74</v>
      </c>
      <c r="BE782" t="s">
        <v>74</v>
      </c>
      <c r="BF782" t="s">
        <v>74</v>
      </c>
      <c r="BG782" t="s">
        <v>74</v>
      </c>
      <c r="BH782" t="s">
        <v>74</v>
      </c>
      <c r="BI782">
        <v>5</v>
      </c>
      <c r="BJ782" t="s">
        <v>1204</v>
      </c>
      <c r="BK782" t="s">
        <v>94</v>
      </c>
      <c r="BL782" t="s">
        <v>1205</v>
      </c>
      <c r="BM782" t="s">
        <v>8990</v>
      </c>
      <c r="BN782" t="s">
        <v>74</v>
      </c>
      <c r="BO782" t="s">
        <v>74</v>
      </c>
      <c r="BP782" t="s">
        <v>74</v>
      </c>
      <c r="BQ782" t="s">
        <v>74</v>
      </c>
      <c r="BR782" t="s">
        <v>97</v>
      </c>
      <c r="BS782" t="s">
        <v>9022</v>
      </c>
      <c r="BT782" t="str">
        <f>HYPERLINK("https%3A%2F%2Fwww.webofscience.com%2Fwos%2Fwoscc%2Ffull-record%2FWOS:A1995QD26800007","View Full Record in Web of Science")</f>
        <v>View Full Record in Web of Science</v>
      </c>
    </row>
    <row r="783" spans="1:72" x14ac:dyDescent="0.15">
      <c r="A783" t="s">
        <v>72</v>
      </c>
      <c r="B783" t="s">
        <v>9023</v>
      </c>
      <c r="C783" t="s">
        <v>74</v>
      </c>
      <c r="D783" t="s">
        <v>74</v>
      </c>
      <c r="E783" t="s">
        <v>74</v>
      </c>
      <c r="F783" t="s">
        <v>9023</v>
      </c>
      <c r="G783" t="s">
        <v>74</v>
      </c>
      <c r="H783" t="s">
        <v>74</v>
      </c>
      <c r="I783" t="s">
        <v>9024</v>
      </c>
      <c r="J783" t="s">
        <v>1196</v>
      </c>
      <c r="K783" t="s">
        <v>74</v>
      </c>
      <c r="L783" t="s">
        <v>74</v>
      </c>
      <c r="M783" t="s">
        <v>77</v>
      </c>
      <c r="N783" t="s">
        <v>78</v>
      </c>
      <c r="O783" t="s">
        <v>74</v>
      </c>
      <c r="P783" t="s">
        <v>74</v>
      </c>
      <c r="Q783" t="s">
        <v>74</v>
      </c>
      <c r="R783" t="s">
        <v>74</v>
      </c>
      <c r="S783" t="s">
        <v>74</v>
      </c>
      <c r="T783" t="s">
        <v>74</v>
      </c>
      <c r="U783" t="s">
        <v>9025</v>
      </c>
      <c r="V783" t="s">
        <v>9026</v>
      </c>
      <c r="W783" t="s">
        <v>9027</v>
      </c>
      <c r="X783" t="s">
        <v>9028</v>
      </c>
      <c r="Y783" t="s">
        <v>9029</v>
      </c>
      <c r="Z783" t="s">
        <v>74</v>
      </c>
      <c r="AA783" t="s">
        <v>9030</v>
      </c>
      <c r="AB783" t="s">
        <v>9031</v>
      </c>
      <c r="AC783" t="s">
        <v>74</v>
      </c>
      <c r="AD783" t="s">
        <v>74</v>
      </c>
      <c r="AE783" t="s">
        <v>74</v>
      </c>
      <c r="AF783" t="s">
        <v>74</v>
      </c>
      <c r="AG783">
        <v>25</v>
      </c>
      <c r="AH783">
        <v>27</v>
      </c>
      <c r="AI783">
        <v>28</v>
      </c>
      <c r="AJ783">
        <v>1</v>
      </c>
      <c r="AK783">
        <v>5</v>
      </c>
      <c r="AL783" t="s">
        <v>344</v>
      </c>
      <c r="AM783" t="s">
        <v>345</v>
      </c>
      <c r="AN783" t="s">
        <v>346</v>
      </c>
      <c r="AO783" t="s">
        <v>1200</v>
      </c>
      <c r="AP783" t="s">
        <v>74</v>
      </c>
      <c r="AQ783" t="s">
        <v>74</v>
      </c>
      <c r="AR783" t="s">
        <v>1201</v>
      </c>
      <c r="AS783" t="s">
        <v>1202</v>
      </c>
      <c r="AT783" t="s">
        <v>7113</v>
      </c>
      <c r="AU783">
        <v>1995</v>
      </c>
      <c r="AV783">
        <v>15</v>
      </c>
      <c r="AW783">
        <v>2</v>
      </c>
      <c r="AX783" t="s">
        <v>74</v>
      </c>
      <c r="AY783" t="s">
        <v>74</v>
      </c>
      <c r="AZ783" t="s">
        <v>74</v>
      </c>
      <c r="BA783" t="s">
        <v>74</v>
      </c>
      <c r="BB783">
        <v>143</v>
      </c>
      <c r="BC783">
        <v>154</v>
      </c>
      <c r="BD783" t="s">
        <v>74</v>
      </c>
      <c r="BE783" t="s">
        <v>74</v>
      </c>
      <c r="BF783" t="s">
        <v>74</v>
      </c>
      <c r="BG783" t="s">
        <v>74</v>
      </c>
      <c r="BH783" t="s">
        <v>74</v>
      </c>
      <c r="BI783">
        <v>12</v>
      </c>
      <c r="BJ783" t="s">
        <v>1204</v>
      </c>
      <c r="BK783" t="s">
        <v>94</v>
      </c>
      <c r="BL783" t="s">
        <v>1205</v>
      </c>
      <c r="BM783" t="s">
        <v>8990</v>
      </c>
      <c r="BN783" t="s">
        <v>74</v>
      </c>
      <c r="BO783" t="s">
        <v>74</v>
      </c>
      <c r="BP783" t="s">
        <v>74</v>
      </c>
      <c r="BQ783" t="s">
        <v>74</v>
      </c>
      <c r="BR783" t="s">
        <v>97</v>
      </c>
      <c r="BS783" t="s">
        <v>9032</v>
      </c>
      <c r="BT783" t="str">
        <f>HYPERLINK("https%3A%2F%2Fwww.webofscience.com%2Fwos%2Fwoscc%2Ffull-record%2FWOS:A1995QD26800009","View Full Record in Web of Science")</f>
        <v>View Full Record in Web of Science</v>
      </c>
    </row>
    <row r="784" spans="1:72" x14ac:dyDescent="0.15">
      <c r="A784" t="s">
        <v>6954</v>
      </c>
      <c r="B784" t="s">
        <v>9033</v>
      </c>
      <c r="C784" t="s">
        <v>74</v>
      </c>
      <c r="D784" t="s">
        <v>9034</v>
      </c>
      <c r="E784" t="s">
        <v>74</v>
      </c>
      <c r="F784" t="s">
        <v>9033</v>
      </c>
      <c r="G784" t="s">
        <v>74</v>
      </c>
      <c r="H784" t="s">
        <v>74</v>
      </c>
      <c r="I784" t="s">
        <v>9035</v>
      </c>
      <c r="J784" t="s">
        <v>9036</v>
      </c>
      <c r="K784" t="s">
        <v>9037</v>
      </c>
      <c r="L784" t="s">
        <v>74</v>
      </c>
      <c r="M784" t="s">
        <v>77</v>
      </c>
      <c r="N784" t="s">
        <v>6959</v>
      </c>
      <c r="O784" t="s">
        <v>9038</v>
      </c>
      <c r="P784" t="s">
        <v>9039</v>
      </c>
      <c r="Q784" t="s">
        <v>9040</v>
      </c>
      <c r="R784" t="s">
        <v>74</v>
      </c>
      <c r="S784" t="s">
        <v>74</v>
      </c>
      <c r="T784" t="s">
        <v>9041</v>
      </c>
      <c r="U784" t="s">
        <v>74</v>
      </c>
      <c r="V784" t="s">
        <v>74</v>
      </c>
      <c r="W784" t="s">
        <v>9042</v>
      </c>
      <c r="X784" t="s">
        <v>558</v>
      </c>
      <c r="Y784" t="s">
        <v>74</v>
      </c>
      <c r="Z784" t="s">
        <v>74</v>
      </c>
      <c r="AA784" t="s">
        <v>74</v>
      </c>
      <c r="AB784" t="s">
        <v>9043</v>
      </c>
      <c r="AC784" t="s">
        <v>74</v>
      </c>
      <c r="AD784" t="s">
        <v>74</v>
      </c>
      <c r="AE784" t="s">
        <v>74</v>
      </c>
      <c r="AF784" t="s">
        <v>74</v>
      </c>
      <c r="AG784">
        <v>0</v>
      </c>
      <c r="AH784">
        <v>0</v>
      </c>
      <c r="AI784">
        <v>0</v>
      </c>
      <c r="AJ784">
        <v>0</v>
      </c>
      <c r="AK784">
        <v>0</v>
      </c>
      <c r="AL784" t="s">
        <v>9044</v>
      </c>
      <c r="AM784" t="s">
        <v>9045</v>
      </c>
      <c r="AN784" t="s">
        <v>9046</v>
      </c>
      <c r="AO784" t="s">
        <v>9047</v>
      </c>
      <c r="AP784" t="s">
        <v>74</v>
      </c>
      <c r="AQ784" t="s">
        <v>9048</v>
      </c>
      <c r="AR784" t="s">
        <v>9049</v>
      </c>
      <c r="AS784" t="s">
        <v>74</v>
      </c>
      <c r="AT784" t="s">
        <v>74</v>
      </c>
      <c r="AU784">
        <v>1995</v>
      </c>
      <c r="AV784" t="s">
        <v>74</v>
      </c>
      <c r="AW784" t="s">
        <v>74</v>
      </c>
      <c r="AX784" t="s">
        <v>74</v>
      </c>
      <c r="AY784" t="s">
        <v>74</v>
      </c>
      <c r="AZ784" t="s">
        <v>74</v>
      </c>
      <c r="BA784" t="s">
        <v>74</v>
      </c>
      <c r="BB784">
        <v>345</v>
      </c>
      <c r="BC784">
        <v>348</v>
      </c>
      <c r="BD784" t="s">
        <v>74</v>
      </c>
      <c r="BE784" t="s">
        <v>74</v>
      </c>
      <c r="BF784" t="s">
        <v>74</v>
      </c>
      <c r="BG784" t="s">
        <v>74</v>
      </c>
      <c r="BH784" t="s">
        <v>74</v>
      </c>
      <c r="BI784">
        <v>4</v>
      </c>
      <c r="BJ784" t="s">
        <v>9050</v>
      </c>
      <c r="BK784" t="s">
        <v>6965</v>
      </c>
      <c r="BL784" t="s">
        <v>3692</v>
      </c>
      <c r="BM784" t="s">
        <v>9051</v>
      </c>
      <c r="BN784" t="s">
        <v>74</v>
      </c>
      <c r="BO784" t="s">
        <v>74</v>
      </c>
      <c r="BP784" t="s">
        <v>74</v>
      </c>
      <c r="BQ784" t="s">
        <v>74</v>
      </c>
      <c r="BR784" t="s">
        <v>97</v>
      </c>
      <c r="BS784" t="s">
        <v>9052</v>
      </c>
      <c r="BT784" t="str">
        <f>HYPERLINK("https%3A%2F%2Fwww.webofscience.com%2Fwos%2Fwoscc%2Ffull-record%2FWOS:A1995BD83W00051","View Full Record in Web of Science")</f>
        <v>View Full Record in Web of Science</v>
      </c>
    </row>
    <row r="785" spans="1:72" x14ac:dyDescent="0.15">
      <c r="A785" t="s">
        <v>6954</v>
      </c>
      <c r="B785" t="s">
        <v>9053</v>
      </c>
      <c r="C785" t="s">
        <v>74</v>
      </c>
      <c r="D785" t="s">
        <v>9034</v>
      </c>
      <c r="E785" t="s">
        <v>74</v>
      </c>
      <c r="F785" t="s">
        <v>9053</v>
      </c>
      <c r="G785" t="s">
        <v>74</v>
      </c>
      <c r="H785" t="s">
        <v>74</v>
      </c>
      <c r="I785" t="s">
        <v>9054</v>
      </c>
      <c r="J785" t="s">
        <v>9036</v>
      </c>
      <c r="K785" t="s">
        <v>9037</v>
      </c>
      <c r="L785" t="s">
        <v>74</v>
      </c>
      <c r="M785" t="s">
        <v>77</v>
      </c>
      <c r="N785" t="s">
        <v>6959</v>
      </c>
      <c r="O785" t="s">
        <v>9038</v>
      </c>
      <c r="P785" t="s">
        <v>9039</v>
      </c>
      <c r="Q785" t="s">
        <v>9040</v>
      </c>
      <c r="R785" t="s">
        <v>74</v>
      </c>
      <c r="S785" t="s">
        <v>74</v>
      </c>
      <c r="T785" t="s">
        <v>9055</v>
      </c>
      <c r="U785" t="s">
        <v>74</v>
      </c>
      <c r="V785" t="s">
        <v>74</v>
      </c>
      <c r="W785" t="s">
        <v>9042</v>
      </c>
      <c r="X785" t="s">
        <v>558</v>
      </c>
      <c r="Y785" t="s">
        <v>74</v>
      </c>
      <c r="Z785" t="s">
        <v>74</v>
      </c>
      <c r="AA785" t="s">
        <v>74</v>
      </c>
      <c r="AB785" t="s">
        <v>74</v>
      </c>
      <c r="AC785" t="s">
        <v>74</v>
      </c>
      <c r="AD785" t="s">
        <v>74</v>
      </c>
      <c r="AE785" t="s">
        <v>74</v>
      </c>
      <c r="AF785" t="s">
        <v>74</v>
      </c>
      <c r="AG785">
        <v>0</v>
      </c>
      <c r="AH785">
        <v>0</v>
      </c>
      <c r="AI785">
        <v>0</v>
      </c>
      <c r="AJ785">
        <v>0</v>
      </c>
      <c r="AK785">
        <v>0</v>
      </c>
      <c r="AL785" t="s">
        <v>9044</v>
      </c>
      <c r="AM785" t="s">
        <v>9045</v>
      </c>
      <c r="AN785" t="s">
        <v>9046</v>
      </c>
      <c r="AO785" t="s">
        <v>9047</v>
      </c>
      <c r="AP785" t="s">
        <v>74</v>
      </c>
      <c r="AQ785" t="s">
        <v>9048</v>
      </c>
      <c r="AR785" t="s">
        <v>9049</v>
      </c>
      <c r="AS785" t="s">
        <v>74</v>
      </c>
      <c r="AT785" t="s">
        <v>74</v>
      </c>
      <c r="AU785">
        <v>1995</v>
      </c>
      <c r="AV785" t="s">
        <v>74</v>
      </c>
      <c r="AW785" t="s">
        <v>74</v>
      </c>
      <c r="AX785" t="s">
        <v>74</v>
      </c>
      <c r="AY785" t="s">
        <v>74</v>
      </c>
      <c r="AZ785" t="s">
        <v>74</v>
      </c>
      <c r="BA785" t="s">
        <v>74</v>
      </c>
      <c r="BB785">
        <v>364</v>
      </c>
      <c r="BC785">
        <v>368</v>
      </c>
      <c r="BD785" t="s">
        <v>74</v>
      </c>
      <c r="BE785" t="s">
        <v>74</v>
      </c>
      <c r="BF785" t="s">
        <v>74</v>
      </c>
      <c r="BG785" t="s">
        <v>74</v>
      </c>
      <c r="BH785" t="s">
        <v>74</v>
      </c>
      <c r="BI785">
        <v>5</v>
      </c>
      <c r="BJ785" t="s">
        <v>9050</v>
      </c>
      <c r="BK785" t="s">
        <v>6965</v>
      </c>
      <c r="BL785" t="s">
        <v>3692</v>
      </c>
      <c r="BM785" t="s">
        <v>9051</v>
      </c>
      <c r="BN785" t="s">
        <v>74</v>
      </c>
      <c r="BO785" t="s">
        <v>74</v>
      </c>
      <c r="BP785" t="s">
        <v>74</v>
      </c>
      <c r="BQ785" t="s">
        <v>74</v>
      </c>
      <c r="BR785" t="s">
        <v>97</v>
      </c>
      <c r="BS785" t="s">
        <v>9056</v>
      </c>
      <c r="BT785" t="str">
        <f>HYPERLINK("https%3A%2F%2Fwww.webofscience.com%2Fwos%2Fwoscc%2Ffull-record%2FWOS:A1995BD83W00054","View Full Record in Web of Science")</f>
        <v>View Full Record in Web of Science</v>
      </c>
    </row>
    <row r="786" spans="1:72" x14ac:dyDescent="0.15">
      <c r="A786" t="s">
        <v>6954</v>
      </c>
      <c r="B786" t="s">
        <v>645</v>
      </c>
      <c r="C786" t="s">
        <v>74</v>
      </c>
      <c r="D786" t="s">
        <v>9034</v>
      </c>
      <c r="E786" t="s">
        <v>74</v>
      </c>
      <c r="F786" t="s">
        <v>645</v>
      </c>
      <c r="G786" t="s">
        <v>74</v>
      </c>
      <c r="H786" t="s">
        <v>74</v>
      </c>
      <c r="I786" t="s">
        <v>9057</v>
      </c>
      <c r="J786" t="s">
        <v>9036</v>
      </c>
      <c r="K786" t="s">
        <v>9037</v>
      </c>
      <c r="L786" t="s">
        <v>74</v>
      </c>
      <c r="M786" t="s">
        <v>77</v>
      </c>
      <c r="N786" t="s">
        <v>6959</v>
      </c>
      <c r="O786" t="s">
        <v>9038</v>
      </c>
      <c r="P786" t="s">
        <v>9039</v>
      </c>
      <c r="Q786" t="s">
        <v>9040</v>
      </c>
      <c r="R786" t="s">
        <v>74</v>
      </c>
      <c r="S786" t="s">
        <v>74</v>
      </c>
      <c r="T786" t="s">
        <v>9058</v>
      </c>
      <c r="U786" t="s">
        <v>74</v>
      </c>
      <c r="V786" t="s">
        <v>74</v>
      </c>
      <c r="W786" t="s">
        <v>9042</v>
      </c>
      <c r="X786" t="s">
        <v>558</v>
      </c>
      <c r="Y786" t="s">
        <v>74</v>
      </c>
      <c r="Z786" t="s">
        <v>74</v>
      </c>
      <c r="AA786" t="s">
        <v>74</v>
      </c>
      <c r="AB786" t="s">
        <v>74</v>
      </c>
      <c r="AC786" t="s">
        <v>74</v>
      </c>
      <c r="AD786" t="s">
        <v>74</v>
      </c>
      <c r="AE786" t="s">
        <v>74</v>
      </c>
      <c r="AF786" t="s">
        <v>74</v>
      </c>
      <c r="AG786">
        <v>0</v>
      </c>
      <c r="AH786">
        <v>0</v>
      </c>
      <c r="AI786">
        <v>0</v>
      </c>
      <c r="AJ786">
        <v>0</v>
      </c>
      <c r="AK786">
        <v>0</v>
      </c>
      <c r="AL786" t="s">
        <v>9044</v>
      </c>
      <c r="AM786" t="s">
        <v>9045</v>
      </c>
      <c r="AN786" t="s">
        <v>9046</v>
      </c>
      <c r="AO786" t="s">
        <v>9047</v>
      </c>
      <c r="AP786" t="s">
        <v>74</v>
      </c>
      <c r="AQ786" t="s">
        <v>9048</v>
      </c>
      <c r="AR786" t="s">
        <v>9049</v>
      </c>
      <c r="AS786" t="s">
        <v>74</v>
      </c>
      <c r="AT786" t="s">
        <v>74</v>
      </c>
      <c r="AU786">
        <v>1995</v>
      </c>
      <c r="AV786" t="s">
        <v>74</v>
      </c>
      <c r="AW786" t="s">
        <v>74</v>
      </c>
      <c r="AX786" t="s">
        <v>74</v>
      </c>
      <c r="AY786" t="s">
        <v>74</v>
      </c>
      <c r="AZ786" t="s">
        <v>74</v>
      </c>
      <c r="BA786" t="s">
        <v>74</v>
      </c>
      <c r="BB786">
        <v>393</v>
      </c>
      <c r="BC786">
        <v>397</v>
      </c>
      <c r="BD786" t="s">
        <v>74</v>
      </c>
      <c r="BE786" t="s">
        <v>74</v>
      </c>
      <c r="BF786" t="s">
        <v>74</v>
      </c>
      <c r="BG786" t="s">
        <v>74</v>
      </c>
      <c r="BH786" t="s">
        <v>74</v>
      </c>
      <c r="BI786">
        <v>5</v>
      </c>
      <c r="BJ786" t="s">
        <v>9050</v>
      </c>
      <c r="BK786" t="s">
        <v>6965</v>
      </c>
      <c r="BL786" t="s">
        <v>3692</v>
      </c>
      <c r="BM786" t="s">
        <v>9051</v>
      </c>
      <c r="BN786" t="s">
        <v>74</v>
      </c>
      <c r="BO786" t="s">
        <v>74</v>
      </c>
      <c r="BP786" t="s">
        <v>74</v>
      </c>
      <c r="BQ786" t="s">
        <v>74</v>
      </c>
      <c r="BR786" t="s">
        <v>97</v>
      </c>
      <c r="BS786" t="s">
        <v>9059</v>
      </c>
      <c r="BT786" t="str">
        <f>HYPERLINK("https%3A%2F%2Fwww.webofscience.com%2Fwos%2Fwoscc%2Ffull-record%2FWOS:A1995BD83W00059","View Full Record in Web of Science")</f>
        <v>View Full Record in Web of Science</v>
      </c>
    </row>
    <row r="787" spans="1:72" x14ac:dyDescent="0.15">
      <c r="A787" t="s">
        <v>6954</v>
      </c>
      <c r="B787" t="s">
        <v>9033</v>
      </c>
      <c r="C787" t="s">
        <v>74</v>
      </c>
      <c r="D787" t="s">
        <v>9034</v>
      </c>
      <c r="E787" t="s">
        <v>74</v>
      </c>
      <c r="F787" t="s">
        <v>9033</v>
      </c>
      <c r="G787" t="s">
        <v>74</v>
      </c>
      <c r="H787" t="s">
        <v>74</v>
      </c>
      <c r="I787" t="s">
        <v>9060</v>
      </c>
      <c r="J787" t="s">
        <v>9036</v>
      </c>
      <c r="K787" t="s">
        <v>9037</v>
      </c>
      <c r="L787" t="s">
        <v>74</v>
      </c>
      <c r="M787" t="s">
        <v>77</v>
      </c>
      <c r="N787" t="s">
        <v>6959</v>
      </c>
      <c r="O787" t="s">
        <v>9038</v>
      </c>
      <c r="P787" t="s">
        <v>9039</v>
      </c>
      <c r="Q787" t="s">
        <v>9040</v>
      </c>
      <c r="R787" t="s">
        <v>74</v>
      </c>
      <c r="S787" t="s">
        <v>74</v>
      </c>
      <c r="T787" t="s">
        <v>9061</v>
      </c>
      <c r="U787" t="s">
        <v>74</v>
      </c>
      <c r="V787" t="s">
        <v>74</v>
      </c>
      <c r="W787" t="s">
        <v>9062</v>
      </c>
      <c r="X787" t="s">
        <v>558</v>
      </c>
      <c r="Y787" t="s">
        <v>74</v>
      </c>
      <c r="Z787" t="s">
        <v>74</v>
      </c>
      <c r="AA787" t="s">
        <v>74</v>
      </c>
      <c r="AB787" t="s">
        <v>9043</v>
      </c>
      <c r="AC787" t="s">
        <v>74</v>
      </c>
      <c r="AD787" t="s">
        <v>74</v>
      </c>
      <c r="AE787" t="s">
        <v>74</v>
      </c>
      <c r="AF787" t="s">
        <v>74</v>
      </c>
      <c r="AG787">
        <v>0</v>
      </c>
      <c r="AH787">
        <v>2</v>
      </c>
      <c r="AI787">
        <v>2</v>
      </c>
      <c r="AJ787">
        <v>0</v>
      </c>
      <c r="AK787">
        <v>0</v>
      </c>
      <c r="AL787" t="s">
        <v>9044</v>
      </c>
      <c r="AM787" t="s">
        <v>9045</v>
      </c>
      <c r="AN787" t="s">
        <v>9046</v>
      </c>
      <c r="AO787" t="s">
        <v>9047</v>
      </c>
      <c r="AP787" t="s">
        <v>74</v>
      </c>
      <c r="AQ787" t="s">
        <v>9048</v>
      </c>
      <c r="AR787" t="s">
        <v>9049</v>
      </c>
      <c r="AS787" t="s">
        <v>74</v>
      </c>
      <c r="AT787" t="s">
        <v>74</v>
      </c>
      <c r="AU787">
        <v>1995</v>
      </c>
      <c r="AV787" t="s">
        <v>74</v>
      </c>
      <c r="AW787" t="s">
        <v>74</v>
      </c>
      <c r="AX787" t="s">
        <v>74</v>
      </c>
      <c r="AY787" t="s">
        <v>74</v>
      </c>
      <c r="AZ787" t="s">
        <v>74</v>
      </c>
      <c r="BA787" t="s">
        <v>74</v>
      </c>
      <c r="BB787">
        <v>521</v>
      </c>
      <c r="BC787">
        <v>528</v>
      </c>
      <c r="BD787" t="s">
        <v>74</v>
      </c>
      <c r="BE787" t="s">
        <v>74</v>
      </c>
      <c r="BF787" t="s">
        <v>74</v>
      </c>
      <c r="BG787" t="s">
        <v>74</v>
      </c>
      <c r="BH787" t="s">
        <v>74</v>
      </c>
      <c r="BI787">
        <v>8</v>
      </c>
      <c r="BJ787" t="s">
        <v>9050</v>
      </c>
      <c r="BK787" t="s">
        <v>6965</v>
      </c>
      <c r="BL787" t="s">
        <v>3692</v>
      </c>
      <c r="BM787" t="s">
        <v>9051</v>
      </c>
      <c r="BN787" t="s">
        <v>74</v>
      </c>
      <c r="BO787" t="s">
        <v>74</v>
      </c>
      <c r="BP787" t="s">
        <v>74</v>
      </c>
      <c r="BQ787" t="s">
        <v>74</v>
      </c>
      <c r="BR787" t="s">
        <v>97</v>
      </c>
      <c r="BS787" t="s">
        <v>9063</v>
      </c>
      <c r="BT787" t="str">
        <f>HYPERLINK("https%3A%2F%2Fwww.webofscience.com%2Fwos%2Fwoscc%2Ffull-record%2FWOS:A1995BD83W00080","View Full Record in Web of Science")</f>
        <v>View Full Record in Web of Science</v>
      </c>
    </row>
    <row r="788" spans="1:72" x14ac:dyDescent="0.15">
      <c r="A788" t="s">
        <v>72</v>
      </c>
      <c r="B788" t="s">
        <v>9064</v>
      </c>
      <c r="C788" t="s">
        <v>74</v>
      </c>
      <c r="D788" t="s">
        <v>74</v>
      </c>
      <c r="E788" t="s">
        <v>74</v>
      </c>
      <c r="F788" t="s">
        <v>9065</v>
      </c>
      <c r="G788" t="s">
        <v>74</v>
      </c>
      <c r="H788" t="s">
        <v>74</v>
      </c>
      <c r="I788" t="s">
        <v>9066</v>
      </c>
      <c r="J788" t="s">
        <v>9067</v>
      </c>
      <c r="K788" t="s">
        <v>74</v>
      </c>
      <c r="L788" t="s">
        <v>74</v>
      </c>
      <c r="M788" t="s">
        <v>77</v>
      </c>
      <c r="N788" t="s">
        <v>102</v>
      </c>
      <c r="O788" t="s">
        <v>74</v>
      </c>
      <c r="P788" t="s">
        <v>74</v>
      </c>
      <c r="Q788" t="s">
        <v>74</v>
      </c>
      <c r="R788" t="s">
        <v>74</v>
      </c>
      <c r="S788" t="s">
        <v>74</v>
      </c>
      <c r="T788" t="s">
        <v>74</v>
      </c>
      <c r="U788" t="s">
        <v>9068</v>
      </c>
      <c r="V788" t="s">
        <v>9069</v>
      </c>
      <c r="W788" t="s">
        <v>9070</v>
      </c>
      <c r="X788" t="s">
        <v>620</v>
      </c>
      <c r="Y788" t="s">
        <v>9071</v>
      </c>
      <c r="Z788" t="s">
        <v>74</v>
      </c>
      <c r="AA788" t="s">
        <v>9072</v>
      </c>
      <c r="AB788" t="s">
        <v>9073</v>
      </c>
      <c r="AC788" t="s">
        <v>74</v>
      </c>
      <c r="AD788" t="s">
        <v>74</v>
      </c>
      <c r="AE788" t="s">
        <v>74</v>
      </c>
      <c r="AF788" t="s">
        <v>74</v>
      </c>
      <c r="AG788">
        <v>69</v>
      </c>
      <c r="AH788">
        <v>49</v>
      </c>
      <c r="AI788">
        <v>56</v>
      </c>
      <c r="AJ788">
        <v>0</v>
      </c>
      <c r="AK788">
        <v>4</v>
      </c>
      <c r="AL788" t="s">
        <v>622</v>
      </c>
      <c r="AM788" t="s">
        <v>372</v>
      </c>
      <c r="AN788" t="s">
        <v>2507</v>
      </c>
      <c r="AO788" t="s">
        <v>9074</v>
      </c>
      <c r="AP788" t="s">
        <v>74</v>
      </c>
      <c r="AQ788" t="s">
        <v>74</v>
      </c>
      <c r="AR788" t="s">
        <v>9075</v>
      </c>
      <c r="AS788" t="s">
        <v>9076</v>
      </c>
      <c r="AT788" t="s">
        <v>74</v>
      </c>
      <c r="AU788">
        <v>1995</v>
      </c>
      <c r="AV788">
        <v>36</v>
      </c>
      <c r="AW788">
        <v>1</v>
      </c>
      <c r="AX788" t="s">
        <v>74</v>
      </c>
      <c r="AY788" t="s">
        <v>74</v>
      </c>
      <c r="AZ788" t="s">
        <v>74</v>
      </c>
      <c r="BA788" t="s">
        <v>74</v>
      </c>
      <c r="BB788">
        <v>45</v>
      </c>
      <c r="BC788">
        <v>75</v>
      </c>
      <c r="BD788" t="s">
        <v>74</v>
      </c>
      <c r="BE788" t="s">
        <v>9077</v>
      </c>
      <c r="BF788" t="str">
        <f>HYPERLINK("http://dx.doi.org/10.1016/0079-6611(95)00014-3","http://dx.doi.org/10.1016/0079-6611(95)00014-3")</f>
        <v>http://dx.doi.org/10.1016/0079-6611(95)00014-3</v>
      </c>
      <c r="BG788" t="s">
        <v>74</v>
      </c>
      <c r="BH788" t="s">
        <v>74</v>
      </c>
      <c r="BI788">
        <v>31</v>
      </c>
      <c r="BJ788" t="s">
        <v>246</v>
      </c>
      <c r="BK788" t="s">
        <v>94</v>
      </c>
      <c r="BL788" t="s">
        <v>246</v>
      </c>
      <c r="BM788" t="s">
        <v>9078</v>
      </c>
      <c r="BN788" t="s">
        <v>74</v>
      </c>
      <c r="BO788" t="s">
        <v>74</v>
      </c>
      <c r="BP788" t="s">
        <v>74</v>
      </c>
      <c r="BQ788" t="s">
        <v>74</v>
      </c>
      <c r="BR788" t="s">
        <v>97</v>
      </c>
      <c r="BS788" t="s">
        <v>9079</v>
      </c>
      <c r="BT788" t="str">
        <f>HYPERLINK("https%3A%2F%2Fwww.webofscience.com%2Fwos%2Fwoscc%2Ffull-record%2FWOS:000207298500002","View Full Record in Web of Science")</f>
        <v>View Full Record in Web of Science</v>
      </c>
    </row>
    <row r="789" spans="1:72" x14ac:dyDescent="0.15">
      <c r="A789" t="s">
        <v>72</v>
      </c>
      <c r="B789" t="s">
        <v>9080</v>
      </c>
      <c r="C789" t="s">
        <v>74</v>
      </c>
      <c r="D789" t="s">
        <v>74</v>
      </c>
      <c r="E789" t="s">
        <v>74</v>
      </c>
      <c r="F789" t="s">
        <v>9080</v>
      </c>
      <c r="G789" t="s">
        <v>74</v>
      </c>
      <c r="H789" t="s">
        <v>74</v>
      </c>
      <c r="I789" t="s">
        <v>9081</v>
      </c>
      <c r="J789" t="s">
        <v>9082</v>
      </c>
      <c r="K789" t="s">
        <v>74</v>
      </c>
      <c r="L789" t="s">
        <v>74</v>
      </c>
      <c r="M789" t="s">
        <v>77</v>
      </c>
      <c r="N789" t="s">
        <v>78</v>
      </c>
      <c r="O789" t="s">
        <v>74</v>
      </c>
      <c r="P789" t="s">
        <v>74</v>
      </c>
      <c r="Q789" t="s">
        <v>74</v>
      </c>
      <c r="R789" t="s">
        <v>74</v>
      </c>
      <c r="S789" t="s">
        <v>74</v>
      </c>
      <c r="T789" t="s">
        <v>74</v>
      </c>
      <c r="U789" t="s">
        <v>9083</v>
      </c>
      <c r="V789" t="s">
        <v>9084</v>
      </c>
      <c r="W789" t="s">
        <v>9085</v>
      </c>
      <c r="X789" t="s">
        <v>9086</v>
      </c>
      <c r="Y789" t="s">
        <v>9087</v>
      </c>
      <c r="Z789" t="s">
        <v>74</v>
      </c>
      <c r="AA789" t="s">
        <v>9088</v>
      </c>
      <c r="AB789" t="s">
        <v>9089</v>
      </c>
      <c r="AC789" t="s">
        <v>74</v>
      </c>
      <c r="AD789" t="s">
        <v>74</v>
      </c>
      <c r="AE789" t="s">
        <v>74</v>
      </c>
      <c r="AF789" t="s">
        <v>74</v>
      </c>
      <c r="AG789">
        <v>51</v>
      </c>
      <c r="AH789">
        <v>5</v>
      </c>
      <c r="AI789">
        <v>5</v>
      </c>
      <c r="AJ789">
        <v>0</v>
      </c>
      <c r="AK789">
        <v>1</v>
      </c>
      <c r="AL789" t="s">
        <v>622</v>
      </c>
      <c r="AM789" t="s">
        <v>372</v>
      </c>
      <c r="AN789" t="s">
        <v>623</v>
      </c>
      <c r="AO789" t="s">
        <v>9090</v>
      </c>
      <c r="AP789" t="s">
        <v>74</v>
      </c>
      <c r="AQ789" t="s">
        <v>74</v>
      </c>
      <c r="AR789" t="s">
        <v>9091</v>
      </c>
      <c r="AS789" t="s">
        <v>9092</v>
      </c>
      <c r="AT789" t="s">
        <v>74</v>
      </c>
      <c r="AU789">
        <v>1995</v>
      </c>
      <c r="AV789">
        <v>30</v>
      </c>
      <c r="AW789" t="s">
        <v>74</v>
      </c>
      <c r="AX789" t="s">
        <v>74</v>
      </c>
      <c r="AY789" t="s">
        <v>74</v>
      </c>
      <c r="AZ789" t="s">
        <v>74</v>
      </c>
      <c r="BA789" t="s">
        <v>74</v>
      </c>
      <c r="BB789">
        <v>23</v>
      </c>
      <c r="BC789">
        <v>30</v>
      </c>
      <c r="BD789" t="s">
        <v>74</v>
      </c>
      <c r="BE789" t="s">
        <v>9093</v>
      </c>
      <c r="BF789" t="str">
        <f>HYPERLINK("http://dx.doi.org/10.1016/1040-6182(95)00004-3","http://dx.doi.org/10.1016/1040-6182(95)00004-3")</f>
        <v>http://dx.doi.org/10.1016/1040-6182(95)00004-3</v>
      </c>
      <c r="BG789" t="s">
        <v>74</v>
      </c>
      <c r="BH789" t="s">
        <v>74</v>
      </c>
      <c r="BI789">
        <v>8</v>
      </c>
      <c r="BJ789" t="s">
        <v>674</v>
      </c>
      <c r="BK789" t="s">
        <v>94</v>
      </c>
      <c r="BL789" t="s">
        <v>675</v>
      </c>
      <c r="BM789" t="s">
        <v>9094</v>
      </c>
      <c r="BN789" t="s">
        <v>74</v>
      </c>
      <c r="BO789" t="s">
        <v>74</v>
      </c>
      <c r="BP789" t="s">
        <v>74</v>
      </c>
      <c r="BQ789" t="s">
        <v>74</v>
      </c>
      <c r="BR789" t="s">
        <v>97</v>
      </c>
      <c r="BS789" t="s">
        <v>9095</v>
      </c>
      <c r="BT789" t="str">
        <f>HYPERLINK("https%3A%2F%2Fwww.webofscience.com%2Fwos%2Fwoscc%2Ffull-record%2FWOS:A1995RV76400004","View Full Record in Web of Science")</f>
        <v>View Full Record in Web of Science</v>
      </c>
    </row>
    <row r="790" spans="1:72" x14ac:dyDescent="0.15">
      <c r="A790" t="s">
        <v>72</v>
      </c>
      <c r="B790" t="s">
        <v>9096</v>
      </c>
      <c r="C790" t="s">
        <v>74</v>
      </c>
      <c r="D790" t="s">
        <v>74</v>
      </c>
      <c r="E790" t="s">
        <v>74</v>
      </c>
      <c r="F790" t="s">
        <v>9096</v>
      </c>
      <c r="G790" t="s">
        <v>74</v>
      </c>
      <c r="H790" t="s">
        <v>74</v>
      </c>
      <c r="I790" t="s">
        <v>9097</v>
      </c>
      <c r="J790" t="s">
        <v>9098</v>
      </c>
      <c r="K790" t="s">
        <v>74</v>
      </c>
      <c r="L790" t="s">
        <v>74</v>
      </c>
      <c r="M790" t="s">
        <v>77</v>
      </c>
      <c r="N790" t="s">
        <v>102</v>
      </c>
      <c r="O790" t="s">
        <v>74</v>
      </c>
      <c r="P790" t="s">
        <v>74</v>
      </c>
      <c r="Q790" t="s">
        <v>74</v>
      </c>
      <c r="R790" t="s">
        <v>74</v>
      </c>
      <c r="S790" t="s">
        <v>74</v>
      </c>
      <c r="T790" t="s">
        <v>74</v>
      </c>
      <c r="U790" t="s">
        <v>9099</v>
      </c>
      <c r="V790" t="s">
        <v>9100</v>
      </c>
      <c r="W790" t="s">
        <v>74</v>
      </c>
      <c r="X790" t="s">
        <v>74</v>
      </c>
      <c r="Y790" t="s">
        <v>9101</v>
      </c>
      <c r="Z790" t="s">
        <v>74</v>
      </c>
      <c r="AA790" t="s">
        <v>9102</v>
      </c>
      <c r="AB790" t="s">
        <v>9103</v>
      </c>
      <c r="AC790" t="s">
        <v>74</v>
      </c>
      <c r="AD790" t="s">
        <v>74</v>
      </c>
      <c r="AE790" t="s">
        <v>74</v>
      </c>
      <c r="AF790" t="s">
        <v>74</v>
      </c>
      <c r="AG790">
        <v>120</v>
      </c>
      <c r="AH790">
        <v>47</v>
      </c>
      <c r="AI790">
        <v>52</v>
      </c>
      <c r="AJ790">
        <v>0</v>
      </c>
      <c r="AK790">
        <v>5</v>
      </c>
      <c r="AL790" t="s">
        <v>622</v>
      </c>
      <c r="AM790" t="s">
        <v>372</v>
      </c>
      <c r="AN790" t="s">
        <v>2507</v>
      </c>
      <c r="AO790" t="s">
        <v>9104</v>
      </c>
      <c r="AP790" t="s">
        <v>74</v>
      </c>
      <c r="AQ790" t="s">
        <v>74</v>
      </c>
      <c r="AR790" t="s">
        <v>9105</v>
      </c>
      <c r="AS790" t="s">
        <v>9106</v>
      </c>
      <c r="AT790" t="s">
        <v>74</v>
      </c>
      <c r="AU790">
        <v>1995</v>
      </c>
      <c r="AV790">
        <v>14</v>
      </c>
      <c r="AW790">
        <v>2</v>
      </c>
      <c r="AX790" t="s">
        <v>74</v>
      </c>
      <c r="AY790" t="s">
        <v>74</v>
      </c>
      <c r="AZ790" t="s">
        <v>74</v>
      </c>
      <c r="BA790" t="s">
        <v>74</v>
      </c>
      <c r="BB790">
        <v>101</v>
      </c>
      <c r="BC790">
        <v>123</v>
      </c>
      <c r="BD790" t="s">
        <v>74</v>
      </c>
      <c r="BE790" t="s">
        <v>9107</v>
      </c>
      <c r="BF790" t="str">
        <f>HYPERLINK("http://dx.doi.org/10.1016/0277-3791(95)00002-7","http://dx.doi.org/10.1016/0277-3791(95)00002-7")</f>
        <v>http://dx.doi.org/10.1016/0277-3791(95)00002-7</v>
      </c>
      <c r="BG790" t="s">
        <v>74</v>
      </c>
      <c r="BH790" t="s">
        <v>74</v>
      </c>
      <c r="BI790">
        <v>23</v>
      </c>
      <c r="BJ790" t="s">
        <v>674</v>
      </c>
      <c r="BK790" t="s">
        <v>94</v>
      </c>
      <c r="BL790" t="s">
        <v>675</v>
      </c>
      <c r="BM790" t="s">
        <v>9108</v>
      </c>
      <c r="BN790" t="s">
        <v>74</v>
      </c>
      <c r="BO790" t="s">
        <v>74</v>
      </c>
      <c r="BP790" t="s">
        <v>74</v>
      </c>
      <c r="BQ790" t="s">
        <v>74</v>
      </c>
      <c r="BR790" t="s">
        <v>97</v>
      </c>
      <c r="BS790" t="s">
        <v>9109</v>
      </c>
      <c r="BT790" t="str">
        <f>HYPERLINK("https%3A%2F%2Fwww.webofscience.com%2Fwos%2Fwoscc%2Ffull-record%2FWOS:A1995QX25700001","View Full Record in Web of Science")</f>
        <v>View Full Record in Web of Science</v>
      </c>
    </row>
    <row r="791" spans="1:72" x14ac:dyDescent="0.15">
      <c r="A791" t="s">
        <v>72</v>
      </c>
      <c r="B791" t="s">
        <v>9110</v>
      </c>
      <c r="C791" t="s">
        <v>74</v>
      </c>
      <c r="D791" t="s">
        <v>74</v>
      </c>
      <c r="E791" t="s">
        <v>74</v>
      </c>
      <c r="F791" t="s">
        <v>9110</v>
      </c>
      <c r="G791" t="s">
        <v>74</v>
      </c>
      <c r="H791" t="s">
        <v>74</v>
      </c>
      <c r="I791" t="s">
        <v>9111</v>
      </c>
      <c r="J791" t="s">
        <v>9098</v>
      </c>
      <c r="K791" t="s">
        <v>74</v>
      </c>
      <c r="L791" t="s">
        <v>74</v>
      </c>
      <c r="M791" t="s">
        <v>77</v>
      </c>
      <c r="N791" t="s">
        <v>102</v>
      </c>
      <c r="O791" t="s">
        <v>74</v>
      </c>
      <c r="P791" t="s">
        <v>74</v>
      </c>
      <c r="Q791" t="s">
        <v>74</v>
      </c>
      <c r="R791" t="s">
        <v>74</v>
      </c>
      <c r="S791" t="s">
        <v>74</v>
      </c>
      <c r="T791" t="s">
        <v>74</v>
      </c>
      <c r="U791" t="s">
        <v>9112</v>
      </c>
      <c r="V791" t="s">
        <v>9113</v>
      </c>
      <c r="W791" t="s">
        <v>9114</v>
      </c>
      <c r="X791" t="s">
        <v>9115</v>
      </c>
      <c r="Y791" t="s">
        <v>74</v>
      </c>
      <c r="Z791" t="s">
        <v>74</v>
      </c>
      <c r="AA791" t="s">
        <v>74</v>
      </c>
      <c r="AB791" t="s">
        <v>74</v>
      </c>
      <c r="AC791" t="s">
        <v>74</v>
      </c>
      <c r="AD791" t="s">
        <v>74</v>
      </c>
      <c r="AE791" t="s">
        <v>74</v>
      </c>
      <c r="AF791" t="s">
        <v>74</v>
      </c>
      <c r="AG791">
        <v>134</v>
      </c>
      <c r="AH791">
        <v>109</v>
      </c>
      <c r="AI791">
        <v>117</v>
      </c>
      <c r="AJ791">
        <v>0</v>
      </c>
      <c r="AK791">
        <v>7</v>
      </c>
      <c r="AL791" t="s">
        <v>622</v>
      </c>
      <c r="AM791" t="s">
        <v>372</v>
      </c>
      <c r="AN791" t="s">
        <v>623</v>
      </c>
      <c r="AO791" t="s">
        <v>9104</v>
      </c>
      <c r="AP791" t="s">
        <v>74</v>
      </c>
      <c r="AQ791" t="s">
        <v>74</v>
      </c>
      <c r="AR791" t="s">
        <v>9105</v>
      </c>
      <c r="AS791" t="s">
        <v>9106</v>
      </c>
      <c r="AT791" t="s">
        <v>74</v>
      </c>
      <c r="AU791">
        <v>1995</v>
      </c>
      <c r="AV791">
        <v>14</v>
      </c>
      <c r="AW791">
        <v>3</v>
      </c>
      <c r="AX791" t="s">
        <v>74</v>
      </c>
      <c r="AY791" t="s">
        <v>74</v>
      </c>
      <c r="AZ791" t="s">
        <v>74</v>
      </c>
      <c r="BA791" t="s">
        <v>74</v>
      </c>
      <c r="BB791">
        <v>223</v>
      </c>
      <c r="BC791">
        <v>254</v>
      </c>
      <c r="BD791" t="s">
        <v>74</v>
      </c>
      <c r="BE791" t="s">
        <v>9116</v>
      </c>
      <c r="BF791" t="str">
        <f>HYPERLINK("http://dx.doi.org/10.1016/0277-3791(95)00009-E","http://dx.doi.org/10.1016/0277-3791(95)00009-E")</f>
        <v>http://dx.doi.org/10.1016/0277-3791(95)00009-E</v>
      </c>
      <c r="BG791" t="s">
        <v>74</v>
      </c>
      <c r="BH791" t="s">
        <v>74</v>
      </c>
      <c r="BI791">
        <v>32</v>
      </c>
      <c r="BJ791" t="s">
        <v>674</v>
      </c>
      <c r="BK791" t="s">
        <v>94</v>
      </c>
      <c r="BL791" t="s">
        <v>675</v>
      </c>
      <c r="BM791" t="s">
        <v>9117</v>
      </c>
      <c r="BN791" t="s">
        <v>74</v>
      </c>
      <c r="BO791" t="s">
        <v>74</v>
      </c>
      <c r="BP791" t="s">
        <v>74</v>
      </c>
      <c r="BQ791" t="s">
        <v>74</v>
      </c>
      <c r="BR791" t="s">
        <v>97</v>
      </c>
      <c r="BS791" t="s">
        <v>9118</v>
      </c>
      <c r="BT791" t="str">
        <f>HYPERLINK("https%3A%2F%2Fwww.webofscience.com%2Fwos%2Fwoscc%2Ffull-record%2FWOS:A1995RN23800002","View Full Record in Web of Science")</f>
        <v>View Full Record in Web of Science</v>
      </c>
    </row>
    <row r="792" spans="1:72" x14ac:dyDescent="0.15">
      <c r="A792" t="s">
        <v>72</v>
      </c>
      <c r="B792" t="s">
        <v>9119</v>
      </c>
      <c r="C792" t="s">
        <v>74</v>
      </c>
      <c r="D792" t="s">
        <v>74</v>
      </c>
      <c r="E792" t="s">
        <v>74</v>
      </c>
      <c r="F792" t="s">
        <v>9119</v>
      </c>
      <c r="G792" t="s">
        <v>74</v>
      </c>
      <c r="H792" t="s">
        <v>74</v>
      </c>
      <c r="I792" t="s">
        <v>9120</v>
      </c>
      <c r="J792" t="s">
        <v>9098</v>
      </c>
      <c r="K792" t="s">
        <v>74</v>
      </c>
      <c r="L792" t="s">
        <v>74</v>
      </c>
      <c r="M792" t="s">
        <v>77</v>
      </c>
      <c r="N792" t="s">
        <v>78</v>
      </c>
      <c r="O792" t="s">
        <v>74</v>
      </c>
      <c r="P792" t="s">
        <v>74</v>
      </c>
      <c r="Q792" t="s">
        <v>74</v>
      </c>
      <c r="R792" t="s">
        <v>74</v>
      </c>
      <c r="S792" t="s">
        <v>74</v>
      </c>
      <c r="T792" t="s">
        <v>74</v>
      </c>
      <c r="U792" t="s">
        <v>9121</v>
      </c>
      <c r="V792" t="s">
        <v>9122</v>
      </c>
      <c r="W792" t="s">
        <v>74</v>
      </c>
      <c r="X792" t="s">
        <v>74</v>
      </c>
      <c r="Y792" t="s">
        <v>9123</v>
      </c>
      <c r="Z792" t="s">
        <v>74</v>
      </c>
      <c r="AA792" t="s">
        <v>74</v>
      </c>
      <c r="AB792" t="s">
        <v>74</v>
      </c>
      <c r="AC792" t="s">
        <v>74</v>
      </c>
      <c r="AD792" t="s">
        <v>74</v>
      </c>
      <c r="AE792" t="s">
        <v>74</v>
      </c>
      <c r="AF792" t="s">
        <v>74</v>
      </c>
      <c r="AG792">
        <v>47</v>
      </c>
      <c r="AH792">
        <v>8</v>
      </c>
      <c r="AI792">
        <v>8</v>
      </c>
      <c r="AJ792">
        <v>1</v>
      </c>
      <c r="AK792">
        <v>3</v>
      </c>
      <c r="AL792" t="s">
        <v>622</v>
      </c>
      <c r="AM792" t="s">
        <v>372</v>
      </c>
      <c r="AN792" t="s">
        <v>623</v>
      </c>
      <c r="AO792" t="s">
        <v>9104</v>
      </c>
      <c r="AP792" t="s">
        <v>74</v>
      </c>
      <c r="AQ792" t="s">
        <v>74</v>
      </c>
      <c r="AR792" t="s">
        <v>9105</v>
      </c>
      <c r="AS792" t="s">
        <v>9106</v>
      </c>
      <c r="AT792" t="s">
        <v>74</v>
      </c>
      <c r="AU792">
        <v>1995</v>
      </c>
      <c r="AV792">
        <v>14</v>
      </c>
      <c r="AW792">
        <v>5</v>
      </c>
      <c r="AX792" t="s">
        <v>74</v>
      </c>
      <c r="AY792" t="s">
        <v>74</v>
      </c>
      <c r="AZ792" t="s">
        <v>74</v>
      </c>
      <c r="BA792" t="s">
        <v>74</v>
      </c>
      <c r="BB792">
        <v>531</v>
      </c>
      <c r="BC792">
        <v>540</v>
      </c>
      <c r="BD792" t="s">
        <v>74</v>
      </c>
      <c r="BE792" t="s">
        <v>9124</v>
      </c>
      <c r="BF792" t="str">
        <f>HYPERLINK("http://dx.doi.org/10.1016/0277-3791(95)00011-D","http://dx.doi.org/10.1016/0277-3791(95)00011-D")</f>
        <v>http://dx.doi.org/10.1016/0277-3791(95)00011-D</v>
      </c>
      <c r="BG792" t="s">
        <v>74</v>
      </c>
      <c r="BH792" t="s">
        <v>74</v>
      </c>
      <c r="BI792">
        <v>10</v>
      </c>
      <c r="BJ792" t="s">
        <v>674</v>
      </c>
      <c r="BK792" t="s">
        <v>94</v>
      </c>
      <c r="BL792" t="s">
        <v>675</v>
      </c>
      <c r="BM792" t="s">
        <v>9125</v>
      </c>
      <c r="BN792" t="s">
        <v>74</v>
      </c>
      <c r="BO792" t="s">
        <v>74</v>
      </c>
      <c r="BP792" t="s">
        <v>74</v>
      </c>
      <c r="BQ792" t="s">
        <v>74</v>
      </c>
      <c r="BR792" t="s">
        <v>97</v>
      </c>
      <c r="BS792" t="s">
        <v>9126</v>
      </c>
      <c r="BT792" t="str">
        <f>HYPERLINK("https%3A%2F%2Fwww.webofscience.com%2Fwos%2Fwoscc%2Ffull-record%2FWOS:A1995TB36200006","View Full Record in Web of Science")</f>
        <v>View Full Record in Web of Science</v>
      </c>
    </row>
    <row r="793" spans="1:72" x14ac:dyDescent="0.15">
      <c r="A793" t="s">
        <v>72</v>
      </c>
      <c r="B793" t="s">
        <v>9127</v>
      </c>
      <c r="C793" t="s">
        <v>74</v>
      </c>
      <c r="D793" t="s">
        <v>74</v>
      </c>
      <c r="E793" t="s">
        <v>74</v>
      </c>
      <c r="F793" t="s">
        <v>9127</v>
      </c>
      <c r="G793" t="s">
        <v>74</v>
      </c>
      <c r="H793" t="s">
        <v>74</v>
      </c>
      <c r="I793" t="s">
        <v>9128</v>
      </c>
      <c r="J793" t="s">
        <v>9129</v>
      </c>
      <c r="K793" t="s">
        <v>74</v>
      </c>
      <c r="L793" t="s">
        <v>74</v>
      </c>
      <c r="M793" t="s">
        <v>77</v>
      </c>
      <c r="N793" t="s">
        <v>1282</v>
      </c>
      <c r="O793" t="s">
        <v>9130</v>
      </c>
      <c r="P793" t="s">
        <v>9131</v>
      </c>
      <c r="Q793" t="s">
        <v>9132</v>
      </c>
      <c r="R793" t="s">
        <v>74</v>
      </c>
      <c r="S793" t="s">
        <v>74</v>
      </c>
      <c r="T793" t="s">
        <v>9133</v>
      </c>
      <c r="U793" t="s">
        <v>74</v>
      </c>
      <c r="V793" t="s">
        <v>9134</v>
      </c>
      <c r="W793" t="s">
        <v>9135</v>
      </c>
      <c r="X793" t="s">
        <v>9136</v>
      </c>
      <c r="Y793" t="s">
        <v>9137</v>
      </c>
      <c r="Z793" t="s">
        <v>74</v>
      </c>
      <c r="AA793" t="s">
        <v>74</v>
      </c>
      <c r="AB793" t="s">
        <v>74</v>
      </c>
      <c r="AC793" t="s">
        <v>74</v>
      </c>
      <c r="AD793" t="s">
        <v>74</v>
      </c>
      <c r="AE793" t="s">
        <v>74</v>
      </c>
      <c r="AF793" t="s">
        <v>74</v>
      </c>
      <c r="AG793">
        <v>5</v>
      </c>
      <c r="AH793">
        <v>1</v>
      </c>
      <c r="AI793">
        <v>1</v>
      </c>
      <c r="AJ793">
        <v>0</v>
      </c>
      <c r="AK793">
        <v>1</v>
      </c>
      <c r="AL793" t="s">
        <v>622</v>
      </c>
      <c r="AM793" t="s">
        <v>372</v>
      </c>
      <c r="AN793" t="s">
        <v>2507</v>
      </c>
      <c r="AO793" t="s">
        <v>9138</v>
      </c>
      <c r="AP793" t="s">
        <v>74</v>
      </c>
      <c r="AQ793" t="s">
        <v>74</v>
      </c>
      <c r="AR793" t="s">
        <v>9139</v>
      </c>
      <c r="AS793" t="s">
        <v>9140</v>
      </c>
      <c r="AT793" t="s">
        <v>74</v>
      </c>
      <c r="AU793">
        <v>1995</v>
      </c>
      <c r="AV793">
        <v>25</v>
      </c>
      <c r="AW793" t="s">
        <v>1020</v>
      </c>
      <c r="AX793" t="s">
        <v>74</v>
      </c>
      <c r="AY793" t="s">
        <v>74</v>
      </c>
      <c r="AZ793" t="s">
        <v>74</v>
      </c>
      <c r="BA793" t="s">
        <v>74</v>
      </c>
      <c r="BB793">
        <v>521</v>
      </c>
      <c r="BC793">
        <v>522</v>
      </c>
      <c r="BD793" t="s">
        <v>74</v>
      </c>
      <c r="BE793" t="s">
        <v>9141</v>
      </c>
      <c r="BF793" t="str">
        <f>HYPERLINK("http://dx.doi.org/10.1016/1350-4487(95)00144-4","http://dx.doi.org/10.1016/1350-4487(95)00144-4")</f>
        <v>http://dx.doi.org/10.1016/1350-4487(95)00144-4</v>
      </c>
      <c r="BG793" t="s">
        <v>74</v>
      </c>
      <c r="BH793" t="s">
        <v>74</v>
      </c>
      <c r="BI793">
        <v>2</v>
      </c>
      <c r="BJ793" t="s">
        <v>9142</v>
      </c>
      <c r="BK793" t="s">
        <v>3245</v>
      </c>
      <c r="BL793" t="s">
        <v>9142</v>
      </c>
      <c r="BM793" t="s">
        <v>9143</v>
      </c>
      <c r="BN793" t="s">
        <v>74</v>
      </c>
      <c r="BO793" t="s">
        <v>74</v>
      </c>
      <c r="BP793" t="s">
        <v>74</v>
      </c>
      <c r="BQ793" t="s">
        <v>74</v>
      </c>
      <c r="BR793" t="s">
        <v>97</v>
      </c>
      <c r="BS793" t="s">
        <v>9144</v>
      </c>
      <c r="BT793" t="str">
        <f>HYPERLINK("https%3A%2F%2Fwww.webofscience.com%2Fwos%2Fwoscc%2Ffull-record%2FWOS:A1995RE48000133","View Full Record in Web of Science")</f>
        <v>View Full Record in Web of Science</v>
      </c>
    </row>
    <row r="794" spans="1:72" x14ac:dyDescent="0.15">
      <c r="A794" t="s">
        <v>72</v>
      </c>
      <c r="B794" t="s">
        <v>9145</v>
      </c>
      <c r="C794" t="s">
        <v>74</v>
      </c>
      <c r="D794" t="s">
        <v>74</v>
      </c>
      <c r="E794" t="s">
        <v>74</v>
      </c>
      <c r="F794" t="s">
        <v>9145</v>
      </c>
      <c r="G794" t="s">
        <v>74</v>
      </c>
      <c r="H794" t="s">
        <v>74</v>
      </c>
      <c r="I794" t="s">
        <v>9146</v>
      </c>
      <c r="J794" t="s">
        <v>9147</v>
      </c>
      <c r="K794" t="s">
        <v>74</v>
      </c>
      <c r="L794" t="s">
        <v>74</v>
      </c>
      <c r="M794" t="s">
        <v>77</v>
      </c>
      <c r="N794" t="s">
        <v>78</v>
      </c>
      <c r="O794" t="s">
        <v>74</v>
      </c>
      <c r="P794" t="s">
        <v>74</v>
      </c>
      <c r="Q794" t="s">
        <v>74</v>
      </c>
      <c r="R794" t="s">
        <v>74</v>
      </c>
      <c r="S794" t="s">
        <v>74</v>
      </c>
      <c r="T794" t="s">
        <v>74</v>
      </c>
      <c r="U794" t="s">
        <v>74</v>
      </c>
      <c r="V794" t="s">
        <v>9148</v>
      </c>
      <c r="W794" t="s">
        <v>74</v>
      </c>
      <c r="X794" t="s">
        <v>74</v>
      </c>
      <c r="Y794" t="s">
        <v>9149</v>
      </c>
      <c r="Z794" t="s">
        <v>74</v>
      </c>
      <c r="AA794" t="s">
        <v>74</v>
      </c>
      <c r="AB794" t="s">
        <v>74</v>
      </c>
      <c r="AC794" t="s">
        <v>74</v>
      </c>
      <c r="AD794" t="s">
        <v>74</v>
      </c>
      <c r="AE794" t="s">
        <v>74</v>
      </c>
      <c r="AF794" t="s">
        <v>74</v>
      </c>
      <c r="AG794">
        <v>0</v>
      </c>
      <c r="AH794">
        <v>3</v>
      </c>
      <c r="AI794">
        <v>4</v>
      </c>
      <c r="AJ794">
        <v>0</v>
      </c>
      <c r="AK794">
        <v>0</v>
      </c>
      <c r="AL794" t="s">
        <v>9150</v>
      </c>
      <c r="AM794" t="s">
        <v>9151</v>
      </c>
      <c r="AN794" t="s">
        <v>9152</v>
      </c>
      <c r="AO794" t="s">
        <v>9153</v>
      </c>
      <c r="AP794" t="s">
        <v>74</v>
      </c>
      <c r="AQ794" t="s">
        <v>74</v>
      </c>
      <c r="AR794" t="s">
        <v>9154</v>
      </c>
      <c r="AS794" t="s">
        <v>9155</v>
      </c>
      <c r="AT794" t="s">
        <v>74</v>
      </c>
      <c r="AU794">
        <v>1995</v>
      </c>
      <c r="AV794">
        <v>60</v>
      </c>
      <c r="AW794">
        <v>3</v>
      </c>
      <c r="AX794" t="s">
        <v>74</v>
      </c>
      <c r="AY794" t="s">
        <v>74</v>
      </c>
      <c r="AZ794" t="s">
        <v>74</v>
      </c>
      <c r="BA794" t="s">
        <v>74</v>
      </c>
      <c r="BB794">
        <v>259</v>
      </c>
      <c r="BC794">
        <v>262</v>
      </c>
      <c r="BD794" t="s">
        <v>74</v>
      </c>
      <c r="BE794" t="s">
        <v>74</v>
      </c>
      <c r="BF794" t="s">
        <v>74</v>
      </c>
      <c r="BG794" t="s">
        <v>74</v>
      </c>
      <c r="BH794" t="s">
        <v>74</v>
      </c>
      <c r="BI794">
        <v>4</v>
      </c>
      <c r="BJ794" t="s">
        <v>9156</v>
      </c>
      <c r="BK794" t="s">
        <v>94</v>
      </c>
      <c r="BL794" t="s">
        <v>9157</v>
      </c>
      <c r="BM794" t="s">
        <v>9158</v>
      </c>
      <c r="BN794" t="s">
        <v>74</v>
      </c>
      <c r="BO794" t="s">
        <v>74</v>
      </c>
      <c r="BP794" t="s">
        <v>74</v>
      </c>
      <c r="BQ794" t="s">
        <v>74</v>
      </c>
      <c r="BR794" t="s">
        <v>97</v>
      </c>
      <c r="BS794" t="s">
        <v>9159</v>
      </c>
      <c r="BT794" t="str">
        <f>HYPERLINK("https%3A%2F%2Fwww.webofscience.com%2Fwos%2Fwoscc%2Ffull-record%2FWOS:A1995RY20100010","View Full Record in Web of Science")</f>
        <v>View Full Record in Web of Science</v>
      </c>
    </row>
    <row r="795" spans="1:72" x14ac:dyDescent="0.15">
      <c r="A795" t="s">
        <v>72</v>
      </c>
      <c r="B795" t="s">
        <v>9160</v>
      </c>
      <c r="C795" t="s">
        <v>74</v>
      </c>
      <c r="D795" t="s">
        <v>74</v>
      </c>
      <c r="E795" t="s">
        <v>74</v>
      </c>
      <c r="F795" t="s">
        <v>9160</v>
      </c>
      <c r="G795" t="s">
        <v>74</v>
      </c>
      <c r="H795" t="s">
        <v>74</v>
      </c>
      <c r="I795" t="s">
        <v>9161</v>
      </c>
      <c r="J795" t="s">
        <v>9162</v>
      </c>
      <c r="K795" t="s">
        <v>74</v>
      </c>
      <c r="L795" t="s">
        <v>74</v>
      </c>
      <c r="M795" t="s">
        <v>77</v>
      </c>
      <c r="N795" t="s">
        <v>1282</v>
      </c>
      <c r="O795" t="s">
        <v>9163</v>
      </c>
      <c r="P795" t="s">
        <v>3322</v>
      </c>
      <c r="Q795" t="s">
        <v>9164</v>
      </c>
      <c r="R795" t="s">
        <v>74</v>
      </c>
      <c r="S795" t="s">
        <v>74</v>
      </c>
      <c r="T795" t="s">
        <v>74</v>
      </c>
      <c r="U795" t="s">
        <v>9165</v>
      </c>
      <c r="V795" t="s">
        <v>9166</v>
      </c>
      <c r="W795" t="s">
        <v>9167</v>
      </c>
      <c r="X795" t="s">
        <v>7223</v>
      </c>
      <c r="Y795" t="s">
        <v>9168</v>
      </c>
      <c r="Z795" t="s">
        <v>74</v>
      </c>
      <c r="AA795" t="s">
        <v>9169</v>
      </c>
      <c r="AB795" t="s">
        <v>1085</v>
      </c>
      <c r="AC795" t="s">
        <v>74</v>
      </c>
      <c r="AD795" t="s">
        <v>74</v>
      </c>
      <c r="AE795" t="s">
        <v>74</v>
      </c>
      <c r="AF795" t="s">
        <v>74</v>
      </c>
      <c r="AG795">
        <v>10</v>
      </c>
      <c r="AH795">
        <v>6</v>
      </c>
      <c r="AI795">
        <v>7</v>
      </c>
      <c r="AJ795">
        <v>0</v>
      </c>
      <c r="AK795">
        <v>1</v>
      </c>
      <c r="AL795" t="s">
        <v>9170</v>
      </c>
      <c r="AM795" t="s">
        <v>9171</v>
      </c>
      <c r="AN795" t="s">
        <v>9172</v>
      </c>
      <c r="AO795" t="s">
        <v>9173</v>
      </c>
      <c r="AP795" t="s">
        <v>74</v>
      </c>
      <c r="AQ795" t="s">
        <v>74</v>
      </c>
      <c r="AR795" t="s">
        <v>9162</v>
      </c>
      <c r="AS795" t="s">
        <v>9174</v>
      </c>
      <c r="AT795" t="s">
        <v>74</v>
      </c>
      <c r="AU795">
        <v>1995</v>
      </c>
      <c r="AV795">
        <v>37</v>
      </c>
      <c r="AW795">
        <v>2</v>
      </c>
      <c r="AX795" t="s">
        <v>74</v>
      </c>
      <c r="AY795" t="s">
        <v>74</v>
      </c>
      <c r="AZ795" t="s">
        <v>74</v>
      </c>
      <c r="BA795" t="s">
        <v>74</v>
      </c>
      <c r="BB795">
        <v>165</v>
      </c>
      <c r="BC795">
        <v>169</v>
      </c>
      <c r="BD795" t="s">
        <v>74</v>
      </c>
      <c r="BE795" t="s">
        <v>9175</v>
      </c>
      <c r="BF795" t="str">
        <f>HYPERLINK("http://dx.doi.org/10.1017/S0033822200030605","http://dx.doi.org/10.1017/S0033822200030605")</f>
        <v>http://dx.doi.org/10.1017/S0033822200030605</v>
      </c>
      <c r="BG795" t="s">
        <v>74</v>
      </c>
      <c r="BH795" t="s">
        <v>74</v>
      </c>
      <c r="BI795">
        <v>5</v>
      </c>
      <c r="BJ795" t="s">
        <v>270</v>
      </c>
      <c r="BK795" t="s">
        <v>1296</v>
      </c>
      <c r="BL795" t="s">
        <v>270</v>
      </c>
      <c r="BM795" t="s">
        <v>9176</v>
      </c>
      <c r="BN795" t="s">
        <v>74</v>
      </c>
      <c r="BO795" t="s">
        <v>8000</v>
      </c>
      <c r="BP795" t="s">
        <v>74</v>
      </c>
      <c r="BQ795" t="s">
        <v>74</v>
      </c>
      <c r="BR795" t="s">
        <v>97</v>
      </c>
      <c r="BS795" t="s">
        <v>9177</v>
      </c>
      <c r="BT795" t="str">
        <f>HYPERLINK("https%3A%2F%2Fwww.webofscience.com%2Fwos%2Fwoscc%2Ffull-record%2FWOS:A1995UD86800012","View Full Record in Web of Science")</f>
        <v>View Full Record in Web of Science</v>
      </c>
    </row>
    <row r="796" spans="1:72" x14ac:dyDescent="0.15">
      <c r="A796" t="s">
        <v>72</v>
      </c>
      <c r="B796" t="s">
        <v>9178</v>
      </c>
      <c r="C796" t="s">
        <v>74</v>
      </c>
      <c r="D796" t="s">
        <v>74</v>
      </c>
      <c r="E796" t="s">
        <v>74</v>
      </c>
      <c r="F796" t="s">
        <v>9178</v>
      </c>
      <c r="G796" t="s">
        <v>74</v>
      </c>
      <c r="H796" t="s">
        <v>74</v>
      </c>
      <c r="I796" t="s">
        <v>9179</v>
      </c>
      <c r="J796" t="s">
        <v>9162</v>
      </c>
      <c r="K796" t="s">
        <v>74</v>
      </c>
      <c r="L796" t="s">
        <v>74</v>
      </c>
      <c r="M796" t="s">
        <v>77</v>
      </c>
      <c r="N796" t="s">
        <v>1282</v>
      </c>
      <c r="O796" t="s">
        <v>9163</v>
      </c>
      <c r="P796" t="s">
        <v>3322</v>
      </c>
      <c r="Q796" t="s">
        <v>9164</v>
      </c>
      <c r="R796" t="s">
        <v>74</v>
      </c>
      <c r="S796" t="s">
        <v>74</v>
      </c>
      <c r="T796" t="s">
        <v>74</v>
      </c>
      <c r="U796" t="s">
        <v>74</v>
      </c>
      <c r="V796" t="s">
        <v>9180</v>
      </c>
      <c r="W796" t="s">
        <v>9181</v>
      </c>
      <c r="X796" t="s">
        <v>620</v>
      </c>
      <c r="Y796" t="s">
        <v>9182</v>
      </c>
      <c r="Z796" t="s">
        <v>74</v>
      </c>
      <c r="AA796" t="s">
        <v>74</v>
      </c>
      <c r="AB796" t="s">
        <v>74</v>
      </c>
      <c r="AC796" t="s">
        <v>74</v>
      </c>
      <c r="AD796" t="s">
        <v>74</v>
      </c>
      <c r="AE796" t="s">
        <v>74</v>
      </c>
      <c r="AF796" t="s">
        <v>74</v>
      </c>
      <c r="AG796">
        <v>27</v>
      </c>
      <c r="AH796">
        <v>16</v>
      </c>
      <c r="AI796">
        <v>20</v>
      </c>
      <c r="AJ796">
        <v>0</v>
      </c>
      <c r="AK796">
        <v>2</v>
      </c>
      <c r="AL796" t="s">
        <v>9170</v>
      </c>
      <c r="AM796" t="s">
        <v>9171</v>
      </c>
      <c r="AN796" t="s">
        <v>9172</v>
      </c>
      <c r="AO796" t="s">
        <v>9173</v>
      </c>
      <c r="AP796" t="s">
        <v>74</v>
      </c>
      <c r="AQ796" t="s">
        <v>74</v>
      </c>
      <c r="AR796" t="s">
        <v>9162</v>
      </c>
      <c r="AS796" t="s">
        <v>9174</v>
      </c>
      <c r="AT796" t="s">
        <v>74</v>
      </c>
      <c r="AU796">
        <v>1995</v>
      </c>
      <c r="AV796">
        <v>37</v>
      </c>
      <c r="AW796">
        <v>2</v>
      </c>
      <c r="AX796" t="s">
        <v>74</v>
      </c>
      <c r="AY796" t="s">
        <v>74</v>
      </c>
      <c r="AZ796" t="s">
        <v>74</v>
      </c>
      <c r="BA796" t="s">
        <v>74</v>
      </c>
      <c r="BB796">
        <v>171</v>
      </c>
      <c r="BC796">
        <v>180</v>
      </c>
      <c r="BD796" t="s">
        <v>74</v>
      </c>
      <c r="BE796" t="s">
        <v>9183</v>
      </c>
      <c r="BF796" t="str">
        <f>HYPERLINK("http://dx.doi.org/10.1017/S0033822200030617","http://dx.doi.org/10.1017/S0033822200030617")</f>
        <v>http://dx.doi.org/10.1017/S0033822200030617</v>
      </c>
      <c r="BG796" t="s">
        <v>74</v>
      </c>
      <c r="BH796" t="s">
        <v>74</v>
      </c>
      <c r="BI796">
        <v>10</v>
      </c>
      <c r="BJ796" t="s">
        <v>270</v>
      </c>
      <c r="BK796" t="s">
        <v>1296</v>
      </c>
      <c r="BL796" t="s">
        <v>270</v>
      </c>
      <c r="BM796" t="s">
        <v>9176</v>
      </c>
      <c r="BN796" t="s">
        <v>74</v>
      </c>
      <c r="BO796" t="s">
        <v>229</v>
      </c>
      <c r="BP796" t="s">
        <v>74</v>
      </c>
      <c r="BQ796" t="s">
        <v>74</v>
      </c>
      <c r="BR796" t="s">
        <v>97</v>
      </c>
      <c r="BS796" t="s">
        <v>9184</v>
      </c>
      <c r="BT796" t="str">
        <f>HYPERLINK("https%3A%2F%2Fwww.webofscience.com%2Fwos%2Fwoscc%2Ffull-record%2FWOS:A1995UD86800013","View Full Record in Web of Science")</f>
        <v>View Full Record in Web of Science</v>
      </c>
    </row>
    <row r="797" spans="1:72" x14ac:dyDescent="0.15">
      <c r="A797" t="s">
        <v>72</v>
      </c>
      <c r="B797" t="s">
        <v>9185</v>
      </c>
      <c r="C797" t="s">
        <v>74</v>
      </c>
      <c r="D797" t="s">
        <v>74</v>
      </c>
      <c r="E797" t="s">
        <v>74</v>
      </c>
      <c r="F797" t="s">
        <v>9185</v>
      </c>
      <c r="G797" t="s">
        <v>74</v>
      </c>
      <c r="H797" t="s">
        <v>74</v>
      </c>
      <c r="I797" t="s">
        <v>9186</v>
      </c>
      <c r="J797" t="s">
        <v>9162</v>
      </c>
      <c r="K797" t="s">
        <v>74</v>
      </c>
      <c r="L797" t="s">
        <v>74</v>
      </c>
      <c r="M797" t="s">
        <v>77</v>
      </c>
      <c r="N797" t="s">
        <v>1282</v>
      </c>
      <c r="O797" t="s">
        <v>9163</v>
      </c>
      <c r="P797" t="s">
        <v>3322</v>
      </c>
      <c r="Q797" t="s">
        <v>9164</v>
      </c>
      <c r="R797" t="s">
        <v>74</v>
      </c>
      <c r="S797" t="s">
        <v>74</v>
      </c>
      <c r="T797" t="s">
        <v>74</v>
      </c>
      <c r="U797" t="s">
        <v>9187</v>
      </c>
      <c r="V797" t="s">
        <v>9188</v>
      </c>
      <c r="W797" t="s">
        <v>9189</v>
      </c>
      <c r="X797" t="s">
        <v>9190</v>
      </c>
      <c r="Y797" t="s">
        <v>9191</v>
      </c>
      <c r="Z797" t="s">
        <v>74</v>
      </c>
      <c r="AA797" t="s">
        <v>74</v>
      </c>
      <c r="AB797" t="s">
        <v>74</v>
      </c>
      <c r="AC797" t="s">
        <v>74</v>
      </c>
      <c r="AD797" t="s">
        <v>74</v>
      </c>
      <c r="AE797" t="s">
        <v>74</v>
      </c>
      <c r="AF797" t="s">
        <v>74</v>
      </c>
      <c r="AG797">
        <v>15</v>
      </c>
      <c r="AH797">
        <v>30</v>
      </c>
      <c r="AI797">
        <v>33</v>
      </c>
      <c r="AJ797">
        <v>1</v>
      </c>
      <c r="AK797">
        <v>1</v>
      </c>
      <c r="AL797" t="s">
        <v>9170</v>
      </c>
      <c r="AM797" t="s">
        <v>9171</v>
      </c>
      <c r="AN797" t="s">
        <v>9172</v>
      </c>
      <c r="AO797" t="s">
        <v>9173</v>
      </c>
      <c r="AP797" t="s">
        <v>74</v>
      </c>
      <c r="AQ797" t="s">
        <v>74</v>
      </c>
      <c r="AR797" t="s">
        <v>9162</v>
      </c>
      <c r="AS797" t="s">
        <v>9174</v>
      </c>
      <c r="AT797" t="s">
        <v>74</v>
      </c>
      <c r="AU797">
        <v>1995</v>
      </c>
      <c r="AV797">
        <v>37</v>
      </c>
      <c r="AW797">
        <v>2</v>
      </c>
      <c r="AX797" t="s">
        <v>74</v>
      </c>
      <c r="AY797" t="s">
        <v>74</v>
      </c>
      <c r="AZ797" t="s">
        <v>74</v>
      </c>
      <c r="BA797" t="s">
        <v>74</v>
      </c>
      <c r="BB797">
        <v>509</v>
      </c>
      <c r="BC797">
        <v>515</v>
      </c>
      <c r="BD797" t="s">
        <v>74</v>
      </c>
      <c r="BE797" t="s">
        <v>9192</v>
      </c>
      <c r="BF797" t="str">
        <f>HYPERLINK("http://dx.doi.org/10.1017/S003382220003099X","http://dx.doi.org/10.1017/S003382220003099X")</f>
        <v>http://dx.doi.org/10.1017/S003382220003099X</v>
      </c>
      <c r="BG797" t="s">
        <v>74</v>
      </c>
      <c r="BH797" t="s">
        <v>74</v>
      </c>
      <c r="BI797">
        <v>7</v>
      </c>
      <c r="BJ797" t="s">
        <v>270</v>
      </c>
      <c r="BK797" t="s">
        <v>1296</v>
      </c>
      <c r="BL797" t="s">
        <v>270</v>
      </c>
      <c r="BM797" t="s">
        <v>9176</v>
      </c>
      <c r="BN797" t="s">
        <v>74</v>
      </c>
      <c r="BO797" t="s">
        <v>229</v>
      </c>
      <c r="BP797" t="s">
        <v>74</v>
      </c>
      <c r="BQ797" t="s">
        <v>74</v>
      </c>
      <c r="BR797" t="s">
        <v>97</v>
      </c>
      <c r="BS797" t="s">
        <v>9193</v>
      </c>
      <c r="BT797" t="str">
        <f>HYPERLINK("https%3A%2F%2Fwww.webofscience.com%2Fwos%2Fwoscc%2Ffull-record%2FWOS:A1995UD86800051","View Full Record in Web of Science")</f>
        <v>View Full Record in Web of Science</v>
      </c>
    </row>
    <row r="798" spans="1:72" x14ac:dyDescent="0.15">
      <c r="A798" t="s">
        <v>72</v>
      </c>
      <c r="B798" t="s">
        <v>9194</v>
      </c>
      <c r="C798" t="s">
        <v>74</v>
      </c>
      <c r="D798" t="s">
        <v>74</v>
      </c>
      <c r="E798" t="s">
        <v>74</v>
      </c>
      <c r="F798" t="s">
        <v>9194</v>
      </c>
      <c r="G798" t="s">
        <v>74</v>
      </c>
      <c r="H798" t="s">
        <v>74</v>
      </c>
      <c r="I798" t="s">
        <v>9195</v>
      </c>
      <c r="J798" t="s">
        <v>4545</v>
      </c>
      <c r="K798" t="s">
        <v>74</v>
      </c>
      <c r="L798" t="s">
        <v>74</v>
      </c>
      <c r="M798" t="s">
        <v>77</v>
      </c>
      <c r="N798" t="s">
        <v>102</v>
      </c>
      <c r="O798" t="s">
        <v>74</v>
      </c>
      <c r="P798" t="s">
        <v>74</v>
      </c>
      <c r="Q798" t="s">
        <v>74</v>
      </c>
      <c r="R798" t="s">
        <v>74</v>
      </c>
      <c r="S798" t="s">
        <v>74</v>
      </c>
      <c r="T798" t="s">
        <v>74</v>
      </c>
      <c r="U798" t="s">
        <v>9196</v>
      </c>
      <c r="V798" t="s">
        <v>74</v>
      </c>
      <c r="W798" t="s">
        <v>74</v>
      </c>
      <c r="X798" t="s">
        <v>74</v>
      </c>
      <c r="Y798" t="s">
        <v>9197</v>
      </c>
      <c r="Z798" t="s">
        <v>74</v>
      </c>
      <c r="AA798" t="s">
        <v>74</v>
      </c>
      <c r="AB798" t="s">
        <v>74</v>
      </c>
      <c r="AC798" t="s">
        <v>74</v>
      </c>
      <c r="AD798" t="s">
        <v>74</v>
      </c>
      <c r="AE798" t="s">
        <v>74</v>
      </c>
      <c r="AF798" t="s">
        <v>74</v>
      </c>
      <c r="AG798">
        <v>318</v>
      </c>
      <c r="AH798">
        <v>0</v>
      </c>
      <c r="AI798">
        <v>0</v>
      </c>
      <c r="AJ798">
        <v>0</v>
      </c>
      <c r="AK798">
        <v>7</v>
      </c>
      <c r="AL798" t="s">
        <v>160</v>
      </c>
      <c r="AM798" t="s">
        <v>161</v>
      </c>
      <c r="AN798" t="s">
        <v>220</v>
      </c>
      <c r="AO798" t="s">
        <v>4549</v>
      </c>
      <c r="AP798" t="s">
        <v>74</v>
      </c>
      <c r="AQ798" t="s">
        <v>74</v>
      </c>
      <c r="AR798" t="s">
        <v>4551</v>
      </c>
      <c r="AS798" t="s">
        <v>4552</v>
      </c>
      <c r="AT798" t="s">
        <v>74</v>
      </c>
      <c r="AU798">
        <v>1995</v>
      </c>
      <c r="AV798">
        <v>33</v>
      </c>
      <c r="AW798" t="s">
        <v>74</v>
      </c>
      <c r="AX798">
        <v>1</v>
      </c>
      <c r="AY798" t="s">
        <v>3624</v>
      </c>
      <c r="AZ798" t="s">
        <v>74</v>
      </c>
      <c r="BA798" t="s">
        <v>74</v>
      </c>
      <c r="BB798">
        <v>385</v>
      </c>
      <c r="BC798">
        <v>400</v>
      </c>
      <c r="BD798" t="s">
        <v>74</v>
      </c>
      <c r="BE798" t="s">
        <v>9198</v>
      </c>
      <c r="BF798" t="str">
        <f>HYPERLINK("http://dx.doi.org/10.1029/95RG00100","http://dx.doi.org/10.1029/95RG00100")</f>
        <v>http://dx.doi.org/10.1029/95RG00100</v>
      </c>
      <c r="BG798" t="s">
        <v>74</v>
      </c>
      <c r="BH798" t="s">
        <v>74</v>
      </c>
      <c r="BI798">
        <v>16</v>
      </c>
      <c r="BJ798" t="s">
        <v>270</v>
      </c>
      <c r="BK798" t="s">
        <v>94</v>
      </c>
      <c r="BL798" t="s">
        <v>270</v>
      </c>
      <c r="BM798" t="s">
        <v>9199</v>
      </c>
      <c r="BN798" t="s">
        <v>74</v>
      </c>
      <c r="BO798" t="s">
        <v>74</v>
      </c>
      <c r="BP798" t="s">
        <v>74</v>
      </c>
      <c r="BQ798" t="s">
        <v>74</v>
      </c>
      <c r="BR798" t="s">
        <v>97</v>
      </c>
      <c r="BS798" t="s">
        <v>9200</v>
      </c>
      <c r="BT798" t="str">
        <f>HYPERLINK("https%3A%2F%2Fwww.webofscience.com%2Fwos%2Fwoscc%2Ffull-record%2FWOS:A1995RJ50700057","View Full Record in Web of Science")</f>
        <v>View Full Record in Web of Science</v>
      </c>
    </row>
    <row r="799" spans="1:72" x14ac:dyDescent="0.15">
      <c r="A799" t="s">
        <v>72</v>
      </c>
      <c r="B799" t="s">
        <v>9201</v>
      </c>
      <c r="C799" t="s">
        <v>74</v>
      </c>
      <c r="D799" t="s">
        <v>74</v>
      </c>
      <c r="E799" t="s">
        <v>74</v>
      </c>
      <c r="F799" t="s">
        <v>9201</v>
      </c>
      <c r="G799" t="s">
        <v>74</v>
      </c>
      <c r="H799" t="s">
        <v>74</v>
      </c>
      <c r="I799" t="s">
        <v>9202</v>
      </c>
      <c r="J799" t="s">
        <v>4545</v>
      </c>
      <c r="K799" t="s">
        <v>74</v>
      </c>
      <c r="L799" t="s">
        <v>74</v>
      </c>
      <c r="M799" t="s">
        <v>77</v>
      </c>
      <c r="N799" t="s">
        <v>102</v>
      </c>
      <c r="O799" t="s">
        <v>74</v>
      </c>
      <c r="P799" t="s">
        <v>74</v>
      </c>
      <c r="Q799" t="s">
        <v>74</v>
      </c>
      <c r="R799" t="s">
        <v>74</v>
      </c>
      <c r="S799" t="s">
        <v>74</v>
      </c>
      <c r="T799" t="s">
        <v>74</v>
      </c>
      <c r="U799" t="s">
        <v>9203</v>
      </c>
      <c r="V799" t="s">
        <v>74</v>
      </c>
      <c r="W799" t="s">
        <v>74</v>
      </c>
      <c r="X799" t="s">
        <v>74</v>
      </c>
      <c r="Y799" t="s">
        <v>9204</v>
      </c>
      <c r="Z799" t="s">
        <v>74</v>
      </c>
      <c r="AA799" t="s">
        <v>9205</v>
      </c>
      <c r="AB799" t="s">
        <v>9206</v>
      </c>
      <c r="AC799" t="s">
        <v>74</v>
      </c>
      <c r="AD799" t="s">
        <v>74</v>
      </c>
      <c r="AE799" t="s">
        <v>74</v>
      </c>
      <c r="AF799" t="s">
        <v>74</v>
      </c>
      <c r="AG799">
        <v>185</v>
      </c>
      <c r="AH799">
        <v>6</v>
      </c>
      <c r="AI799">
        <v>6</v>
      </c>
      <c r="AJ799">
        <v>0</v>
      </c>
      <c r="AK799">
        <v>4</v>
      </c>
      <c r="AL799" t="s">
        <v>160</v>
      </c>
      <c r="AM799" t="s">
        <v>161</v>
      </c>
      <c r="AN799" t="s">
        <v>162</v>
      </c>
      <c r="AO799" t="s">
        <v>4549</v>
      </c>
      <c r="AP799" t="s">
        <v>4550</v>
      </c>
      <c r="AQ799" t="s">
        <v>74</v>
      </c>
      <c r="AR799" t="s">
        <v>4551</v>
      </c>
      <c r="AS799" t="s">
        <v>4552</v>
      </c>
      <c r="AT799" t="s">
        <v>74</v>
      </c>
      <c r="AU799">
        <v>1995</v>
      </c>
      <c r="AV799">
        <v>33</v>
      </c>
      <c r="AW799" t="s">
        <v>74</v>
      </c>
      <c r="AX799">
        <v>2</v>
      </c>
      <c r="AY799" t="s">
        <v>3624</v>
      </c>
      <c r="AZ799" t="s">
        <v>74</v>
      </c>
      <c r="BA799" t="s">
        <v>74</v>
      </c>
      <c r="BB799">
        <v>759</v>
      </c>
      <c r="BC799">
        <v>773</v>
      </c>
      <c r="BD799" t="s">
        <v>74</v>
      </c>
      <c r="BE799" t="s">
        <v>9207</v>
      </c>
      <c r="BF799" t="str">
        <f>HYPERLINK("http://dx.doi.org/10.1029/95RG00400","http://dx.doi.org/10.1029/95RG00400")</f>
        <v>http://dx.doi.org/10.1029/95RG00400</v>
      </c>
      <c r="BG799" t="s">
        <v>74</v>
      </c>
      <c r="BH799" t="s">
        <v>74</v>
      </c>
      <c r="BI799">
        <v>15</v>
      </c>
      <c r="BJ799" t="s">
        <v>270</v>
      </c>
      <c r="BK799" t="s">
        <v>94</v>
      </c>
      <c r="BL799" t="s">
        <v>270</v>
      </c>
      <c r="BM799" t="s">
        <v>9208</v>
      </c>
      <c r="BN799" t="s">
        <v>74</v>
      </c>
      <c r="BO799" t="s">
        <v>74</v>
      </c>
      <c r="BP799" t="s">
        <v>74</v>
      </c>
      <c r="BQ799" t="s">
        <v>74</v>
      </c>
      <c r="BR799" t="s">
        <v>97</v>
      </c>
      <c r="BS799" t="s">
        <v>9209</v>
      </c>
      <c r="BT799" t="str">
        <f>HYPERLINK("https%3A%2F%2Fwww.webofscience.com%2Fwos%2Fwoscc%2Ffull-record%2FWOS:A1995RJ50900003","View Full Record in Web of Science")</f>
        <v>View Full Record in Web of Science</v>
      </c>
    </row>
    <row r="800" spans="1:72" x14ac:dyDescent="0.15">
      <c r="A800" t="s">
        <v>72</v>
      </c>
      <c r="B800" t="s">
        <v>9210</v>
      </c>
      <c r="C800" t="s">
        <v>74</v>
      </c>
      <c r="D800" t="s">
        <v>74</v>
      </c>
      <c r="E800" t="s">
        <v>74</v>
      </c>
      <c r="F800" t="s">
        <v>9210</v>
      </c>
      <c r="G800" t="s">
        <v>74</v>
      </c>
      <c r="H800" t="s">
        <v>74</v>
      </c>
      <c r="I800" t="s">
        <v>9211</v>
      </c>
      <c r="J800" t="s">
        <v>4545</v>
      </c>
      <c r="K800" t="s">
        <v>74</v>
      </c>
      <c r="L800" t="s">
        <v>74</v>
      </c>
      <c r="M800" t="s">
        <v>77</v>
      </c>
      <c r="N800" t="s">
        <v>102</v>
      </c>
      <c r="O800" t="s">
        <v>74</v>
      </c>
      <c r="P800" t="s">
        <v>74</v>
      </c>
      <c r="Q800" t="s">
        <v>74</v>
      </c>
      <c r="R800" t="s">
        <v>74</v>
      </c>
      <c r="S800" t="s">
        <v>74</v>
      </c>
      <c r="T800" t="s">
        <v>74</v>
      </c>
      <c r="U800" t="s">
        <v>9212</v>
      </c>
      <c r="V800" t="s">
        <v>74</v>
      </c>
      <c r="W800" t="s">
        <v>9213</v>
      </c>
      <c r="X800" t="s">
        <v>9214</v>
      </c>
      <c r="Y800" t="s">
        <v>9215</v>
      </c>
      <c r="Z800" t="s">
        <v>74</v>
      </c>
      <c r="AA800" t="s">
        <v>9216</v>
      </c>
      <c r="AB800" t="s">
        <v>9217</v>
      </c>
      <c r="AC800" t="s">
        <v>74</v>
      </c>
      <c r="AD800" t="s">
        <v>74</v>
      </c>
      <c r="AE800" t="s">
        <v>74</v>
      </c>
      <c r="AF800" t="s">
        <v>74</v>
      </c>
      <c r="AG800">
        <v>153</v>
      </c>
      <c r="AH800">
        <v>46</v>
      </c>
      <c r="AI800">
        <v>51</v>
      </c>
      <c r="AJ800">
        <v>0</v>
      </c>
      <c r="AK800">
        <v>5</v>
      </c>
      <c r="AL800" t="s">
        <v>160</v>
      </c>
      <c r="AM800" t="s">
        <v>161</v>
      </c>
      <c r="AN800" t="s">
        <v>162</v>
      </c>
      <c r="AO800" t="s">
        <v>4549</v>
      </c>
      <c r="AP800" t="s">
        <v>4550</v>
      </c>
      <c r="AQ800" t="s">
        <v>74</v>
      </c>
      <c r="AR800" t="s">
        <v>4551</v>
      </c>
      <c r="AS800" t="s">
        <v>4552</v>
      </c>
      <c r="AT800" t="s">
        <v>74</v>
      </c>
      <c r="AU800">
        <v>1995</v>
      </c>
      <c r="AV800">
        <v>33</v>
      </c>
      <c r="AW800" t="s">
        <v>74</v>
      </c>
      <c r="AX800">
        <v>2</v>
      </c>
      <c r="AY800" t="s">
        <v>3624</v>
      </c>
      <c r="AZ800" t="s">
        <v>74</v>
      </c>
      <c r="BA800" t="s">
        <v>74</v>
      </c>
      <c r="BB800">
        <v>1211</v>
      </c>
      <c r="BC800">
        <v>1223</v>
      </c>
      <c r="BD800" t="s">
        <v>74</v>
      </c>
      <c r="BE800" t="s">
        <v>9218</v>
      </c>
      <c r="BF800" t="str">
        <f>HYPERLINK("http://dx.doi.org/10.1029/95RG00801","http://dx.doi.org/10.1029/95RG00801")</f>
        <v>http://dx.doi.org/10.1029/95RG00801</v>
      </c>
      <c r="BG800" t="s">
        <v>74</v>
      </c>
      <c r="BH800" t="s">
        <v>74</v>
      </c>
      <c r="BI800">
        <v>13</v>
      </c>
      <c r="BJ800" t="s">
        <v>270</v>
      </c>
      <c r="BK800" t="s">
        <v>94</v>
      </c>
      <c r="BL800" t="s">
        <v>270</v>
      </c>
      <c r="BM800" t="s">
        <v>9208</v>
      </c>
      <c r="BN800" t="s">
        <v>74</v>
      </c>
      <c r="BO800" t="s">
        <v>74</v>
      </c>
      <c r="BP800" t="s">
        <v>74</v>
      </c>
      <c r="BQ800" t="s">
        <v>74</v>
      </c>
      <c r="BR800" t="s">
        <v>97</v>
      </c>
      <c r="BS800" t="s">
        <v>9219</v>
      </c>
      <c r="BT800" t="str">
        <f>HYPERLINK("https%3A%2F%2Fwww.webofscience.com%2Fwos%2Fwoscc%2Ffull-record%2FWOS:A1995RJ50900049","View Full Record in Web of Science")</f>
        <v>View Full Record in Web of Science</v>
      </c>
    </row>
    <row r="801" spans="1:72" x14ac:dyDescent="0.15">
      <c r="A801" t="s">
        <v>72</v>
      </c>
      <c r="B801" t="s">
        <v>9220</v>
      </c>
      <c r="C801" t="s">
        <v>74</v>
      </c>
      <c r="D801" t="s">
        <v>74</v>
      </c>
      <c r="E801" t="s">
        <v>74</v>
      </c>
      <c r="F801" t="s">
        <v>9220</v>
      </c>
      <c r="G801" t="s">
        <v>74</v>
      </c>
      <c r="H801" t="s">
        <v>74</v>
      </c>
      <c r="I801" t="s">
        <v>9221</v>
      </c>
      <c r="J801" t="s">
        <v>4545</v>
      </c>
      <c r="K801" t="s">
        <v>74</v>
      </c>
      <c r="L801" t="s">
        <v>74</v>
      </c>
      <c r="M801" t="s">
        <v>77</v>
      </c>
      <c r="N801" t="s">
        <v>102</v>
      </c>
      <c r="O801" t="s">
        <v>74</v>
      </c>
      <c r="P801" t="s">
        <v>74</v>
      </c>
      <c r="Q801" t="s">
        <v>74</v>
      </c>
      <c r="R801" t="s">
        <v>74</v>
      </c>
      <c r="S801" t="s">
        <v>74</v>
      </c>
      <c r="T801" t="s">
        <v>74</v>
      </c>
      <c r="U801" t="s">
        <v>9222</v>
      </c>
      <c r="V801" t="s">
        <v>74</v>
      </c>
      <c r="W801" t="s">
        <v>9223</v>
      </c>
      <c r="X801" t="s">
        <v>9224</v>
      </c>
      <c r="Y801" t="s">
        <v>9225</v>
      </c>
      <c r="Z801" t="s">
        <v>74</v>
      </c>
      <c r="AA801" t="s">
        <v>74</v>
      </c>
      <c r="AB801" t="s">
        <v>74</v>
      </c>
      <c r="AC801" t="s">
        <v>74</v>
      </c>
      <c r="AD801" t="s">
        <v>74</v>
      </c>
      <c r="AE801" t="s">
        <v>74</v>
      </c>
      <c r="AF801" t="s">
        <v>74</v>
      </c>
      <c r="AG801">
        <v>190</v>
      </c>
      <c r="AH801">
        <v>77</v>
      </c>
      <c r="AI801">
        <v>91</v>
      </c>
      <c r="AJ801">
        <v>0</v>
      </c>
      <c r="AK801">
        <v>22</v>
      </c>
      <c r="AL801" t="s">
        <v>160</v>
      </c>
      <c r="AM801" t="s">
        <v>161</v>
      </c>
      <c r="AN801" t="s">
        <v>162</v>
      </c>
      <c r="AO801" t="s">
        <v>4549</v>
      </c>
      <c r="AP801" t="s">
        <v>4550</v>
      </c>
      <c r="AQ801" t="s">
        <v>74</v>
      </c>
      <c r="AR801" t="s">
        <v>4551</v>
      </c>
      <c r="AS801" t="s">
        <v>4552</v>
      </c>
      <c r="AT801" t="s">
        <v>74</v>
      </c>
      <c r="AU801">
        <v>1995</v>
      </c>
      <c r="AV801">
        <v>33</v>
      </c>
      <c r="AW801" t="s">
        <v>74</v>
      </c>
      <c r="AX801">
        <v>2</v>
      </c>
      <c r="AY801" t="s">
        <v>3624</v>
      </c>
      <c r="AZ801" t="s">
        <v>74</v>
      </c>
      <c r="BA801" t="s">
        <v>74</v>
      </c>
      <c r="BB801">
        <v>1311</v>
      </c>
      <c r="BC801">
        <v>1334</v>
      </c>
      <c r="BD801" t="s">
        <v>74</v>
      </c>
      <c r="BE801" t="s">
        <v>9226</v>
      </c>
      <c r="BF801" t="str">
        <f>HYPERLINK("http://dx.doi.org/10.1029/95RG00491","http://dx.doi.org/10.1029/95RG00491")</f>
        <v>http://dx.doi.org/10.1029/95RG00491</v>
      </c>
      <c r="BG801" t="s">
        <v>74</v>
      </c>
      <c r="BH801" t="s">
        <v>74</v>
      </c>
      <c r="BI801">
        <v>24</v>
      </c>
      <c r="BJ801" t="s">
        <v>270</v>
      </c>
      <c r="BK801" t="s">
        <v>94</v>
      </c>
      <c r="BL801" t="s">
        <v>270</v>
      </c>
      <c r="BM801" t="s">
        <v>9208</v>
      </c>
      <c r="BN801" t="s">
        <v>74</v>
      </c>
      <c r="BO801" t="s">
        <v>74</v>
      </c>
      <c r="BP801" t="s">
        <v>74</v>
      </c>
      <c r="BQ801" t="s">
        <v>74</v>
      </c>
      <c r="BR801" t="s">
        <v>97</v>
      </c>
      <c r="BS801" t="s">
        <v>9227</v>
      </c>
      <c r="BT801" t="str">
        <f>HYPERLINK("https%3A%2F%2Fwww.webofscience.com%2Fwos%2Fwoscc%2Ffull-record%2FWOS:A1995RJ50900060","View Full Record in Web of Science")</f>
        <v>View Full Record in Web of Science</v>
      </c>
    </row>
    <row r="802" spans="1:72" x14ac:dyDescent="0.15">
      <c r="A802" t="s">
        <v>6954</v>
      </c>
      <c r="B802" t="s">
        <v>9228</v>
      </c>
      <c r="C802" t="s">
        <v>74</v>
      </c>
      <c r="D802" t="s">
        <v>9229</v>
      </c>
      <c r="E802" t="s">
        <v>74</v>
      </c>
      <c r="F802" t="s">
        <v>9228</v>
      </c>
      <c r="G802" t="s">
        <v>74</v>
      </c>
      <c r="H802" t="s">
        <v>74</v>
      </c>
      <c r="I802" t="s">
        <v>9230</v>
      </c>
      <c r="J802" t="s">
        <v>9231</v>
      </c>
      <c r="K802" t="s">
        <v>9232</v>
      </c>
      <c r="L802" t="s">
        <v>74</v>
      </c>
      <c r="M802" t="s">
        <v>77</v>
      </c>
      <c r="N802" t="s">
        <v>6959</v>
      </c>
      <c r="O802" t="s">
        <v>9233</v>
      </c>
      <c r="P802" t="s">
        <v>9234</v>
      </c>
      <c r="Q802" t="s">
        <v>9235</v>
      </c>
      <c r="R802" t="s">
        <v>74</v>
      </c>
      <c r="S802" t="s">
        <v>74</v>
      </c>
      <c r="T802" t="s">
        <v>74</v>
      </c>
      <c r="U802" t="s">
        <v>74</v>
      </c>
      <c r="V802" t="s">
        <v>74</v>
      </c>
      <c r="W802" t="s">
        <v>9236</v>
      </c>
      <c r="X802" t="s">
        <v>9237</v>
      </c>
      <c r="Y802" t="s">
        <v>74</v>
      </c>
      <c r="Z802" t="s">
        <v>74</v>
      </c>
      <c r="AA802" t="s">
        <v>74</v>
      </c>
      <c r="AB802" t="s">
        <v>74</v>
      </c>
      <c r="AC802" t="s">
        <v>74</v>
      </c>
      <c r="AD802" t="s">
        <v>74</v>
      </c>
      <c r="AE802" t="s">
        <v>74</v>
      </c>
      <c r="AF802" t="s">
        <v>74</v>
      </c>
      <c r="AG802">
        <v>0</v>
      </c>
      <c r="AH802">
        <v>0</v>
      </c>
      <c r="AI802">
        <v>0</v>
      </c>
      <c r="AJ802">
        <v>0</v>
      </c>
      <c r="AK802">
        <v>0</v>
      </c>
      <c r="AL802" t="s">
        <v>9238</v>
      </c>
      <c r="AM802" t="s">
        <v>9239</v>
      </c>
      <c r="AN802" t="s">
        <v>9240</v>
      </c>
      <c r="AO802" t="s">
        <v>74</v>
      </c>
      <c r="AP802" t="s">
        <v>74</v>
      </c>
      <c r="AQ802" t="s">
        <v>9241</v>
      </c>
      <c r="AR802" t="s">
        <v>9242</v>
      </c>
      <c r="AS802" t="s">
        <v>74</v>
      </c>
      <c r="AT802" t="s">
        <v>74</v>
      </c>
      <c r="AU802">
        <v>1995</v>
      </c>
      <c r="AV802">
        <v>79</v>
      </c>
      <c r="AW802" t="s">
        <v>74</v>
      </c>
      <c r="AX802" t="s">
        <v>74</v>
      </c>
      <c r="AY802" t="s">
        <v>74</v>
      </c>
      <c r="AZ802" t="s">
        <v>74</v>
      </c>
      <c r="BA802" t="s">
        <v>74</v>
      </c>
      <c r="BB802">
        <v>205</v>
      </c>
      <c r="BC802">
        <v>220</v>
      </c>
      <c r="BD802" t="s">
        <v>74</v>
      </c>
      <c r="BE802" t="s">
        <v>74</v>
      </c>
      <c r="BF802" t="s">
        <v>74</v>
      </c>
      <c r="BG802" t="s">
        <v>74</v>
      </c>
      <c r="BH802" t="s">
        <v>74</v>
      </c>
      <c r="BI802">
        <v>4</v>
      </c>
      <c r="BJ802" t="s">
        <v>1613</v>
      </c>
      <c r="BK802" t="s">
        <v>6965</v>
      </c>
      <c r="BL802" t="s">
        <v>1613</v>
      </c>
      <c r="BM802" t="s">
        <v>9243</v>
      </c>
      <c r="BN802" t="s">
        <v>74</v>
      </c>
      <c r="BO802" t="s">
        <v>74</v>
      </c>
      <c r="BP802" t="s">
        <v>74</v>
      </c>
      <c r="BQ802" t="s">
        <v>74</v>
      </c>
      <c r="BR802" t="s">
        <v>97</v>
      </c>
      <c r="BS802" t="s">
        <v>9244</v>
      </c>
      <c r="BT802" t="str">
        <f>HYPERLINK("https%3A%2F%2Fwww.webofscience.com%2Fwos%2Fwoscc%2Ffull-record%2FWOS:A1995BE34A00020","View Full Record in Web of Science")</f>
        <v>View Full Record in Web of Science</v>
      </c>
    </row>
    <row r="803" spans="1:72" x14ac:dyDescent="0.15">
      <c r="A803" t="s">
        <v>3624</v>
      </c>
      <c r="B803" t="s">
        <v>9245</v>
      </c>
      <c r="C803" t="s">
        <v>74</v>
      </c>
      <c r="D803" t="s">
        <v>9246</v>
      </c>
      <c r="E803" t="s">
        <v>74</v>
      </c>
      <c r="F803" t="s">
        <v>9245</v>
      </c>
      <c r="G803" t="s">
        <v>74</v>
      </c>
      <c r="H803" t="s">
        <v>74</v>
      </c>
      <c r="I803" t="s">
        <v>9247</v>
      </c>
      <c r="J803" t="s">
        <v>9248</v>
      </c>
      <c r="K803" t="s">
        <v>7140</v>
      </c>
      <c r="L803" t="s">
        <v>74</v>
      </c>
      <c r="M803" t="s">
        <v>77</v>
      </c>
      <c r="N803" t="s">
        <v>1282</v>
      </c>
      <c r="O803" t="s">
        <v>9249</v>
      </c>
      <c r="P803" t="s">
        <v>7142</v>
      </c>
      <c r="Q803" t="s">
        <v>7143</v>
      </c>
      <c r="R803" t="s">
        <v>74</v>
      </c>
      <c r="S803" t="s">
        <v>74</v>
      </c>
      <c r="T803" t="s">
        <v>74</v>
      </c>
      <c r="U803" t="s">
        <v>4202</v>
      </c>
      <c r="V803" t="s">
        <v>9250</v>
      </c>
      <c r="W803" t="s">
        <v>74</v>
      </c>
      <c r="X803" t="s">
        <v>74</v>
      </c>
      <c r="Y803" t="s">
        <v>9251</v>
      </c>
      <c r="Z803" t="s">
        <v>74</v>
      </c>
      <c r="AA803" t="s">
        <v>74</v>
      </c>
      <c r="AB803" t="s">
        <v>74</v>
      </c>
      <c r="AC803" t="s">
        <v>74</v>
      </c>
      <c r="AD803" t="s">
        <v>74</v>
      </c>
      <c r="AE803" t="s">
        <v>74</v>
      </c>
      <c r="AF803" t="s">
        <v>74</v>
      </c>
      <c r="AG803">
        <v>8</v>
      </c>
      <c r="AH803">
        <v>0</v>
      </c>
      <c r="AI803">
        <v>0</v>
      </c>
      <c r="AJ803">
        <v>0</v>
      </c>
      <c r="AK803">
        <v>0</v>
      </c>
      <c r="AL803" t="s">
        <v>7148</v>
      </c>
      <c r="AM803" t="s">
        <v>372</v>
      </c>
      <c r="AN803" t="s">
        <v>7149</v>
      </c>
      <c r="AO803" t="s">
        <v>7150</v>
      </c>
      <c r="AP803" t="s">
        <v>74</v>
      </c>
      <c r="AQ803" t="s">
        <v>9252</v>
      </c>
      <c r="AR803" t="s">
        <v>7152</v>
      </c>
      <c r="AS803" t="s">
        <v>74</v>
      </c>
      <c r="AT803" t="s">
        <v>74</v>
      </c>
      <c r="AU803">
        <v>1995</v>
      </c>
      <c r="AV803">
        <v>17</v>
      </c>
      <c r="AW803">
        <v>8</v>
      </c>
      <c r="AX803" t="s">
        <v>74</v>
      </c>
      <c r="AY803" t="s">
        <v>74</v>
      </c>
      <c r="AZ803" t="s">
        <v>74</v>
      </c>
      <c r="BA803" t="s">
        <v>74</v>
      </c>
      <c r="BB803">
        <v>83</v>
      </c>
      <c r="BC803">
        <v>89</v>
      </c>
      <c r="BD803" t="s">
        <v>74</v>
      </c>
      <c r="BE803" t="s">
        <v>74</v>
      </c>
      <c r="BF803" t="s">
        <v>74</v>
      </c>
      <c r="BG803" t="s">
        <v>74</v>
      </c>
      <c r="BH803" t="s">
        <v>74</v>
      </c>
      <c r="BI803">
        <v>7</v>
      </c>
      <c r="BJ803" t="s">
        <v>9253</v>
      </c>
      <c r="BK803" t="s">
        <v>1296</v>
      </c>
      <c r="BL803" t="s">
        <v>9253</v>
      </c>
      <c r="BM803" t="s">
        <v>9254</v>
      </c>
      <c r="BN803" t="s">
        <v>74</v>
      </c>
      <c r="BO803" t="s">
        <v>74</v>
      </c>
      <c r="BP803" t="s">
        <v>74</v>
      </c>
      <c r="BQ803" t="s">
        <v>74</v>
      </c>
      <c r="BR803" t="s">
        <v>97</v>
      </c>
      <c r="BS803" t="s">
        <v>9255</v>
      </c>
      <c r="BT803" t="str">
        <f>HYPERLINK("https%3A%2F%2Fwww.webofscience.com%2Fwos%2Fwoscc%2Ffull-record%2FWOS:A1995BD63P00013","View Full Record in Web of Science")</f>
        <v>View Full Record in Web of Science</v>
      </c>
    </row>
    <row r="804" spans="1:72" x14ac:dyDescent="0.15">
      <c r="A804" t="s">
        <v>72</v>
      </c>
      <c r="B804" t="s">
        <v>9256</v>
      </c>
      <c r="C804" t="s">
        <v>74</v>
      </c>
      <c r="D804" t="s">
        <v>74</v>
      </c>
      <c r="E804" t="s">
        <v>74</v>
      </c>
      <c r="F804" t="s">
        <v>9257</v>
      </c>
      <c r="G804" t="s">
        <v>74</v>
      </c>
      <c r="H804" t="s">
        <v>74</v>
      </c>
      <c r="I804" t="s">
        <v>9258</v>
      </c>
      <c r="J804" t="s">
        <v>9259</v>
      </c>
      <c r="K804" t="s">
        <v>74</v>
      </c>
      <c r="L804" t="s">
        <v>74</v>
      </c>
      <c r="M804" t="s">
        <v>77</v>
      </c>
      <c r="N804" t="s">
        <v>78</v>
      </c>
      <c r="O804" t="s">
        <v>74</v>
      </c>
      <c r="P804" t="s">
        <v>74</v>
      </c>
      <c r="Q804" t="s">
        <v>74</v>
      </c>
      <c r="R804" t="s">
        <v>74</v>
      </c>
      <c r="S804" t="s">
        <v>74</v>
      </c>
      <c r="T804" t="s">
        <v>74</v>
      </c>
      <c r="U804" t="s">
        <v>9260</v>
      </c>
      <c r="V804" t="s">
        <v>9261</v>
      </c>
      <c r="W804" t="s">
        <v>74</v>
      </c>
      <c r="X804" t="s">
        <v>74</v>
      </c>
      <c r="Y804" t="s">
        <v>9262</v>
      </c>
      <c r="Z804" t="s">
        <v>74</v>
      </c>
      <c r="AA804" t="s">
        <v>74</v>
      </c>
      <c r="AB804" t="s">
        <v>74</v>
      </c>
      <c r="AC804" t="s">
        <v>74</v>
      </c>
      <c r="AD804" t="s">
        <v>74</v>
      </c>
      <c r="AE804" t="s">
        <v>74</v>
      </c>
      <c r="AF804" t="s">
        <v>74</v>
      </c>
      <c r="AG804">
        <v>79</v>
      </c>
      <c r="AH804">
        <v>6</v>
      </c>
      <c r="AI804">
        <v>6</v>
      </c>
      <c r="AJ804">
        <v>0</v>
      </c>
      <c r="AK804">
        <v>0</v>
      </c>
      <c r="AL804" t="s">
        <v>9263</v>
      </c>
      <c r="AM804" t="s">
        <v>9264</v>
      </c>
      <c r="AN804" t="s">
        <v>9265</v>
      </c>
      <c r="AO804" t="s">
        <v>9266</v>
      </c>
      <c r="AP804" t="s">
        <v>74</v>
      </c>
      <c r="AQ804" t="s">
        <v>74</v>
      </c>
      <c r="AR804" t="s">
        <v>9267</v>
      </c>
      <c r="AS804" t="s">
        <v>9268</v>
      </c>
      <c r="AT804" t="s">
        <v>74</v>
      </c>
      <c r="AU804">
        <v>1995</v>
      </c>
      <c r="AV804">
        <v>16</v>
      </c>
      <c r="AW804" t="s">
        <v>74</v>
      </c>
      <c r="AX804" t="s">
        <v>74</v>
      </c>
      <c r="AY804" t="s">
        <v>74</v>
      </c>
      <c r="AZ804" t="s">
        <v>74</v>
      </c>
      <c r="BA804" t="s">
        <v>74</v>
      </c>
      <c r="BB804">
        <v>205</v>
      </c>
      <c r="BC804">
        <v>225</v>
      </c>
      <c r="BD804" t="s">
        <v>74</v>
      </c>
      <c r="BE804" t="s">
        <v>74</v>
      </c>
      <c r="BF804" t="s">
        <v>74</v>
      </c>
      <c r="BG804" t="s">
        <v>74</v>
      </c>
      <c r="BH804" t="s">
        <v>74</v>
      </c>
      <c r="BI804">
        <v>21</v>
      </c>
      <c r="BJ804" t="s">
        <v>1004</v>
      </c>
      <c r="BK804" t="s">
        <v>94</v>
      </c>
      <c r="BL804" t="s">
        <v>1004</v>
      </c>
      <c r="BM804" t="s">
        <v>9269</v>
      </c>
      <c r="BN804" t="s">
        <v>74</v>
      </c>
      <c r="BO804" t="s">
        <v>74</v>
      </c>
      <c r="BP804" t="s">
        <v>74</v>
      </c>
      <c r="BQ804" t="s">
        <v>74</v>
      </c>
      <c r="BR804" t="s">
        <v>97</v>
      </c>
      <c r="BS804" t="s">
        <v>9270</v>
      </c>
      <c r="BT804" t="str">
        <f>HYPERLINK("https%3A%2F%2Fwww.webofscience.com%2Fwos%2Fwoscc%2Ffull-record%2FWOS:A1995UY86100017","View Full Record in Web of Science")</f>
        <v>View Full Record in Web of Science</v>
      </c>
    </row>
    <row r="805" spans="1:72" x14ac:dyDescent="0.15">
      <c r="A805" t="s">
        <v>3624</v>
      </c>
      <c r="B805" t="s">
        <v>9271</v>
      </c>
      <c r="C805" t="s">
        <v>74</v>
      </c>
      <c r="D805" t="s">
        <v>9272</v>
      </c>
      <c r="E805" t="s">
        <v>74</v>
      </c>
      <c r="F805" t="s">
        <v>9271</v>
      </c>
      <c r="G805" t="s">
        <v>74</v>
      </c>
      <c r="H805" t="s">
        <v>74</v>
      </c>
      <c r="I805" t="s">
        <v>9273</v>
      </c>
      <c r="J805" t="s">
        <v>9274</v>
      </c>
      <c r="K805" t="s">
        <v>7140</v>
      </c>
      <c r="L805" t="s">
        <v>74</v>
      </c>
      <c r="M805" t="s">
        <v>77</v>
      </c>
      <c r="N805" t="s">
        <v>1282</v>
      </c>
      <c r="O805" t="s">
        <v>9275</v>
      </c>
      <c r="P805" t="s">
        <v>7142</v>
      </c>
      <c r="Q805" t="s">
        <v>7143</v>
      </c>
      <c r="R805" t="s">
        <v>74</v>
      </c>
      <c r="S805" t="s">
        <v>74</v>
      </c>
      <c r="T805" t="s">
        <v>74</v>
      </c>
      <c r="U805" t="s">
        <v>9276</v>
      </c>
      <c r="V805" t="s">
        <v>9277</v>
      </c>
      <c r="W805" t="s">
        <v>9278</v>
      </c>
      <c r="X805" t="s">
        <v>9279</v>
      </c>
      <c r="Y805" t="s">
        <v>9280</v>
      </c>
      <c r="Z805" t="s">
        <v>74</v>
      </c>
      <c r="AA805" t="s">
        <v>9281</v>
      </c>
      <c r="AB805" t="s">
        <v>9282</v>
      </c>
      <c r="AC805" t="s">
        <v>74</v>
      </c>
      <c r="AD805" t="s">
        <v>74</v>
      </c>
      <c r="AE805" t="s">
        <v>74</v>
      </c>
      <c r="AF805" t="s">
        <v>74</v>
      </c>
      <c r="AG805">
        <v>14</v>
      </c>
      <c r="AH805">
        <v>25</v>
      </c>
      <c r="AI805">
        <v>27</v>
      </c>
      <c r="AJ805">
        <v>0</v>
      </c>
      <c r="AK805">
        <v>0</v>
      </c>
      <c r="AL805" t="s">
        <v>7148</v>
      </c>
      <c r="AM805" t="s">
        <v>372</v>
      </c>
      <c r="AN805" t="s">
        <v>7149</v>
      </c>
      <c r="AO805" t="s">
        <v>7150</v>
      </c>
      <c r="AP805" t="s">
        <v>74</v>
      </c>
      <c r="AQ805" t="s">
        <v>9283</v>
      </c>
      <c r="AR805" t="s">
        <v>7152</v>
      </c>
      <c r="AS805" t="s">
        <v>74</v>
      </c>
      <c r="AT805" t="s">
        <v>74</v>
      </c>
      <c r="AU805">
        <v>1995</v>
      </c>
      <c r="AV805">
        <v>16</v>
      </c>
      <c r="AW805">
        <v>5</v>
      </c>
      <c r="AX805" t="s">
        <v>74</v>
      </c>
      <c r="AY805" t="s">
        <v>74</v>
      </c>
      <c r="AZ805" t="s">
        <v>74</v>
      </c>
      <c r="BA805" t="s">
        <v>74</v>
      </c>
      <c r="BB805">
        <v>71</v>
      </c>
      <c r="BC805">
        <v>80</v>
      </c>
      <c r="BD805" t="s">
        <v>74</v>
      </c>
      <c r="BE805" t="s">
        <v>9284</v>
      </c>
      <c r="BF805" t="str">
        <f>HYPERLINK("http://dx.doi.org/10.1016/0273-1177(95)00174-D","http://dx.doi.org/10.1016/0273-1177(95)00174-D")</f>
        <v>http://dx.doi.org/10.1016/0273-1177(95)00174-D</v>
      </c>
      <c r="BG805" t="s">
        <v>74</v>
      </c>
      <c r="BH805" t="s">
        <v>74</v>
      </c>
      <c r="BI805">
        <v>10</v>
      </c>
      <c r="BJ805" t="s">
        <v>7216</v>
      </c>
      <c r="BK805" t="s">
        <v>1296</v>
      </c>
      <c r="BL805" t="s">
        <v>7217</v>
      </c>
      <c r="BM805" t="s">
        <v>9285</v>
      </c>
      <c r="BN805" t="s">
        <v>74</v>
      </c>
      <c r="BO805" t="s">
        <v>74</v>
      </c>
      <c r="BP805" t="s">
        <v>74</v>
      </c>
      <c r="BQ805" t="s">
        <v>74</v>
      </c>
      <c r="BR805" t="s">
        <v>97</v>
      </c>
      <c r="BS805" t="s">
        <v>9286</v>
      </c>
      <c r="BT805" t="str">
        <f>HYPERLINK("https%3A%2F%2Fwww.webofscience.com%2Fwos%2Fwoscc%2Ffull-record%2FWOS:A1995BD12Q00008","View Full Record in Web of Science")</f>
        <v>View Full Record in Web of Science</v>
      </c>
    </row>
    <row r="806" spans="1:72" x14ac:dyDescent="0.15">
      <c r="A806" t="s">
        <v>3624</v>
      </c>
      <c r="B806" t="s">
        <v>9287</v>
      </c>
      <c r="C806" t="s">
        <v>74</v>
      </c>
      <c r="D806" t="s">
        <v>9272</v>
      </c>
      <c r="E806" t="s">
        <v>74</v>
      </c>
      <c r="F806" t="s">
        <v>9287</v>
      </c>
      <c r="G806" t="s">
        <v>74</v>
      </c>
      <c r="H806" t="s">
        <v>74</v>
      </c>
      <c r="I806" t="s">
        <v>9288</v>
      </c>
      <c r="J806" t="s">
        <v>9274</v>
      </c>
      <c r="K806" t="s">
        <v>7140</v>
      </c>
      <c r="L806" t="s">
        <v>74</v>
      </c>
      <c r="M806" t="s">
        <v>77</v>
      </c>
      <c r="N806" t="s">
        <v>1282</v>
      </c>
      <c r="O806" t="s">
        <v>9275</v>
      </c>
      <c r="P806" t="s">
        <v>7142</v>
      </c>
      <c r="Q806" t="s">
        <v>7143</v>
      </c>
      <c r="R806" t="s">
        <v>74</v>
      </c>
      <c r="S806" t="s">
        <v>74</v>
      </c>
      <c r="T806" t="s">
        <v>74</v>
      </c>
      <c r="U806" t="s">
        <v>9289</v>
      </c>
      <c r="V806" t="s">
        <v>9290</v>
      </c>
      <c r="W806" t="s">
        <v>9291</v>
      </c>
      <c r="X806" t="s">
        <v>3510</v>
      </c>
      <c r="Y806" t="s">
        <v>9292</v>
      </c>
      <c r="Z806" t="s">
        <v>74</v>
      </c>
      <c r="AA806" t="s">
        <v>74</v>
      </c>
      <c r="AB806" t="s">
        <v>9293</v>
      </c>
      <c r="AC806" t="s">
        <v>74</v>
      </c>
      <c r="AD806" t="s">
        <v>74</v>
      </c>
      <c r="AE806" t="s">
        <v>74</v>
      </c>
      <c r="AF806" t="s">
        <v>74</v>
      </c>
      <c r="AG806">
        <v>30</v>
      </c>
      <c r="AH806">
        <v>5</v>
      </c>
      <c r="AI806">
        <v>6</v>
      </c>
      <c r="AJ806">
        <v>0</v>
      </c>
      <c r="AK806">
        <v>5</v>
      </c>
      <c r="AL806" t="s">
        <v>7148</v>
      </c>
      <c r="AM806" t="s">
        <v>372</v>
      </c>
      <c r="AN806" t="s">
        <v>7149</v>
      </c>
      <c r="AO806" t="s">
        <v>7150</v>
      </c>
      <c r="AP806" t="s">
        <v>74</v>
      </c>
      <c r="AQ806" t="s">
        <v>9283</v>
      </c>
      <c r="AR806" t="s">
        <v>7152</v>
      </c>
      <c r="AS806" t="s">
        <v>74</v>
      </c>
      <c r="AT806" t="s">
        <v>74</v>
      </c>
      <c r="AU806">
        <v>1995</v>
      </c>
      <c r="AV806">
        <v>16</v>
      </c>
      <c r="AW806">
        <v>5</v>
      </c>
      <c r="AX806" t="s">
        <v>74</v>
      </c>
      <c r="AY806" t="s">
        <v>74</v>
      </c>
      <c r="AZ806" t="s">
        <v>74</v>
      </c>
      <c r="BA806" t="s">
        <v>74</v>
      </c>
      <c r="BB806">
        <v>81</v>
      </c>
      <c r="BC806">
        <v>90</v>
      </c>
      <c r="BD806" t="s">
        <v>74</v>
      </c>
      <c r="BE806" t="s">
        <v>9294</v>
      </c>
      <c r="BF806" t="str">
        <f>HYPERLINK("http://dx.doi.org/10.1016/0273-1177(95)00175-E","http://dx.doi.org/10.1016/0273-1177(95)00175-E")</f>
        <v>http://dx.doi.org/10.1016/0273-1177(95)00175-E</v>
      </c>
      <c r="BG806" t="s">
        <v>74</v>
      </c>
      <c r="BH806" t="s">
        <v>74</v>
      </c>
      <c r="BI806">
        <v>10</v>
      </c>
      <c r="BJ806" t="s">
        <v>7216</v>
      </c>
      <c r="BK806" t="s">
        <v>1296</v>
      </c>
      <c r="BL806" t="s">
        <v>7217</v>
      </c>
      <c r="BM806" t="s">
        <v>9285</v>
      </c>
      <c r="BN806" t="s">
        <v>74</v>
      </c>
      <c r="BO806" t="s">
        <v>74</v>
      </c>
      <c r="BP806" t="s">
        <v>74</v>
      </c>
      <c r="BQ806" t="s">
        <v>74</v>
      </c>
      <c r="BR806" t="s">
        <v>97</v>
      </c>
      <c r="BS806" t="s">
        <v>9295</v>
      </c>
      <c r="BT806" t="str">
        <f>HYPERLINK("https%3A%2F%2Fwww.webofscience.com%2Fwos%2Fwoscc%2Ffull-record%2FWOS:A1995BD12Q00009","View Full Record in Web of Science")</f>
        <v>View Full Record in Web of Science</v>
      </c>
    </row>
    <row r="807" spans="1:72" x14ac:dyDescent="0.15">
      <c r="A807" t="s">
        <v>3624</v>
      </c>
      <c r="B807" t="s">
        <v>9296</v>
      </c>
      <c r="C807" t="s">
        <v>74</v>
      </c>
      <c r="D807" t="s">
        <v>9272</v>
      </c>
      <c r="E807" t="s">
        <v>74</v>
      </c>
      <c r="F807" t="s">
        <v>9296</v>
      </c>
      <c r="G807" t="s">
        <v>74</v>
      </c>
      <c r="H807" t="s">
        <v>74</v>
      </c>
      <c r="I807" t="s">
        <v>9297</v>
      </c>
      <c r="J807" t="s">
        <v>9274</v>
      </c>
      <c r="K807" t="s">
        <v>7140</v>
      </c>
      <c r="L807" t="s">
        <v>74</v>
      </c>
      <c r="M807" t="s">
        <v>77</v>
      </c>
      <c r="N807" t="s">
        <v>1282</v>
      </c>
      <c r="O807" t="s">
        <v>9275</v>
      </c>
      <c r="P807" t="s">
        <v>7142</v>
      </c>
      <c r="Q807" t="s">
        <v>7143</v>
      </c>
      <c r="R807" t="s">
        <v>74</v>
      </c>
      <c r="S807" t="s">
        <v>74</v>
      </c>
      <c r="T807" t="s">
        <v>74</v>
      </c>
      <c r="U807" t="s">
        <v>74</v>
      </c>
      <c r="V807" t="s">
        <v>9298</v>
      </c>
      <c r="W807" t="s">
        <v>74</v>
      </c>
      <c r="X807" t="s">
        <v>74</v>
      </c>
      <c r="Y807" t="s">
        <v>9299</v>
      </c>
      <c r="Z807" t="s">
        <v>74</v>
      </c>
      <c r="AA807" t="s">
        <v>74</v>
      </c>
      <c r="AB807" t="s">
        <v>74</v>
      </c>
      <c r="AC807" t="s">
        <v>74</v>
      </c>
      <c r="AD807" t="s">
        <v>74</v>
      </c>
      <c r="AE807" t="s">
        <v>74</v>
      </c>
      <c r="AF807" t="s">
        <v>74</v>
      </c>
      <c r="AG807">
        <v>13</v>
      </c>
      <c r="AH807">
        <v>3</v>
      </c>
      <c r="AI807">
        <v>3</v>
      </c>
      <c r="AJ807">
        <v>0</v>
      </c>
      <c r="AK807">
        <v>0</v>
      </c>
      <c r="AL807" t="s">
        <v>7148</v>
      </c>
      <c r="AM807" t="s">
        <v>372</v>
      </c>
      <c r="AN807" t="s">
        <v>7149</v>
      </c>
      <c r="AO807" t="s">
        <v>7150</v>
      </c>
      <c r="AP807" t="s">
        <v>74</v>
      </c>
      <c r="AQ807" t="s">
        <v>9283</v>
      </c>
      <c r="AR807" t="s">
        <v>7152</v>
      </c>
      <c r="AS807" t="s">
        <v>74</v>
      </c>
      <c r="AT807" t="s">
        <v>74</v>
      </c>
      <c r="AU807">
        <v>1995</v>
      </c>
      <c r="AV807">
        <v>16</v>
      </c>
      <c r="AW807">
        <v>5</v>
      </c>
      <c r="AX807" t="s">
        <v>74</v>
      </c>
      <c r="AY807" t="s">
        <v>74</v>
      </c>
      <c r="AZ807" t="s">
        <v>74</v>
      </c>
      <c r="BA807" t="s">
        <v>74</v>
      </c>
      <c r="BB807">
        <v>91</v>
      </c>
      <c r="BC807">
        <v>98</v>
      </c>
      <c r="BD807" t="s">
        <v>74</v>
      </c>
      <c r="BE807" t="s">
        <v>9300</v>
      </c>
      <c r="BF807" t="str">
        <f>HYPERLINK("http://dx.doi.org/10.1016/0273-1177(95)00176-F","http://dx.doi.org/10.1016/0273-1177(95)00176-F")</f>
        <v>http://dx.doi.org/10.1016/0273-1177(95)00176-F</v>
      </c>
      <c r="BG807" t="s">
        <v>74</v>
      </c>
      <c r="BH807" t="s">
        <v>74</v>
      </c>
      <c r="BI807">
        <v>8</v>
      </c>
      <c r="BJ807" t="s">
        <v>7216</v>
      </c>
      <c r="BK807" t="s">
        <v>1296</v>
      </c>
      <c r="BL807" t="s">
        <v>7217</v>
      </c>
      <c r="BM807" t="s">
        <v>9285</v>
      </c>
      <c r="BN807" t="s">
        <v>74</v>
      </c>
      <c r="BO807" t="s">
        <v>74</v>
      </c>
      <c r="BP807" t="s">
        <v>74</v>
      </c>
      <c r="BQ807" t="s">
        <v>74</v>
      </c>
      <c r="BR807" t="s">
        <v>97</v>
      </c>
      <c r="BS807" t="s">
        <v>9301</v>
      </c>
      <c r="BT807" t="str">
        <f>HYPERLINK("https%3A%2F%2Fwww.webofscience.com%2Fwos%2Fwoscc%2Ffull-record%2FWOS:A1995BD12Q00010","View Full Record in Web of Science")</f>
        <v>View Full Record in Web of Science</v>
      </c>
    </row>
    <row r="808" spans="1:72" x14ac:dyDescent="0.15">
      <c r="A808" t="s">
        <v>3624</v>
      </c>
      <c r="B808" t="s">
        <v>9302</v>
      </c>
      <c r="C808" t="s">
        <v>74</v>
      </c>
      <c r="D808" t="s">
        <v>9272</v>
      </c>
      <c r="E808" t="s">
        <v>74</v>
      </c>
      <c r="F808" t="s">
        <v>9302</v>
      </c>
      <c r="G808" t="s">
        <v>74</v>
      </c>
      <c r="H808" t="s">
        <v>74</v>
      </c>
      <c r="I808" t="s">
        <v>9303</v>
      </c>
      <c r="J808" t="s">
        <v>9274</v>
      </c>
      <c r="K808" t="s">
        <v>7140</v>
      </c>
      <c r="L808" t="s">
        <v>74</v>
      </c>
      <c r="M808" t="s">
        <v>77</v>
      </c>
      <c r="N808" t="s">
        <v>1282</v>
      </c>
      <c r="O808" t="s">
        <v>9275</v>
      </c>
      <c r="P808" t="s">
        <v>7142</v>
      </c>
      <c r="Q808" t="s">
        <v>7143</v>
      </c>
      <c r="R808" t="s">
        <v>74</v>
      </c>
      <c r="S808" t="s">
        <v>74</v>
      </c>
      <c r="T808" t="s">
        <v>74</v>
      </c>
      <c r="U808" t="s">
        <v>9304</v>
      </c>
      <c r="V808" t="s">
        <v>9305</v>
      </c>
      <c r="W808" t="s">
        <v>9306</v>
      </c>
      <c r="X808" t="s">
        <v>9307</v>
      </c>
      <c r="Y808" t="s">
        <v>9308</v>
      </c>
      <c r="Z808" t="s">
        <v>74</v>
      </c>
      <c r="AA808" t="s">
        <v>9309</v>
      </c>
      <c r="AB808" t="s">
        <v>9310</v>
      </c>
      <c r="AC808" t="s">
        <v>74</v>
      </c>
      <c r="AD808" t="s">
        <v>74</v>
      </c>
      <c r="AE808" t="s">
        <v>74</v>
      </c>
      <c r="AF808" t="s">
        <v>74</v>
      </c>
      <c r="AG808">
        <v>29</v>
      </c>
      <c r="AH808">
        <v>4</v>
      </c>
      <c r="AI808">
        <v>4</v>
      </c>
      <c r="AJ808">
        <v>1</v>
      </c>
      <c r="AK808">
        <v>5</v>
      </c>
      <c r="AL808" t="s">
        <v>7148</v>
      </c>
      <c r="AM808" t="s">
        <v>372</v>
      </c>
      <c r="AN808" t="s">
        <v>7149</v>
      </c>
      <c r="AO808" t="s">
        <v>7150</v>
      </c>
      <c r="AP808" t="s">
        <v>74</v>
      </c>
      <c r="AQ808" t="s">
        <v>9283</v>
      </c>
      <c r="AR808" t="s">
        <v>7152</v>
      </c>
      <c r="AS808" t="s">
        <v>74</v>
      </c>
      <c r="AT808" t="s">
        <v>74</v>
      </c>
      <c r="AU808">
        <v>1995</v>
      </c>
      <c r="AV808">
        <v>16</v>
      </c>
      <c r="AW808">
        <v>5</v>
      </c>
      <c r="AX808" t="s">
        <v>74</v>
      </c>
      <c r="AY808" t="s">
        <v>74</v>
      </c>
      <c r="AZ808" t="s">
        <v>74</v>
      </c>
      <c r="BA808" t="s">
        <v>74</v>
      </c>
      <c r="BB808">
        <v>103</v>
      </c>
      <c r="BC808">
        <v>112</v>
      </c>
      <c r="BD808" t="s">
        <v>74</v>
      </c>
      <c r="BE808" t="s">
        <v>9311</v>
      </c>
      <c r="BF808" t="str">
        <f>HYPERLINK("http://dx.doi.org/10.1016/0273-1177(95)00178-H","http://dx.doi.org/10.1016/0273-1177(95)00178-H")</f>
        <v>http://dx.doi.org/10.1016/0273-1177(95)00178-H</v>
      </c>
      <c r="BG808" t="s">
        <v>74</v>
      </c>
      <c r="BH808" t="s">
        <v>74</v>
      </c>
      <c r="BI808">
        <v>10</v>
      </c>
      <c r="BJ808" t="s">
        <v>7216</v>
      </c>
      <c r="BK808" t="s">
        <v>1296</v>
      </c>
      <c r="BL808" t="s">
        <v>7217</v>
      </c>
      <c r="BM808" t="s">
        <v>9285</v>
      </c>
      <c r="BN808" t="s">
        <v>74</v>
      </c>
      <c r="BO808" t="s">
        <v>74</v>
      </c>
      <c r="BP808" t="s">
        <v>74</v>
      </c>
      <c r="BQ808" t="s">
        <v>74</v>
      </c>
      <c r="BR808" t="s">
        <v>97</v>
      </c>
      <c r="BS808" t="s">
        <v>9312</v>
      </c>
      <c r="BT808" t="str">
        <f>HYPERLINK("https%3A%2F%2Fwww.webofscience.com%2Fwos%2Fwoscc%2Ffull-record%2FWOS:A1995BD12Q00012","View Full Record in Web of Science")</f>
        <v>View Full Record in Web of Science</v>
      </c>
    </row>
    <row r="809" spans="1:72" x14ac:dyDescent="0.15">
      <c r="A809" t="s">
        <v>3624</v>
      </c>
      <c r="B809" t="s">
        <v>9313</v>
      </c>
      <c r="C809" t="s">
        <v>74</v>
      </c>
      <c r="D809" t="s">
        <v>9272</v>
      </c>
      <c r="E809" t="s">
        <v>74</v>
      </c>
      <c r="F809" t="s">
        <v>9313</v>
      </c>
      <c r="G809" t="s">
        <v>74</v>
      </c>
      <c r="H809" t="s">
        <v>74</v>
      </c>
      <c r="I809" t="s">
        <v>9314</v>
      </c>
      <c r="J809" t="s">
        <v>9274</v>
      </c>
      <c r="K809" t="s">
        <v>7140</v>
      </c>
      <c r="L809" t="s">
        <v>74</v>
      </c>
      <c r="M809" t="s">
        <v>77</v>
      </c>
      <c r="N809" t="s">
        <v>1282</v>
      </c>
      <c r="O809" t="s">
        <v>9275</v>
      </c>
      <c r="P809" t="s">
        <v>7142</v>
      </c>
      <c r="Q809" t="s">
        <v>7143</v>
      </c>
      <c r="R809" t="s">
        <v>74</v>
      </c>
      <c r="S809" t="s">
        <v>74</v>
      </c>
      <c r="T809" t="s">
        <v>74</v>
      </c>
      <c r="U809" t="s">
        <v>9315</v>
      </c>
      <c r="V809" t="s">
        <v>9316</v>
      </c>
      <c r="W809" t="s">
        <v>74</v>
      </c>
      <c r="X809" t="s">
        <v>74</v>
      </c>
      <c r="Y809" t="s">
        <v>9317</v>
      </c>
      <c r="Z809" t="s">
        <v>74</v>
      </c>
      <c r="AA809" t="s">
        <v>9318</v>
      </c>
      <c r="AB809" t="s">
        <v>9319</v>
      </c>
      <c r="AC809" t="s">
        <v>74</v>
      </c>
      <c r="AD809" t="s">
        <v>74</v>
      </c>
      <c r="AE809" t="s">
        <v>74</v>
      </c>
      <c r="AF809" t="s">
        <v>74</v>
      </c>
      <c r="AG809">
        <v>20</v>
      </c>
      <c r="AH809">
        <v>7</v>
      </c>
      <c r="AI809">
        <v>7</v>
      </c>
      <c r="AJ809">
        <v>1</v>
      </c>
      <c r="AK809">
        <v>1</v>
      </c>
      <c r="AL809" t="s">
        <v>7148</v>
      </c>
      <c r="AM809" t="s">
        <v>372</v>
      </c>
      <c r="AN809" t="s">
        <v>7149</v>
      </c>
      <c r="AO809" t="s">
        <v>7150</v>
      </c>
      <c r="AP809" t="s">
        <v>74</v>
      </c>
      <c r="AQ809" t="s">
        <v>9283</v>
      </c>
      <c r="AR809" t="s">
        <v>7152</v>
      </c>
      <c r="AS809" t="s">
        <v>74</v>
      </c>
      <c r="AT809" t="s">
        <v>74</v>
      </c>
      <c r="AU809">
        <v>1995</v>
      </c>
      <c r="AV809">
        <v>16</v>
      </c>
      <c r="AW809">
        <v>5</v>
      </c>
      <c r="AX809" t="s">
        <v>74</v>
      </c>
      <c r="AY809" t="s">
        <v>74</v>
      </c>
      <c r="AZ809" t="s">
        <v>74</v>
      </c>
      <c r="BA809" t="s">
        <v>74</v>
      </c>
      <c r="BB809">
        <v>151</v>
      </c>
      <c r="BC809">
        <v>162</v>
      </c>
      <c r="BD809" t="s">
        <v>74</v>
      </c>
      <c r="BE809" t="s">
        <v>9320</v>
      </c>
      <c r="BF809" t="str">
        <f>HYPERLINK("http://dx.doi.org/10.1016/0273-1177(95)00184-G","http://dx.doi.org/10.1016/0273-1177(95)00184-G")</f>
        <v>http://dx.doi.org/10.1016/0273-1177(95)00184-G</v>
      </c>
      <c r="BG809" t="s">
        <v>74</v>
      </c>
      <c r="BH809" t="s">
        <v>74</v>
      </c>
      <c r="BI809">
        <v>12</v>
      </c>
      <c r="BJ809" t="s">
        <v>7216</v>
      </c>
      <c r="BK809" t="s">
        <v>1296</v>
      </c>
      <c r="BL809" t="s">
        <v>7217</v>
      </c>
      <c r="BM809" t="s">
        <v>9285</v>
      </c>
      <c r="BN809" t="s">
        <v>74</v>
      </c>
      <c r="BO809" t="s">
        <v>74</v>
      </c>
      <c r="BP809" t="s">
        <v>74</v>
      </c>
      <c r="BQ809" t="s">
        <v>74</v>
      </c>
      <c r="BR809" t="s">
        <v>97</v>
      </c>
      <c r="BS809" t="s">
        <v>9321</v>
      </c>
      <c r="BT809" t="str">
        <f>HYPERLINK("https%3A%2F%2Fwww.webofscience.com%2Fwos%2Fwoscc%2Ffull-record%2FWOS:A1995BD12Q00018","View Full Record in Web of Science")</f>
        <v>View Full Record in Web of Science</v>
      </c>
    </row>
    <row r="810" spans="1:72" x14ac:dyDescent="0.15">
      <c r="A810" t="s">
        <v>72</v>
      </c>
      <c r="B810" t="s">
        <v>7376</v>
      </c>
      <c r="C810" t="s">
        <v>74</v>
      </c>
      <c r="D810" t="s">
        <v>74</v>
      </c>
      <c r="E810" t="s">
        <v>74</v>
      </c>
      <c r="F810" t="s">
        <v>7376</v>
      </c>
      <c r="G810" t="s">
        <v>74</v>
      </c>
      <c r="H810" t="s">
        <v>74</v>
      </c>
      <c r="I810" t="s">
        <v>9322</v>
      </c>
      <c r="J810" t="s">
        <v>9323</v>
      </c>
      <c r="K810" t="s">
        <v>74</v>
      </c>
      <c r="L810" t="s">
        <v>74</v>
      </c>
      <c r="M810" t="s">
        <v>77</v>
      </c>
      <c r="N810" t="s">
        <v>78</v>
      </c>
      <c r="O810" t="s">
        <v>74</v>
      </c>
      <c r="P810" t="s">
        <v>74</v>
      </c>
      <c r="Q810" t="s">
        <v>74</v>
      </c>
      <c r="R810" t="s">
        <v>74</v>
      </c>
      <c r="S810" t="s">
        <v>74</v>
      </c>
      <c r="T810" t="s">
        <v>9324</v>
      </c>
      <c r="U810" t="s">
        <v>9325</v>
      </c>
      <c r="V810" t="s">
        <v>9326</v>
      </c>
      <c r="W810" t="s">
        <v>7385</v>
      </c>
      <c r="X810" t="s">
        <v>1639</v>
      </c>
      <c r="Y810" t="s">
        <v>7386</v>
      </c>
      <c r="Z810" t="s">
        <v>74</v>
      </c>
      <c r="AA810" t="s">
        <v>7387</v>
      </c>
      <c r="AB810" t="s">
        <v>7388</v>
      </c>
      <c r="AC810" t="s">
        <v>74</v>
      </c>
      <c r="AD810" t="s">
        <v>74</v>
      </c>
      <c r="AE810" t="s">
        <v>74</v>
      </c>
      <c r="AF810" t="s">
        <v>74</v>
      </c>
      <c r="AG810">
        <v>13</v>
      </c>
      <c r="AH810">
        <v>9</v>
      </c>
      <c r="AI810">
        <v>10</v>
      </c>
      <c r="AJ810">
        <v>0</v>
      </c>
      <c r="AK810">
        <v>2</v>
      </c>
      <c r="AL810" t="s">
        <v>9327</v>
      </c>
      <c r="AM810" t="s">
        <v>9328</v>
      </c>
      <c r="AN810" t="s">
        <v>9329</v>
      </c>
      <c r="AO810" t="s">
        <v>9330</v>
      </c>
      <c r="AP810" t="s">
        <v>74</v>
      </c>
      <c r="AQ810" t="s">
        <v>74</v>
      </c>
      <c r="AR810" t="s">
        <v>9323</v>
      </c>
      <c r="AS810" t="s">
        <v>9331</v>
      </c>
      <c r="AT810" t="s">
        <v>74</v>
      </c>
      <c r="AU810">
        <v>1995</v>
      </c>
      <c r="AV810">
        <v>18</v>
      </c>
      <c r="AW810">
        <v>2</v>
      </c>
      <c r="AX810" t="s">
        <v>74</v>
      </c>
      <c r="AY810" t="s">
        <v>74</v>
      </c>
      <c r="AZ810" t="s">
        <v>74</v>
      </c>
      <c r="BA810" t="s">
        <v>74</v>
      </c>
      <c r="BB810">
        <v>111</v>
      </c>
      <c r="BC810">
        <v>118</v>
      </c>
      <c r="BD810" t="s">
        <v>74</v>
      </c>
      <c r="BE810" t="s">
        <v>74</v>
      </c>
      <c r="BF810" t="s">
        <v>74</v>
      </c>
      <c r="BG810" t="s">
        <v>74</v>
      </c>
      <c r="BH810" t="s">
        <v>74</v>
      </c>
      <c r="BI810">
        <v>8</v>
      </c>
      <c r="BJ810" t="s">
        <v>3759</v>
      </c>
      <c r="BK810" t="s">
        <v>94</v>
      </c>
      <c r="BL810" t="s">
        <v>3759</v>
      </c>
      <c r="BM810" t="s">
        <v>9332</v>
      </c>
      <c r="BN810" t="s">
        <v>74</v>
      </c>
      <c r="BO810" t="s">
        <v>74</v>
      </c>
      <c r="BP810" t="s">
        <v>74</v>
      </c>
      <c r="BQ810" t="s">
        <v>74</v>
      </c>
      <c r="BR810" t="s">
        <v>97</v>
      </c>
      <c r="BS810" t="s">
        <v>9333</v>
      </c>
      <c r="BT810" t="str">
        <f>HYPERLINK("https%3A%2F%2Fwww.webofscience.com%2Fwos%2Fwoscc%2Ffull-record%2FWOS:A1995RF84200002","View Full Record in Web of Science")</f>
        <v>View Full Record in Web of Science</v>
      </c>
    </row>
    <row r="811" spans="1:72" x14ac:dyDescent="0.15">
      <c r="A811" t="s">
        <v>72</v>
      </c>
      <c r="B811" t="s">
        <v>9334</v>
      </c>
      <c r="C811" t="s">
        <v>74</v>
      </c>
      <c r="D811" t="s">
        <v>74</v>
      </c>
      <c r="E811" t="s">
        <v>74</v>
      </c>
      <c r="F811" t="s">
        <v>9334</v>
      </c>
      <c r="G811" t="s">
        <v>74</v>
      </c>
      <c r="H811" t="s">
        <v>74</v>
      </c>
      <c r="I811" t="s">
        <v>9335</v>
      </c>
      <c r="J811" t="s">
        <v>9336</v>
      </c>
      <c r="K811" t="s">
        <v>74</v>
      </c>
      <c r="L811" t="s">
        <v>74</v>
      </c>
      <c r="M811" t="s">
        <v>77</v>
      </c>
      <c r="N811" t="s">
        <v>78</v>
      </c>
      <c r="O811" t="s">
        <v>74</v>
      </c>
      <c r="P811" t="s">
        <v>74</v>
      </c>
      <c r="Q811" t="s">
        <v>74</v>
      </c>
      <c r="R811" t="s">
        <v>74</v>
      </c>
      <c r="S811" t="s">
        <v>74</v>
      </c>
      <c r="T811" t="s">
        <v>74</v>
      </c>
      <c r="U811" t="s">
        <v>9337</v>
      </c>
      <c r="V811" t="s">
        <v>9338</v>
      </c>
      <c r="W811" t="s">
        <v>9339</v>
      </c>
      <c r="X811" t="s">
        <v>9340</v>
      </c>
      <c r="Y811" t="s">
        <v>9341</v>
      </c>
      <c r="Z811" t="s">
        <v>74</v>
      </c>
      <c r="AA811" t="s">
        <v>9342</v>
      </c>
      <c r="AB811" t="s">
        <v>9343</v>
      </c>
      <c r="AC811" t="s">
        <v>74</v>
      </c>
      <c r="AD811" t="s">
        <v>74</v>
      </c>
      <c r="AE811" t="s">
        <v>74</v>
      </c>
      <c r="AF811" t="s">
        <v>74</v>
      </c>
      <c r="AG811">
        <v>24</v>
      </c>
      <c r="AH811">
        <v>19</v>
      </c>
      <c r="AI811">
        <v>20</v>
      </c>
      <c r="AJ811">
        <v>0</v>
      </c>
      <c r="AK811">
        <v>1</v>
      </c>
      <c r="AL811" t="s">
        <v>1504</v>
      </c>
      <c r="AM811" t="s">
        <v>1505</v>
      </c>
      <c r="AN811" t="s">
        <v>1506</v>
      </c>
      <c r="AO811" t="s">
        <v>9344</v>
      </c>
      <c r="AP811" t="s">
        <v>74</v>
      </c>
      <c r="AQ811" t="s">
        <v>74</v>
      </c>
      <c r="AR811" t="s">
        <v>9345</v>
      </c>
      <c r="AS811" t="s">
        <v>9346</v>
      </c>
      <c r="AT811" t="s">
        <v>7113</v>
      </c>
      <c r="AU811">
        <v>1995</v>
      </c>
      <c r="AV811">
        <v>30</v>
      </c>
      <c r="AW811">
        <v>1</v>
      </c>
      <c r="AX811" t="s">
        <v>74</v>
      </c>
      <c r="AY811" t="s">
        <v>74</v>
      </c>
      <c r="AZ811" t="s">
        <v>74</v>
      </c>
      <c r="BA811" t="s">
        <v>74</v>
      </c>
      <c r="BB811">
        <v>1</v>
      </c>
      <c r="BC811">
        <v>9</v>
      </c>
      <c r="BD811" t="s">
        <v>74</v>
      </c>
      <c r="BE811" t="s">
        <v>9347</v>
      </c>
      <c r="BF811" t="str">
        <f>HYPERLINK("http://dx.doi.org/10.1007/BF00009238","http://dx.doi.org/10.1007/BF00009238")</f>
        <v>http://dx.doi.org/10.1007/BF00009238</v>
      </c>
      <c r="BG811" t="s">
        <v>74</v>
      </c>
      <c r="BH811" t="s">
        <v>74</v>
      </c>
      <c r="BI811">
        <v>9</v>
      </c>
      <c r="BJ811" t="s">
        <v>1782</v>
      </c>
      <c r="BK811" t="s">
        <v>94</v>
      </c>
      <c r="BL811" t="s">
        <v>1782</v>
      </c>
      <c r="BM811" t="s">
        <v>9348</v>
      </c>
      <c r="BN811" t="s">
        <v>74</v>
      </c>
      <c r="BO811" t="s">
        <v>74</v>
      </c>
      <c r="BP811" t="s">
        <v>74</v>
      </c>
      <c r="BQ811" t="s">
        <v>74</v>
      </c>
      <c r="BR811" t="s">
        <v>97</v>
      </c>
      <c r="BS811" t="s">
        <v>9349</v>
      </c>
      <c r="BT811" t="str">
        <f>HYPERLINK("https%3A%2F%2Fwww.webofscience.com%2Fwos%2Fwoscc%2Ffull-record%2FWOS:A1995QJ02500001","View Full Record in Web of Science")</f>
        <v>View Full Record in Web of Science</v>
      </c>
    </row>
    <row r="812" spans="1:72" x14ac:dyDescent="0.15">
      <c r="A812" t="s">
        <v>72</v>
      </c>
      <c r="B812" t="s">
        <v>9350</v>
      </c>
      <c r="C812" t="s">
        <v>74</v>
      </c>
      <c r="D812" t="s">
        <v>74</v>
      </c>
      <c r="E812" t="s">
        <v>74</v>
      </c>
      <c r="F812" t="s">
        <v>9350</v>
      </c>
      <c r="G812" t="s">
        <v>74</v>
      </c>
      <c r="H812" t="s">
        <v>74</v>
      </c>
      <c r="I812" t="s">
        <v>9351</v>
      </c>
      <c r="J812" t="s">
        <v>6788</v>
      </c>
      <c r="K812" t="s">
        <v>74</v>
      </c>
      <c r="L812" t="s">
        <v>74</v>
      </c>
      <c r="M812" t="s">
        <v>77</v>
      </c>
      <c r="N812" t="s">
        <v>102</v>
      </c>
      <c r="O812" t="s">
        <v>74</v>
      </c>
      <c r="P812" t="s">
        <v>74</v>
      </c>
      <c r="Q812" t="s">
        <v>74</v>
      </c>
      <c r="R812" t="s">
        <v>74</v>
      </c>
      <c r="S812" t="s">
        <v>74</v>
      </c>
      <c r="T812" t="s">
        <v>74</v>
      </c>
      <c r="U812" t="s">
        <v>9352</v>
      </c>
      <c r="V812" t="s">
        <v>9353</v>
      </c>
      <c r="W812" t="s">
        <v>74</v>
      </c>
      <c r="X812" t="s">
        <v>74</v>
      </c>
      <c r="Y812" t="s">
        <v>9354</v>
      </c>
      <c r="Z812" t="s">
        <v>74</v>
      </c>
      <c r="AA812" t="s">
        <v>74</v>
      </c>
      <c r="AB812" t="s">
        <v>74</v>
      </c>
      <c r="AC812" t="s">
        <v>74</v>
      </c>
      <c r="AD812" t="s">
        <v>74</v>
      </c>
      <c r="AE812" t="s">
        <v>74</v>
      </c>
      <c r="AF812" t="s">
        <v>74</v>
      </c>
      <c r="AG812">
        <v>54</v>
      </c>
      <c r="AH812">
        <v>276</v>
      </c>
      <c r="AI812">
        <v>303</v>
      </c>
      <c r="AJ812">
        <v>0</v>
      </c>
      <c r="AK812">
        <v>94</v>
      </c>
      <c r="AL812" t="s">
        <v>1775</v>
      </c>
      <c r="AM812" t="s">
        <v>372</v>
      </c>
      <c r="AN812" t="s">
        <v>6790</v>
      </c>
      <c r="AO812" t="s">
        <v>6791</v>
      </c>
      <c r="AP812" t="s">
        <v>74</v>
      </c>
      <c r="AQ812" t="s">
        <v>74</v>
      </c>
      <c r="AR812" t="s">
        <v>6792</v>
      </c>
      <c r="AS812" t="s">
        <v>6793</v>
      </c>
      <c r="AT812" t="s">
        <v>7113</v>
      </c>
      <c r="AU812">
        <v>1995</v>
      </c>
      <c r="AV812">
        <v>10</v>
      </c>
      <c r="AW812">
        <v>1</v>
      </c>
      <c r="AX812" t="s">
        <v>74</v>
      </c>
      <c r="AY812" t="s">
        <v>74</v>
      </c>
      <c r="AZ812" t="s">
        <v>74</v>
      </c>
      <c r="BA812" t="s">
        <v>74</v>
      </c>
      <c r="BB812">
        <v>30</v>
      </c>
      <c r="BC812">
        <v>36</v>
      </c>
      <c r="BD812" t="s">
        <v>74</v>
      </c>
      <c r="BE812" t="s">
        <v>9355</v>
      </c>
      <c r="BF812" t="str">
        <f>HYPERLINK("http://dx.doi.org/10.1016/S0169-5347(00)88957-0","http://dx.doi.org/10.1016/S0169-5347(00)88957-0")</f>
        <v>http://dx.doi.org/10.1016/S0169-5347(00)88957-0</v>
      </c>
      <c r="BG812" t="s">
        <v>74</v>
      </c>
      <c r="BH812" t="s">
        <v>74</v>
      </c>
      <c r="BI812">
        <v>7</v>
      </c>
      <c r="BJ812" t="s">
        <v>6794</v>
      </c>
      <c r="BK812" t="s">
        <v>94</v>
      </c>
      <c r="BL812" t="s">
        <v>6795</v>
      </c>
      <c r="BM812" t="s">
        <v>9356</v>
      </c>
      <c r="BN812">
        <v>21236941</v>
      </c>
      <c r="BO812" t="s">
        <v>74</v>
      </c>
      <c r="BP812" t="s">
        <v>74</v>
      </c>
      <c r="BQ812" t="s">
        <v>74</v>
      </c>
      <c r="BR812" t="s">
        <v>97</v>
      </c>
      <c r="BS812" t="s">
        <v>9357</v>
      </c>
      <c r="BT812" t="str">
        <f>HYPERLINK("https%3A%2F%2Fwww.webofscience.com%2Fwos%2Fwoscc%2Ffull-record%2FWOS:A1995QB76300009","View Full Record in Web of Science")</f>
        <v>View Full Record in Web of Science</v>
      </c>
    </row>
    <row r="813" spans="1:72" x14ac:dyDescent="0.15">
      <c r="A813" t="s">
        <v>6954</v>
      </c>
      <c r="B813" t="s">
        <v>9358</v>
      </c>
      <c r="C813" t="s">
        <v>74</v>
      </c>
      <c r="D813" t="s">
        <v>9359</v>
      </c>
      <c r="E813" t="s">
        <v>74</v>
      </c>
      <c r="F813" t="s">
        <v>9358</v>
      </c>
      <c r="G813" t="s">
        <v>74</v>
      </c>
      <c r="H813" t="s">
        <v>74</v>
      </c>
      <c r="I813" t="s">
        <v>9360</v>
      </c>
      <c r="J813" t="s">
        <v>9361</v>
      </c>
      <c r="K813" t="s">
        <v>9362</v>
      </c>
      <c r="L813" t="s">
        <v>74</v>
      </c>
      <c r="M813" t="s">
        <v>77</v>
      </c>
      <c r="N813" t="s">
        <v>6959</v>
      </c>
      <c r="O813" t="s">
        <v>9363</v>
      </c>
      <c r="P813" t="s">
        <v>9364</v>
      </c>
      <c r="Q813" t="s">
        <v>7302</v>
      </c>
      <c r="R813" t="s">
        <v>74</v>
      </c>
      <c r="S813" t="s">
        <v>74</v>
      </c>
      <c r="T813" t="s">
        <v>9365</v>
      </c>
      <c r="U813" t="s">
        <v>74</v>
      </c>
      <c r="V813" t="s">
        <v>74</v>
      </c>
      <c r="W813" t="s">
        <v>9366</v>
      </c>
      <c r="X813" t="s">
        <v>302</v>
      </c>
      <c r="Y813" t="s">
        <v>74</v>
      </c>
      <c r="Z813" t="s">
        <v>74</v>
      </c>
      <c r="AA813" t="s">
        <v>74</v>
      </c>
      <c r="AB813" t="s">
        <v>74</v>
      </c>
      <c r="AC813" t="s">
        <v>74</v>
      </c>
      <c r="AD813" t="s">
        <v>74</v>
      </c>
      <c r="AE813" t="s">
        <v>74</v>
      </c>
      <c r="AF813" t="s">
        <v>74</v>
      </c>
      <c r="AG813">
        <v>0</v>
      </c>
      <c r="AH813">
        <v>22</v>
      </c>
      <c r="AI813">
        <v>22</v>
      </c>
      <c r="AJ813">
        <v>0</v>
      </c>
      <c r="AK813">
        <v>5</v>
      </c>
      <c r="AL813" t="s">
        <v>7756</v>
      </c>
      <c r="AM813" t="s">
        <v>86</v>
      </c>
      <c r="AN813" t="s">
        <v>7757</v>
      </c>
      <c r="AO813" t="s">
        <v>74</v>
      </c>
      <c r="AP813" t="s">
        <v>74</v>
      </c>
      <c r="AQ813" t="s">
        <v>9367</v>
      </c>
      <c r="AR813" t="s">
        <v>9368</v>
      </c>
      <c r="AS813" t="s">
        <v>74</v>
      </c>
      <c r="AT813" t="s">
        <v>74</v>
      </c>
      <c r="AU813">
        <v>1995</v>
      </c>
      <c r="AV813">
        <v>4</v>
      </c>
      <c r="AW813" t="s">
        <v>74</v>
      </c>
      <c r="AX813" t="s">
        <v>74</v>
      </c>
      <c r="AY813" t="s">
        <v>74</v>
      </c>
      <c r="AZ813" t="s">
        <v>74</v>
      </c>
      <c r="BA813" t="s">
        <v>74</v>
      </c>
      <c r="BB813">
        <v>443</v>
      </c>
      <c r="BC813">
        <v>457</v>
      </c>
      <c r="BD813" t="s">
        <v>74</v>
      </c>
      <c r="BE813" t="s">
        <v>74</v>
      </c>
      <c r="BF813" t="s">
        <v>74</v>
      </c>
      <c r="BG813" t="s">
        <v>74</v>
      </c>
      <c r="BH813" t="s">
        <v>74</v>
      </c>
      <c r="BI813">
        <v>15</v>
      </c>
      <c r="BJ813" t="s">
        <v>1276</v>
      </c>
      <c r="BK813" t="s">
        <v>6965</v>
      </c>
      <c r="BL813" t="s">
        <v>1276</v>
      </c>
      <c r="BM813" t="s">
        <v>9369</v>
      </c>
      <c r="BN813" t="s">
        <v>74</v>
      </c>
      <c r="BO813" t="s">
        <v>74</v>
      </c>
      <c r="BP813" t="s">
        <v>74</v>
      </c>
      <c r="BQ813" t="s">
        <v>74</v>
      </c>
      <c r="BR813" t="s">
        <v>97</v>
      </c>
      <c r="BS813" t="s">
        <v>9370</v>
      </c>
      <c r="BT813" t="str">
        <f>HYPERLINK("https%3A%2F%2Fwww.webofscience.com%2Fwos%2Fwoscc%2Ffull-record%2FWOS:A1995BE86E00042","View Full Record in Web of Science")</f>
        <v>View Full Record in Web of Science</v>
      </c>
    </row>
    <row r="814" spans="1:72" x14ac:dyDescent="0.15">
      <c r="A814" t="s">
        <v>72</v>
      </c>
      <c r="B814" t="s">
        <v>9371</v>
      </c>
      <c r="C814" t="s">
        <v>74</v>
      </c>
      <c r="D814" t="s">
        <v>74</v>
      </c>
      <c r="E814" t="s">
        <v>74</v>
      </c>
      <c r="F814" t="s">
        <v>9371</v>
      </c>
      <c r="G814" t="s">
        <v>74</v>
      </c>
      <c r="H814" t="s">
        <v>74</v>
      </c>
      <c r="I814" t="s">
        <v>9372</v>
      </c>
      <c r="J814" t="s">
        <v>9373</v>
      </c>
      <c r="K814" t="s">
        <v>74</v>
      </c>
      <c r="L814" t="s">
        <v>74</v>
      </c>
      <c r="M814" t="s">
        <v>77</v>
      </c>
      <c r="N814" t="s">
        <v>78</v>
      </c>
      <c r="O814" t="s">
        <v>74</v>
      </c>
      <c r="P814" t="s">
        <v>74</v>
      </c>
      <c r="Q814" t="s">
        <v>74</v>
      </c>
      <c r="R814" t="s">
        <v>74</v>
      </c>
      <c r="S814" t="s">
        <v>74</v>
      </c>
      <c r="T814" t="s">
        <v>9374</v>
      </c>
      <c r="U814" t="s">
        <v>9375</v>
      </c>
      <c r="V814" t="s">
        <v>9376</v>
      </c>
      <c r="W814" t="s">
        <v>74</v>
      </c>
      <c r="X814" t="s">
        <v>74</v>
      </c>
      <c r="Y814" t="s">
        <v>9377</v>
      </c>
      <c r="Z814" t="s">
        <v>74</v>
      </c>
      <c r="AA814" t="s">
        <v>74</v>
      </c>
      <c r="AB814" t="s">
        <v>4309</v>
      </c>
      <c r="AC814" t="s">
        <v>74</v>
      </c>
      <c r="AD814" t="s">
        <v>74</v>
      </c>
      <c r="AE814" t="s">
        <v>74</v>
      </c>
      <c r="AF814" t="s">
        <v>74</v>
      </c>
      <c r="AG814">
        <v>22</v>
      </c>
      <c r="AH814">
        <v>12</v>
      </c>
      <c r="AI814">
        <v>14</v>
      </c>
      <c r="AJ814">
        <v>0</v>
      </c>
      <c r="AK814">
        <v>2</v>
      </c>
      <c r="AL814" t="s">
        <v>965</v>
      </c>
      <c r="AM814" t="s">
        <v>107</v>
      </c>
      <c r="AN814" t="s">
        <v>966</v>
      </c>
      <c r="AO814" t="s">
        <v>9378</v>
      </c>
      <c r="AP814" t="s">
        <v>74</v>
      </c>
      <c r="AQ814" t="s">
        <v>74</v>
      </c>
      <c r="AR814" t="s">
        <v>9379</v>
      </c>
      <c r="AS814" t="s">
        <v>9380</v>
      </c>
      <c r="AT814" t="s">
        <v>7113</v>
      </c>
      <c r="AU814">
        <v>1995</v>
      </c>
      <c r="AV814">
        <v>113</v>
      </c>
      <c r="AW814">
        <v>1</v>
      </c>
      <c r="AX814" t="s">
        <v>74</v>
      </c>
      <c r="AY814" t="s">
        <v>74</v>
      </c>
      <c r="AZ814" t="s">
        <v>74</v>
      </c>
      <c r="BA814" t="s">
        <v>74</v>
      </c>
      <c r="BB814">
        <v>21</v>
      </c>
      <c r="BC814">
        <v>46</v>
      </c>
      <c r="BD814" t="s">
        <v>74</v>
      </c>
      <c r="BE814" t="s">
        <v>9381</v>
      </c>
      <c r="BF814" t="str">
        <f>HYPERLINK("http://dx.doi.org/10.1016/S0024-4082(05)80003-2","http://dx.doi.org/10.1016/S0024-4082(05)80003-2")</f>
        <v>http://dx.doi.org/10.1016/S0024-4082(05)80003-2</v>
      </c>
      <c r="BG814" t="s">
        <v>74</v>
      </c>
      <c r="BH814" t="s">
        <v>74</v>
      </c>
      <c r="BI814">
        <v>26</v>
      </c>
      <c r="BJ814" t="s">
        <v>691</v>
      </c>
      <c r="BK814" t="s">
        <v>94</v>
      </c>
      <c r="BL814" t="s">
        <v>691</v>
      </c>
      <c r="BM814" t="s">
        <v>9382</v>
      </c>
      <c r="BN814" t="s">
        <v>74</v>
      </c>
      <c r="BO814" t="s">
        <v>74</v>
      </c>
      <c r="BP814" t="s">
        <v>74</v>
      </c>
      <c r="BQ814" t="s">
        <v>74</v>
      </c>
      <c r="BR814" t="s">
        <v>97</v>
      </c>
      <c r="BS814" t="s">
        <v>9383</v>
      </c>
      <c r="BT814" t="str">
        <f>HYPERLINK("https%3A%2F%2Fwww.webofscience.com%2Fwos%2Fwoscc%2Ffull-record%2FWOS:A1995QA57700002","View Full Record in Web of Science")</f>
        <v>View Full Record in Web of Science</v>
      </c>
    </row>
    <row r="815" spans="1:72" x14ac:dyDescent="0.15">
      <c r="A815" t="s">
        <v>72</v>
      </c>
      <c r="B815" t="s">
        <v>9384</v>
      </c>
      <c r="C815" t="s">
        <v>74</v>
      </c>
      <c r="D815" t="s">
        <v>74</v>
      </c>
      <c r="E815" t="s">
        <v>74</v>
      </c>
      <c r="F815" t="s">
        <v>9384</v>
      </c>
      <c r="G815" t="s">
        <v>74</v>
      </c>
      <c r="H815" t="s">
        <v>74</v>
      </c>
      <c r="I815" t="s">
        <v>9385</v>
      </c>
      <c r="J815" t="s">
        <v>196</v>
      </c>
      <c r="K815" t="s">
        <v>74</v>
      </c>
      <c r="L815" t="s">
        <v>74</v>
      </c>
      <c r="M815" t="s">
        <v>77</v>
      </c>
      <c r="N815" t="s">
        <v>78</v>
      </c>
      <c r="O815" t="s">
        <v>74</v>
      </c>
      <c r="P815" t="s">
        <v>74</v>
      </c>
      <c r="Q815" t="s">
        <v>74</v>
      </c>
      <c r="R815" t="s">
        <v>74</v>
      </c>
      <c r="S815" t="s">
        <v>74</v>
      </c>
      <c r="T815" t="s">
        <v>74</v>
      </c>
      <c r="U815" t="s">
        <v>9386</v>
      </c>
      <c r="V815" t="s">
        <v>9387</v>
      </c>
      <c r="W815" t="s">
        <v>74</v>
      </c>
      <c r="X815" t="s">
        <v>74</v>
      </c>
      <c r="Y815" t="s">
        <v>9388</v>
      </c>
      <c r="Z815" t="s">
        <v>74</v>
      </c>
      <c r="AA815" t="s">
        <v>74</v>
      </c>
      <c r="AB815" t="s">
        <v>74</v>
      </c>
      <c r="AC815" t="s">
        <v>74</v>
      </c>
      <c r="AD815" t="s">
        <v>74</v>
      </c>
      <c r="AE815" t="s">
        <v>74</v>
      </c>
      <c r="AF815" t="s">
        <v>74</v>
      </c>
      <c r="AG815">
        <v>14</v>
      </c>
      <c r="AH815">
        <v>2</v>
      </c>
      <c r="AI815">
        <v>4</v>
      </c>
      <c r="AJ815">
        <v>0</v>
      </c>
      <c r="AK815">
        <v>1</v>
      </c>
      <c r="AL815" t="s">
        <v>201</v>
      </c>
      <c r="AM815" t="s">
        <v>161</v>
      </c>
      <c r="AN815" t="s">
        <v>202</v>
      </c>
      <c r="AO815" t="s">
        <v>203</v>
      </c>
      <c r="AP815" t="s">
        <v>74</v>
      </c>
      <c r="AQ815" t="s">
        <v>74</v>
      </c>
      <c r="AR815" t="s">
        <v>204</v>
      </c>
      <c r="AS815" t="s">
        <v>205</v>
      </c>
      <c r="AT815" t="s">
        <v>9389</v>
      </c>
      <c r="AU815">
        <v>1994</v>
      </c>
      <c r="AV815">
        <v>107</v>
      </c>
      <c r="AW815">
        <v>4</v>
      </c>
      <c r="AX815" t="s">
        <v>74</v>
      </c>
      <c r="AY815" t="s">
        <v>74</v>
      </c>
      <c r="AZ815" t="s">
        <v>74</v>
      </c>
      <c r="BA815" t="s">
        <v>74</v>
      </c>
      <c r="BB815">
        <v>743</v>
      </c>
      <c r="BC815">
        <v>750</v>
      </c>
      <c r="BD815" t="s">
        <v>74</v>
      </c>
      <c r="BE815" t="s">
        <v>74</v>
      </c>
      <c r="BF815" t="s">
        <v>74</v>
      </c>
      <c r="BG815" t="s">
        <v>74</v>
      </c>
      <c r="BH815" t="s">
        <v>74</v>
      </c>
      <c r="BI815">
        <v>8</v>
      </c>
      <c r="BJ815" t="s">
        <v>207</v>
      </c>
      <c r="BK815" t="s">
        <v>94</v>
      </c>
      <c r="BL815" t="s">
        <v>208</v>
      </c>
      <c r="BM815" t="s">
        <v>9390</v>
      </c>
      <c r="BN815" t="s">
        <v>74</v>
      </c>
      <c r="BO815" t="s">
        <v>74</v>
      </c>
      <c r="BP815" t="s">
        <v>74</v>
      </c>
      <c r="BQ815" t="s">
        <v>74</v>
      </c>
      <c r="BR815" t="s">
        <v>97</v>
      </c>
      <c r="BS815" t="s">
        <v>9391</v>
      </c>
      <c r="BT815" t="str">
        <f>HYPERLINK("https%3A%2F%2Fwww.webofscience.com%2Fwos%2Fwoscc%2Ffull-record%2FWOS:A1994PZ52600018","View Full Record in Web of Science")</f>
        <v>View Full Record in Web of Science</v>
      </c>
    </row>
    <row r="816" spans="1:72" x14ac:dyDescent="0.15">
      <c r="A816" t="s">
        <v>72</v>
      </c>
      <c r="B816" t="s">
        <v>9392</v>
      </c>
      <c r="C816" t="s">
        <v>74</v>
      </c>
      <c r="D816" t="s">
        <v>74</v>
      </c>
      <c r="E816" t="s">
        <v>74</v>
      </c>
      <c r="F816" t="s">
        <v>9392</v>
      </c>
      <c r="G816" t="s">
        <v>74</v>
      </c>
      <c r="H816" t="s">
        <v>74</v>
      </c>
      <c r="I816" t="s">
        <v>9393</v>
      </c>
      <c r="J816" t="s">
        <v>260</v>
      </c>
      <c r="K816" t="s">
        <v>74</v>
      </c>
      <c r="L816" t="s">
        <v>74</v>
      </c>
      <c r="M816" t="s">
        <v>77</v>
      </c>
      <c r="N816" t="s">
        <v>1282</v>
      </c>
      <c r="O816" t="s">
        <v>9394</v>
      </c>
      <c r="P816" t="s">
        <v>9395</v>
      </c>
      <c r="Q816" t="s">
        <v>9396</v>
      </c>
      <c r="R816" t="s">
        <v>74</v>
      </c>
      <c r="S816" t="s">
        <v>74</v>
      </c>
      <c r="T816" t="s">
        <v>74</v>
      </c>
      <c r="U816" t="s">
        <v>9397</v>
      </c>
      <c r="V816" t="s">
        <v>9398</v>
      </c>
      <c r="W816" t="s">
        <v>74</v>
      </c>
      <c r="X816" t="s">
        <v>74</v>
      </c>
      <c r="Y816" t="s">
        <v>9399</v>
      </c>
      <c r="Z816" t="s">
        <v>74</v>
      </c>
      <c r="AA816" t="s">
        <v>74</v>
      </c>
      <c r="AB816" t="s">
        <v>74</v>
      </c>
      <c r="AC816" t="s">
        <v>74</v>
      </c>
      <c r="AD816" t="s">
        <v>74</v>
      </c>
      <c r="AE816" t="s">
        <v>74</v>
      </c>
      <c r="AF816" t="s">
        <v>74</v>
      </c>
      <c r="AG816">
        <v>26</v>
      </c>
      <c r="AH816">
        <v>23</v>
      </c>
      <c r="AI816">
        <v>24</v>
      </c>
      <c r="AJ816">
        <v>0</v>
      </c>
      <c r="AK816">
        <v>4</v>
      </c>
      <c r="AL816" t="s">
        <v>1861</v>
      </c>
      <c r="AM816" t="s">
        <v>86</v>
      </c>
      <c r="AN816" t="s">
        <v>1862</v>
      </c>
      <c r="AO816" t="s">
        <v>266</v>
      </c>
      <c r="AP816" t="s">
        <v>9400</v>
      </c>
      <c r="AQ816" t="s">
        <v>74</v>
      </c>
      <c r="AR816" t="s">
        <v>260</v>
      </c>
      <c r="AS816" t="s">
        <v>267</v>
      </c>
      <c r="AT816" t="s">
        <v>9389</v>
      </c>
      <c r="AU816">
        <v>1994</v>
      </c>
      <c r="AV816">
        <v>240</v>
      </c>
      <c r="AW816" t="s">
        <v>1020</v>
      </c>
      <c r="AX816" t="s">
        <v>74</v>
      </c>
      <c r="AY816" t="s">
        <v>74</v>
      </c>
      <c r="AZ816" t="s">
        <v>74</v>
      </c>
      <c r="BA816" t="s">
        <v>74</v>
      </c>
      <c r="BB816">
        <v>299</v>
      </c>
      <c r="BC816" t="s">
        <v>2508</v>
      </c>
      <c r="BD816" t="s">
        <v>74</v>
      </c>
      <c r="BE816" t="s">
        <v>9401</v>
      </c>
      <c r="BF816" t="str">
        <f>HYPERLINK("http://dx.doi.org/10.1016/0040-1951(94)90277-1","http://dx.doi.org/10.1016/0040-1951(94)90277-1")</f>
        <v>http://dx.doi.org/10.1016/0040-1951(94)90277-1</v>
      </c>
      <c r="BG816" t="s">
        <v>74</v>
      </c>
      <c r="BH816" t="s">
        <v>74</v>
      </c>
      <c r="BI816">
        <v>0</v>
      </c>
      <c r="BJ816" t="s">
        <v>270</v>
      </c>
      <c r="BK816" t="s">
        <v>3245</v>
      </c>
      <c r="BL816" t="s">
        <v>270</v>
      </c>
      <c r="BM816" t="s">
        <v>9402</v>
      </c>
      <c r="BN816" t="s">
        <v>74</v>
      </c>
      <c r="BO816" t="s">
        <v>74</v>
      </c>
      <c r="BP816" t="s">
        <v>74</v>
      </c>
      <c r="BQ816" t="s">
        <v>74</v>
      </c>
      <c r="BR816" t="s">
        <v>97</v>
      </c>
      <c r="BS816" t="s">
        <v>9403</v>
      </c>
      <c r="BT816" t="str">
        <f>HYPERLINK("https%3A%2F%2Fwww.webofscience.com%2Fwos%2Fwoscc%2Ffull-record%2FWOS:A1994QD98700019","View Full Record in Web of Science")</f>
        <v>View Full Record in Web of Science</v>
      </c>
    </row>
    <row r="817" spans="1:72" x14ac:dyDescent="0.15">
      <c r="A817" t="s">
        <v>72</v>
      </c>
      <c r="B817" t="s">
        <v>9404</v>
      </c>
      <c r="C817" t="s">
        <v>74</v>
      </c>
      <c r="D817" t="s">
        <v>74</v>
      </c>
      <c r="E817" t="s">
        <v>74</v>
      </c>
      <c r="F817" t="s">
        <v>9404</v>
      </c>
      <c r="G817" t="s">
        <v>74</v>
      </c>
      <c r="H817" t="s">
        <v>74</v>
      </c>
      <c r="I817" t="s">
        <v>9405</v>
      </c>
      <c r="J817" t="s">
        <v>9406</v>
      </c>
      <c r="K817" t="s">
        <v>74</v>
      </c>
      <c r="L817" t="s">
        <v>74</v>
      </c>
      <c r="M817" t="s">
        <v>77</v>
      </c>
      <c r="N817" t="s">
        <v>78</v>
      </c>
      <c r="O817" t="s">
        <v>74</v>
      </c>
      <c r="P817" t="s">
        <v>74</v>
      </c>
      <c r="Q817" t="s">
        <v>74</v>
      </c>
      <c r="R817" t="s">
        <v>74</v>
      </c>
      <c r="S817" t="s">
        <v>74</v>
      </c>
      <c r="T817" t="s">
        <v>74</v>
      </c>
      <c r="U817" t="s">
        <v>9407</v>
      </c>
      <c r="V817" t="s">
        <v>9408</v>
      </c>
      <c r="W817" t="s">
        <v>9409</v>
      </c>
      <c r="X817" t="s">
        <v>9410</v>
      </c>
      <c r="Y817" t="s">
        <v>74</v>
      </c>
      <c r="Z817" t="s">
        <v>74</v>
      </c>
      <c r="AA817" t="s">
        <v>74</v>
      </c>
      <c r="AB817" t="s">
        <v>74</v>
      </c>
      <c r="AC817" t="s">
        <v>9411</v>
      </c>
      <c r="AD817" t="s">
        <v>9412</v>
      </c>
      <c r="AE817" t="s">
        <v>74</v>
      </c>
      <c r="AF817" t="s">
        <v>74</v>
      </c>
      <c r="AG817">
        <v>50</v>
      </c>
      <c r="AH817">
        <v>6</v>
      </c>
      <c r="AI817">
        <v>6</v>
      </c>
      <c r="AJ817">
        <v>0</v>
      </c>
      <c r="AK817">
        <v>2</v>
      </c>
      <c r="AL817" t="s">
        <v>1315</v>
      </c>
      <c r="AM817" t="s">
        <v>161</v>
      </c>
      <c r="AN817" t="s">
        <v>6938</v>
      </c>
      <c r="AO817" t="s">
        <v>9413</v>
      </c>
      <c r="AP817" t="s">
        <v>74</v>
      </c>
      <c r="AQ817" t="s">
        <v>74</v>
      </c>
      <c r="AR817" t="s">
        <v>9414</v>
      </c>
      <c r="AS817" t="s">
        <v>9415</v>
      </c>
      <c r="AT817" t="s">
        <v>9416</v>
      </c>
      <c r="AU817">
        <v>1994</v>
      </c>
      <c r="AV817">
        <v>33</v>
      </c>
      <c r="AW817">
        <v>51</v>
      </c>
      <c r="AX817" t="s">
        <v>74</v>
      </c>
      <c r="AY817" t="s">
        <v>74</v>
      </c>
      <c r="AZ817" t="s">
        <v>74</v>
      </c>
      <c r="BA817" t="s">
        <v>74</v>
      </c>
      <c r="BB817">
        <v>15389</v>
      </c>
      <c r="BC817">
        <v>15396</v>
      </c>
      <c r="BD817" t="s">
        <v>74</v>
      </c>
      <c r="BE817" t="s">
        <v>9417</v>
      </c>
      <c r="BF817" t="str">
        <f>HYPERLINK("http://dx.doi.org/10.1021/bi00255a020","http://dx.doi.org/10.1021/bi00255a020")</f>
        <v>http://dx.doi.org/10.1021/bi00255a020</v>
      </c>
      <c r="BG817" t="s">
        <v>74</v>
      </c>
      <c r="BH817" t="s">
        <v>74</v>
      </c>
      <c r="BI817">
        <v>8</v>
      </c>
      <c r="BJ817" t="s">
        <v>2150</v>
      </c>
      <c r="BK817" t="s">
        <v>94</v>
      </c>
      <c r="BL817" t="s">
        <v>2150</v>
      </c>
      <c r="BM817" t="s">
        <v>9418</v>
      </c>
      <c r="BN817">
        <v>7803402</v>
      </c>
      <c r="BO817" t="s">
        <v>74</v>
      </c>
      <c r="BP817" t="s">
        <v>74</v>
      </c>
      <c r="BQ817" t="s">
        <v>74</v>
      </c>
      <c r="BR817" t="s">
        <v>97</v>
      </c>
      <c r="BS817" t="s">
        <v>9419</v>
      </c>
      <c r="BT817" t="str">
        <f>HYPERLINK("https%3A%2F%2Fwww.webofscience.com%2Fwos%2Fwoscc%2Ffull-record%2FWOS:A1994PZ26900020","View Full Record in Web of Science")</f>
        <v>View Full Record in Web of Science</v>
      </c>
    </row>
    <row r="818" spans="1:72" x14ac:dyDescent="0.15">
      <c r="A818" t="s">
        <v>72</v>
      </c>
      <c r="B818" t="s">
        <v>9420</v>
      </c>
      <c r="C818" t="s">
        <v>74</v>
      </c>
      <c r="D818" t="s">
        <v>74</v>
      </c>
      <c r="E818" t="s">
        <v>74</v>
      </c>
      <c r="F818" t="s">
        <v>9420</v>
      </c>
      <c r="G818" t="s">
        <v>74</v>
      </c>
      <c r="H818" t="s">
        <v>74</v>
      </c>
      <c r="I818" t="s">
        <v>9421</v>
      </c>
      <c r="J818" t="s">
        <v>1310</v>
      </c>
      <c r="K818" t="s">
        <v>74</v>
      </c>
      <c r="L818" t="s">
        <v>74</v>
      </c>
      <c r="M818" t="s">
        <v>77</v>
      </c>
      <c r="N818" t="s">
        <v>78</v>
      </c>
      <c r="O818" t="s">
        <v>74</v>
      </c>
      <c r="P818" t="s">
        <v>74</v>
      </c>
      <c r="Q818" t="s">
        <v>74</v>
      </c>
      <c r="R818" t="s">
        <v>74</v>
      </c>
      <c r="S818" t="s">
        <v>74</v>
      </c>
      <c r="T818" t="s">
        <v>74</v>
      </c>
      <c r="U818" t="s">
        <v>9422</v>
      </c>
      <c r="V818" t="s">
        <v>9423</v>
      </c>
      <c r="W818" t="s">
        <v>74</v>
      </c>
      <c r="X818" t="s">
        <v>74</v>
      </c>
      <c r="Y818" t="s">
        <v>9424</v>
      </c>
      <c r="Z818" t="s">
        <v>74</v>
      </c>
      <c r="AA818" t="s">
        <v>6838</v>
      </c>
      <c r="AB818" t="s">
        <v>6839</v>
      </c>
      <c r="AC818" t="s">
        <v>74</v>
      </c>
      <c r="AD818" t="s">
        <v>74</v>
      </c>
      <c r="AE818" t="s">
        <v>74</v>
      </c>
      <c r="AF818" t="s">
        <v>74</v>
      </c>
      <c r="AG818">
        <v>45</v>
      </c>
      <c r="AH818">
        <v>61</v>
      </c>
      <c r="AI818">
        <v>64</v>
      </c>
      <c r="AJ818">
        <v>0</v>
      </c>
      <c r="AK818">
        <v>18</v>
      </c>
      <c r="AL818" t="s">
        <v>1315</v>
      </c>
      <c r="AM818" t="s">
        <v>161</v>
      </c>
      <c r="AN818" t="s">
        <v>1316</v>
      </c>
      <c r="AO818" t="s">
        <v>1317</v>
      </c>
      <c r="AP818" t="s">
        <v>74</v>
      </c>
      <c r="AQ818" t="s">
        <v>74</v>
      </c>
      <c r="AR818" t="s">
        <v>1318</v>
      </c>
      <c r="AS818" t="s">
        <v>1319</v>
      </c>
      <c r="AT818" t="s">
        <v>9425</v>
      </c>
      <c r="AU818">
        <v>1994</v>
      </c>
      <c r="AV818">
        <v>98</v>
      </c>
      <c r="AW818">
        <v>51</v>
      </c>
      <c r="AX818" t="s">
        <v>74</v>
      </c>
      <c r="AY818" t="s">
        <v>74</v>
      </c>
      <c r="AZ818" t="s">
        <v>74</v>
      </c>
      <c r="BA818" t="s">
        <v>74</v>
      </c>
      <c r="BB818">
        <v>13563</v>
      </c>
      <c r="BC818">
        <v>13574</v>
      </c>
      <c r="BD818" t="s">
        <v>74</v>
      </c>
      <c r="BE818" t="s">
        <v>9426</v>
      </c>
      <c r="BF818" t="str">
        <f>HYPERLINK("http://dx.doi.org/10.1021/j100102a022","http://dx.doi.org/10.1021/j100102a022")</f>
        <v>http://dx.doi.org/10.1021/j100102a022</v>
      </c>
      <c r="BG818" t="s">
        <v>74</v>
      </c>
      <c r="BH818" t="s">
        <v>74</v>
      </c>
      <c r="BI818">
        <v>12</v>
      </c>
      <c r="BJ818" t="s">
        <v>1322</v>
      </c>
      <c r="BK818" t="s">
        <v>94</v>
      </c>
      <c r="BL818" t="s">
        <v>1323</v>
      </c>
      <c r="BM818" t="s">
        <v>9427</v>
      </c>
      <c r="BN818" t="s">
        <v>74</v>
      </c>
      <c r="BO818" t="s">
        <v>74</v>
      </c>
      <c r="BP818" t="s">
        <v>74</v>
      </c>
      <c r="BQ818" t="s">
        <v>74</v>
      </c>
      <c r="BR818" t="s">
        <v>97</v>
      </c>
      <c r="BS818" t="s">
        <v>9428</v>
      </c>
      <c r="BT818" t="str">
        <f>HYPERLINK("https%3A%2F%2Fwww.webofscience.com%2Fwos%2Fwoscc%2Ffull-record%2FWOS:A1994PY49100022","View Full Record in Web of Science")</f>
        <v>View Full Record in Web of Science</v>
      </c>
    </row>
    <row r="819" spans="1:72" x14ac:dyDescent="0.15">
      <c r="A819" t="s">
        <v>72</v>
      </c>
      <c r="B819" t="s">
        <v>9429</v>
      </c>
      <c r="C819" t="s">
        <v>74</v>
      </c>
      <c r="D819" t="s">
        <v>74</v>
      </c>
      <c r="E819" t="s">
        <v>74</v>
      </c>
      <c r="F819" t="s">
        <v>9429</v>
      </c>
      <c r="G819" t="s">
        <v>74</v>
      </c>
      <c r="H819" t="s">
        <v>74</v>
      </c>
      <c r="I819" t="s">
        <v>9430</v>
      </c>
      <c r="J819" t="s">
        <v>2123</v>
      </c>
      <c r="K819" t="s">
        <v>74</v>
      </c>
      <c r="L819" t="s">
        <v>74</v>
      </c>
      <c r="M819" t="s">
        <v>77</v>
      </c>
      <c r="N819" t="s">
        <v>78</v>
      </c>
      <c r="O819" t="s">
        <v>74</v>
      </c>
      <c r="P819" t="s">
        <v>74</v>
      </c>
      <c r="Q819" t="s">
        <v>74</v>
      </c>
      <c r="R819" t="s">
        <v>74</v>
      </c>
      <c r="S819" t="s">
        <v>74</v>
      </c>
      <c r="T819" t="s">
        <v>9431</v>
      </c>
      <c r="U819" t="s">
        <v>9432</v>
      </c>
      <c r="V819" t="s">
        <v>9433</v>
      </c>
      <c r="W819" t="s">
        <v>9434</v>
      </c>
      <c r="X819" t="s">
        <v>9435</v>
      </c>
      <c r="Y819" t="s">
        <v>74</v>
      </c>
      <c r="Z819" t="s">
        <v>74</v>
      </c>
      <c r="AA819" t="s">
        <v>74</v>
      </c>
      <c r="AB819" t="s">
        <v>74</v>
      </c>
      <c r="AC819" t="s">
        <v>74</v>
      </c>
      <c r="AD819" t="s">
        <v>74</v>
      </c>
      <c r="AE819" t="s">
        <v>74</v>
      </c>
      <c r="AF819" t="s">
        <v>74</v>
      </c>
      <c r="AG819">
        <v>30</v>
      </c>
      <c r="AH819">
        <v>118</v>
      </c>
      <c r="AI819">
        <v>124</v>
      </c>
      <c r="AJ819">
        <v>0</v>
      </c>
      <c r="AK819">
        <v>15</v>
      </c>
      <c r="AL819" t="s">
        <v>85</v>
      </c>
      <c r="AM819" t="s">
        <v>86</v>
      </c>
      <c r="AN819" t="s">
        <v>87</v>
      </c>
      <c r="AO819" t="s">
        <v>2129</v>
      </c>
      <c r="AP819" t="s">
        <v>74</v>
      </c>
      <c r="AQ819" t="s">
        <v>74</v>
      </c>
      <c r="AR819" t="s">
        <v>2130</v>
      </c>
      <c r="AS819" t="s">
        <v>2131</v>
      </c>
      <c r="AT819" t="s">
        <v>9436</v>
      </c>
      <c r="AU819">
        <v>1994</v>
      </c>
      <c r="AV819">
        <v>299</v>
      </c>
      <c r="AW819">
        <v>1</v>
      </c>
      <c r="AX819" t="s">
        <v>74</v>
      </c>
      <c r="AY819" t="s">
        <v>74</v>
      </c>
      <c r="AZ819" t="s">
        <v>74</v>
      </c>
      <c r="BA819" t="s">
        <v>74</v>
      </c>
      <c r="BB819">
        <v>9</v>
      </c>
      <c r="BC819">
        <v>16</v>
      </c>
      <c r="BD819" t="s">
        <v>74</v>
      </c>
      <c r="BE819" t="s">
        <v>9437</v>
      </c>
      <c r="BF819" t="str">
        <f>HYPERLINK("http://dx.doi.org/10.1016/0003-2670(94)00327-0","http://dx.doi.org/10.1016/0003-2670(94)00327-0")</f>
        <v>http://dx.doi.org/10.1016/0003-2670(94)00327-0</v>
      </c>
      <c r="BG819" t="s">
        <v>74</v>
      </c>
      <c r="BH819" t="s">
        <v>74</v>
      </c>
      <c r="BI819">
        <v>8</v>
      </c>
      <c r="BJ819" t="s">
        <v>1703</v>
      </c>
      <c r="BK819" t="s">
        <v>94</v>
      </c>
      <c r="BL819" t="s">
        <v>1323</v>
      </c>
      <c r="BM819" t="s">
        <v>9438</v>
      </c>
      <c r="BN819" t="s">
        <v>74</v>
      </c>
      <c r="BO819" t="s">
        <v>74</v>
      </c>
      <c r="BP819" t="s">
        <v>74</v>
      </c>
      <c r="BQ819" t="s">
        <v>74</v>
      </c>
      <c r="BR819" t="s">
        <v>97</v>
      </c>
      <c r="BS819" t="s">
        <v>9439</v>
      </c>
      <c r="BT819" t="str">
        <f>HYPERLINK("https%3A%2F%2Fwww.webofscience.com%2Fwos%2Fwoscc%2Ffull-record%2FWOS:A1994QA05300002","View Full Record in Web of Science")</f>
        <v>View Full Record in Web of Science</v>
      </c>
    </row>
    <row r="820" spans="1:72" x14ac:dyDescent="0.15">
      <c r="A820" t="s">
        <v>72</v>
      </c>
      <c r="B820" t="s">
        <v>9440</v>
      </c>
      <c r="C820" t="s">
        <v>74</v>
      </c>
      <c r="D820" t="s">
        <v>74</v>
      </c>
      <c r="E820" t="s">
        <v>74</v>
      </c>
      <c r="F820" t="s">
        <v>9440</v>
      </c>
      <c r="G820" t="s">
        <v>74</v>
      </c>
      <c r="H820" t="s">
        <v>74</v>
      </c>
      <c r="I820" t="s">
        <v>9441</v>
      </c>
      <c r="J820" t="s">
        <v>152</v>
      </c>
      <c r="K820" t="s">
        <v>74</v>
      </c>
      <c r="L820" t="s">
        <v>74</v>
      </c>
      <c r="M820" t="s">
        <v>77</v>
      </c>
      <c r="N820" t="s">
        <v>78</v>
      </c>
      <c r="O820" t="s">
        <v>74</v>
      </c>
      <c r="P820" t="s">
        <v>74</v>
      </c>
      <c r="Q820" t="s">
        <v>74</v>
      </c>
      <c r="R820" t="s">
        <v>74</v>
      </c>
      <c r="S820" t="s">
        <v>74</v>
      </c>
      <c r="T820" t="s">
        <v>74</v>
      </c>
      <c r="U820" t="s">
        <v>9442</v>
      </c>
      <c r="V820" t="s">
        <v>9443</v>
      </c>
      <c r="W820" t="s">
        <v>2241</v>
      </c>
      <c r="X820" t="s">
        <v>2242</v>
      </c>
      <c r="Y820" t="s">
        <v>9444</v>
      </c>
      <c r="Z820" t="s">
        <v>74</v>
      </c>
      <c r="AA820" t="s">
        <v>9445</v>
      </c>
      <c r="AB820" t="s">
        <v>9446</v>
      </c>
      <c r="AC820" t="s">
        <v>74</v>
      </c>
      <c r="AD820" t="s">
        <v>74</v>
      </c>
      <c r="AE820" t="s">
        <v>74</v>
      </c>
      <c r="AF820" t="s">
        <v>74</v>
      </c>
      <c r="AG820">
        <v>19</v>
      </c>
      <c r="AH820">
        <v>12</v>
      </c>
      <c r="AI820">
        <v>13</v>
      </c>
      <c r="AJ820">
        <v>0</v>
      </c>
      <c r="AK820">
        <v>1</v>
      </c>
      <c r="AL820" t="s">
        <v>160</v>
      </c>
      <c r="AM820" t="s">
        <v>161</v>
      </c>
      <c r="AN820" t="s">
        <v>162</v>
      </c>
      <c r="AO820" t="s">
        <v>163</v>
      </c>
      <c r="AP820" t="s">
        <v>74</v>
      </c>
      <c r="AQ820" t="s">
        <v>74</v>
      </c>
      <c r="AR820" t="s">
        <v>164</v>
      </c>
      <c r="AS820" t="s">
        <v>165</v>
      </c>
      <c r="AT820" t="s">
        <v>9436</v>
      </c>
      <c r="AU820">
        <v>1994</v>
      </c>
      <c r="AV820">
        <v>99</v>
      </c>
      <c r="AW820" t="s">
        <v>9447</v>
      </c>
      <c r="AX820" t="s">
        <v>74</v>
      </c>
      <c r="AY820" t="s">
        <v>74</v>
      </c>
      <c r="AZ820" t="s">
        <v>74</v>
      </c>
      <c r="BA820" t="s">
        <v>74</v>
      </c>
      <c r="BB820">
        <v>25697</v>
      </c>
      <c r="BC820">
        <v>25704</v>
      </c>
      <c r="BD820" t="s">
        <v>74</v>
      </c>
      <c r="BE820" t="s">
        <v>9448</v>
      </c>
      <c r="BF820" t="str">
        <f>HYPERLINK("http://dx.doi.org/10.1029/94JD02515","http://dx.doi.org/10.1029/94JD02515")</f>
        <v>http://dx.doi.org/10.1029/94JD02515</v>
      </c>
      <c r="BG820" t="s">
        <v>74</v>
      </c>
      <c r="BH820" t="s">
        <v>74</v>
      </c>
      <c r="BI820">
        <v>8</v>
      </c>
      <c r="BJ820" t="s">
        <v>169</v>
      </c>
      <c r="BK820" t="s">
        <v>94</v>
      </c>
      <c r="BL820" t="s">
        <v>169</v>
      </c>
      <c r="BM820" t="s">
        <v>9449</v>
      </c>
      <c r="BN820" t="s">
        <v>74</v>
      </c>
      <c r="BO820" t="s">
        <v>74</v>
      </c>
      <c r="BP820" t="s">
        <v>74</v>
      </c>
      <c r="BQ820" t="s">
        <v>74</v>
      </c>
      <c r="BR820" t="s">
        <v>97</v>
      </c>
      <c r="BS820" t="s">
        <v>9450</v>
      </c>
      <c r="BT820" t="str">
        <f>HYPERLINK("https%3A%2F%2Fwww.webofscience.com%2Fwos%2Fwoscc%2Ffull-record%2FWOS:A1994PY22900030","View Full Record in Web of Science")</f>
        <v>View Full Record in Web of Science</v>
      </c>
    </row>
    <row r="821" spans="1:72" x14ac:dyDescent="0.15">
      <c r="A821" t="s">
        <v>72</v>
      </c>
      <c r="B821" t="s">
        <v>9451</v>
      </c>
      <c r="C821" t="s">
        <v>74</v>
      </c>
      <c r="D821" t="s">
        <v>74</v>
      </c>
      <c r="E821" t="s">
        <v>74</v>
      </c>
      <c r="F821" t="s">
        <v>9451</v>
      </c>
      <c r="G821" t="s">
        <v>74</v>
      </c>
      <c r="H821" t="s">
        <v>74</v>
      </c>
      <c r="I821" t="s">
        <v>9452</v>
      </c>
      <c r="J821" t="s">
        <v>152</v>
      </c>
      <c r="K821" t="s">
        <v>74</v>
      </c>
      <c r="L821" t="s">
        <v>74</v>
      </c>
      <c r="M821" t="s">
        <v>77</v>
      </c>
      <c r="N821" t="s">
        <v>78</v>
      </c>
      <c r="O821" t="s">
        <v>74</v>
      </c>
      <c r="P821" t="s">
        <v>74</v>
      </c>
      <c r="Q821" t="s">
        <v>74</v>
      </c>
      <c r="R821" t="s">
        <v>74</v>
      </c>
      <c r="S821" t="s">
        <v>74</v>
      </c>
      <c r="T821" t="s">
        <v>74</v>
      </c>
      <c r="U821" t="s">
        <v>9453</v>
      </c>
      <c r="V821" t="s">
        <v>9454</v>
      </c>
      <c r="W821" t="s">
        <v>9455</v>
      </c>
      <c r="X821" t="s">
        <v>9456</v>
      </c>
      <c r="Y821" t="s">
        <v>9457</v>
      </c>
      <c r="Z821" t="s">
        <v>74</v>
      </c>
      <c r="AA821" t="s">
        <v>9458</v>
      </c>
      <c r="AB821" t="s">
        <v>9459</v>
      </c>
      <c r="AC821" t="s">
        <v>74</v>
      </c>
      <c r="AD821" t="s">
        <v>74</v>
      </c>
      <c r="AE821" t="s">
        <v>74</v>
      </c>
      <c r="AF821" t="s">
        <v>74</v>
      </c>
      <c r="AG821">
        <v>54</v>
      </c>
      <c r="AH821">
        <v>104</v>
      </c>
      <c r="AI821">
        <v>111</v>
      </c>
      <c r="AJ821">
        <v>2</v>
      </c>
      <c r="AK821">
        <v>37</v>
      </c>
      <c r="AL821" t="s">
        <v>160</v>
      </c>
      <c r="AM821" t="s">
        <v>161</v>
      </c>
      <c r="AN821" t="s">
        <v>162</v>
      </c>
      <c r="AO821" t="s">
        <v>163</v>
      </c>
      <c r="AP821" t="s">
        <v>4660</v>
      </c>
      <c r="AQ821" t="s">
        <v>74</v>
      </c>
      <c r="AR821" t="s">
        <v>164</v>
      </c>
      <c r="AS821" t="s">
        <v>165</v>
      </c>
      <c r="AT821" t="s">
        <v>9436</v>
      </c>
      <c r="AU821">
        <v>1994</v>
      </c>
      <c r="AV821">
        <v>99</v>
      </c>
      <c r="AW821" t="s">
        <v>9447</v>
      </c>
      <c r="AX821" t="s">
        <v>74</v>
      </c>
      <c r="AY821" t="s">
        <v>74</v>
      </c>
      <c r="AZ821" t="s">
        <v>74</v>
      </c>
      <c r="BA821" t="s">
        <v>74</v>
      </c>
      <c r="BB821">
        <v>25791</v>
      </c>
      <c r="BC821">
        <v>25801</v>
      </c>
      <c r="BD821" t="s">
        <v>74</v>
      </c>
      <c r="BE821" t="s">
        <v>9460</v>
      </c>
      <c r="BF821" t="str">
        <f>HYPERLINK("http://dx.doi.org/10.1029/94JD01819","http://dx.doi.org/10.1029/94JD01819")</f>
        <v>http://dx.doi.org/10.1029/94JD01819</v>
      </c>
      <c r="BG821" t="s">
        <v>74</v>
      </c>
      <c r="BH821" t="s">
        <v>74</v>
      </c>
      <c r="BI821">
        <v>11</v>
      </c>
      <c r="BJ821" t="s">
        <v>169</v>
      </c>
      <c r="BK821" t="s">
        <v>94</v>
      </c>
      <c r="BL821" t="s">
        <v>169</v>
      </c>
      <c r="BM821" t="s">
        <v>9449</v>
      </c>
      <c r="BN821" t="s">
        <v>74</v>
      </c>
      <c r="BO821" t="s">
        <v>181</v>
      </c>
      <c r="BP821" t="s">
        <v>74</v>
      </c>
      <c r="BQ821" t="s">
        <v>74</v>
      </c>
      <c r="BR821" t="s">
        <v>97</v>
      </c>
      <c r="BS821" t="s">
        <v>9461</v>
      </c>
      <c r="BT821" t="str">
        <f>HYPERLINK("https%3A%2F%2Fwww.webofscience.com%2Fwos%2Fwoscc%2Ffull-record%2FWOS:A1994PY22900039","View Full Record in Web of Science")</f>
        <v>View Full Record in Web of Science</v>
      </c>
    </row>
    <row r="822" spans="1:72" x14ac:dyDescent="0.15">
      <c r="A822" t="s">
        <v>72</v>
      </c>
      <c r="B822" t="s">
        <v>9462</v>
      </c>
      <c r="C822" t="s">
        <v>74</v>
      </c>
      <c r="D822" t="s">
        <v>74</v>
      </c>
      <c r="E822" t="s">
        <v>74</v>
      </c>
      <c r="F822" t="s">
        <v>9462</v>
      </c>
      <c r="G822" t="s">
        <v>74</v>
      </c>
      <c r="H822" t="s">
        <v>74</v>
      </c>
      <c r="I822" t="s">
        <v>9463</v>
      </c>
      <c r="J822" t="s">
        <v>213</v>
      </c>
      <c r="K822" t="s">
        <v>74</v>
      </c>
      <c r="L822" t="s">
        <v>74</v>
      </c>
      <c r="M822" t="s">
        <v>77</v>
      </c>
      <c r="N822" t="s">
        <v>78</v>
      </c>
      <c r="O822" t="s">
        <v>74</v>
      </c>
      <c r="P822" t="s">
        <v>74</v>
      </c>
      <c r="Q822" t="s">
        <v>74</v>
      </c>
      <c r="R822" t="s">
        <v>74</v>
      </c>
      <c r="S822" t="s">
        <v>74</v>
      </c>
      <c r="T822" t="s">
        <v>74</v>
      </c>
      <c r="U822" t="s">
        <v>9464</v>
      </c>
      <c r="V822" t="s">
        <v>9465</v>
      </c>
      <c r="W822" t="s">
        <v>74</v>
      </c>
      <c r="X822" t="s">
        <v>74</v>
      </c>
      <c r="Y822" t="s">
        <v>9466</v>
      </c>
      <c r="Z822" t="s">
        <v>74</v>
      </c>
      <c r="AA822" t="s">
        <v>9467</v>
      </c>
      <c r="AB822" t="s">
        <v>9468</v>
      </c>
      <c r="AC822" t="s">
        <v>74</v>
      </c>
      <c r="AD822" t="s">
        <v>74</v>
      </c>
      <c r="AE822" t="s">
        <v>74</v>
      </c>
      <c r="AF822" t="s">
        <v>74</v>
      </c>
      <c r="AG822">
        <v>20</v>
      </c>
      <c r="AH822">
        <v>2</v>
      </c>
      <c r="AI822">
        <v>2</v>
      </c>
      <c r="AJ822">
        <v>0</v>
      </c>
      <c r="AK822">
        <v>2</v>
      </c>
      <c r="AL822" t="s">
        <v>160</v>
      </c>
      <c r="AM822" t="s">
        <v>161</v>
      </c>
      <c r="AN822" t="s">
        <v>220</v>
      </c>
      <c r="AO822" t="s">
        <v>221</v>
      </c>
      <c r="AP822" t="s">
        <v>74</v>
      </c>
      <c r="AQ822" t="s">
        <v>74</v>
      </c>
      <c r="AR822" t="s">
        <v>222</v>
      </c>
      <c r="AS822" t="s">
        <v>223</v>
      </c>
      <c r="AT822" t="s">
        <v>9469</v>
      </c>
      <c r="AU822">
        <v>1994</v>
      </c>
      <c r="AV822">
        <v>21</v>
      </c>
      <c r="AW822">
        <v>25</v>
      </c>
      <c r="AX822" t="s">
        <v>74</v>
      </c>
      <c r="AY822" t="s">
        <v>74</v>
      </c>
      <c r="AZ822" t="s">
        <v>74</v>
      </c>
      <c r="BA822" t="s">
        <v>74</v>
      </c>
      <c r="BB822">
        <v>2837</v>
      </c>
      <c r="BC822">
        <v>2840</v>
      </c>
      <c r="BD822" t="s">
        <v>74</v>
      </c>
      <c r="BE822" t="s">
        <v>9470</v>
      </c>
      <c r="BF822" t="str">
        <f>HYPERLINK("http://dx.doi.org/10.1029/94GL02667","http://dx.doi.org/10.1029/94GL02667")</f>
        <v>http://dx.doi.org/10.1029/94GL02667</v>
      </c>
      <c r="BG822" t="s">
        <v>74</v>
      </c>
      <c r="BH822" t="s">
        <v>74</v>
      </c>
      <c r="BI822">
        <v>4</v>
      </c>
      <c r="BJ822" t="s">
        <v>226</v>
      </c>
      <c r="BK822" t="s">
        <v>94</v>
      </c>
      <c r="BL822" t="s">
        <v>227</v>
      </c>
      <c r="BM822" t="s">
        <v>9471</v>
      </c>
      <c r="BN822" t="s">
        <v>74</v>
      </c>
      <c r="BO822" t="s">
        <v>74</v>
      </c>
      <c r="BP822" t="s">
        <v>74</v>
      </c>
      <c r="BQ822" t="s">
        <v>74</v>
      </c>
      <c r="BR822" t="s">
        <v>97</v>
      </c>
      <c r="BS822" t="s">
        <v>9472</v>
      </c>
      <c r="BT822" t="str">
        <f>HYPERLINK("https%3A%2F%2Fwww.webofscience.com%2Fwos%2Fwoscc%2Ffull-record%2FWOS:A1994QA22200016","View Full Record in Web of Science")</f>
        <v>View Full Record in Web of Science</v>
      </c>
    </row>
    <row r="823" spans="1:72" x14ac:dyDescent="0.15">
      <c r="A823" t="s">
        <v>72</v>
      </c>
      <c r="B823" t="s">
        <v>9473</v>
      </c>
      <c r="C823" t="s">
        <v>74</v>
      </c>
      <c r="D823" t="s">
        <v>74</v>
      </c>
      <c r="E823" t="s">
        <v>74</v>
      </c>
      <c r="F823" t="s">
        <v>9473</v>
      </c>
      <c r="G823" t="s">
        <v>74</v>
      </c>
      <c r="H823" t="s">
        <v>74</v>
      </c>
      <c r="I823" t="s">
        <v>9474</v>
      </c>
      <c r="J823" t="s">
        <v>2155</v>
      </c>
      <c r="K823" t="s">
        <v>74</v>
      </c>
      <c r="L823" t="s">
        <v>74</v>
      </c>
      <c r="M823" t="s">
        <v>77</v>
      </c>
      <c r="N823" t="s">
        <v>78</v>
      </c>
      <c r="O823" t="s">
        <v>74</v>
      </c>
      <c r="P823" t="s">
        <v>74</v>
      </c>
      <c r="Q823" t="s">
        <v>74</v>
      </c>
      <c r="R823" t="s">
        <v>74</v>
      </c>
      <c r="S823" t="s">
        <v>74</v>
      </c>
      <c r="T823" t="s">
        <v>9475</v>
      </c>
      <c r="U823" t="s">
        <v>9476</v>
      </c>
      <c r="V823" t="s">
        <v>9477</v>
      </c>
      <c r="W823" t="s">
        <v>74</v>
      </c>
      <c r="X823" t="s">
        <v>74</v>
      </c>
      <c r="Y823" t="s">
        <v>9478</v>
      </c>
      <c r="Z823" t="s">
        <v>74</v>
      </c>
      <c r="AA823" t="s">
        <v>9479</v>
      </c>
      <c r="AB823" t="s">
        <v>9480</v>
      </c>
      <c r="AC823" t="s">
        <v>74</v>
      </c>
      <c r="AD823" t="s">
        <v>74</v>
      </c>
      <c r="AE823" t="s">
        <v>74</v>
      </c>
      <c r="AF823" t="s">
        <v>74</v>
      </c>
      <c r="AG823">
        <v>42</v>
      </c>
      <c r="AH823">
        <v>26</v>
      </c>
      <c r="AI823">
        <v>26</v>
      </c>
      <c r="AJ823">
        <v>1</v>
      </c>
      <c r="AK823">
        <v>21</v>
      </c>
      <c r="AL823" t="s">
        <v>85</v>
      </c>
      <c r="AM823" t="s">
        <v>86</v>
      </c>
      <c r="AN823" t="s">
        <v>87</v>
      </c>
      <c r="AO823" t="s">
        <v>2161</v>
      </c>
      <c r="AP823" t="s">
        <v>74</v>
      </c>
      <c r="AQ823" t="s">
        <v>74</v>
      </c>
      <c r="AR823" t="s">
        <v>2162</v>
      </c>
      <c r="AS823" t="s">
        <v>2163</v>
      </c>
      <c r="AT823" t="s">
        <v>9469</v>
      </c>
      <c r="AU823">
        <v>1994</v>
      </c>
      <c r="AV823">
        <v>184</v>
      </c>
      <c r="AW823">
        <v>2</v>
      </c>
      <c r="AX823" t="s">
        <v>74</v>
      </c>
      <c r="AY823" t="s">
        <v>74</v>
      </c>
      <c r="AZ823" t="s">
        <v>74</v>
      </c>
      <c r="BA823" t="s">
        <v>74</v>
      </c>
      <c r="BB823">
        <v>201</v>
      </c>
      <c r="BC823">
        <v>215</v>
      </c>
      <c r="BD823" t="s">
        <v>74</v>
      </c>
      <c r="BE823" t="s">
        <v>9481</v>
      </c>
      <c r="BF823" t="str">
        <f>HYPERLINK("http://dx.doi.org/10.1016/0022-0981(94)90005-1","http://dx.doi.org/10.1016/0022-0981(94)90005-1")</f>
        <v>http://dx.doi.org/10.1016/0022-0981(94)90005-1</v>
      </c>
      <c r="BG823" t="s">
        <v>74</v>
      </c>
      <c r="BH823" t="s">
        <v>74</v>
      </c>
      <c r="BI823">
        <v>15</v>
      </c>
      <c r="BJ823" t="s">
        <v>2166</v>
      </c>
      <c r="BK823" t="s">
        <v>94</v>
      </c>
      <c r="BL823" t="s">
        <v>2167</v>
      </c>
      <c r="BM823" t="s">
        <v>9482</v>
      </c>
      <c r="BN823" t="s">
        <v>74</v>
      </c>
      <c r="BO823" t="s">
        <v>74</v>
      </c>
      <c r="BP823" t="s">
        <v>74</v>
      </c>
      <c r="BQ823" t="s">
        <v>74</v>
      </c>
      <c r="BR823" t="s">
        <v>97</v>
      </c>
      <c r="BS823" t="s">
        <v>9483</v>
      </c>
      <c r="BT823" t="str">
        <f>HYPERLINK("https%3A%2F%2Fwww.webofscience.com%2Fwos%2Fwoscc%2Ffull-record%2FWOS:A1994QC32800005","View Full Record in Web of Science")</f>
        <v>View Full Record in Web of Science</v>
      </c>
    </row>
    <row r="824" spans="1:72" x14ac:dyDescent="0.15">
      <c r="A824" t="s">
        <v>72</v>
      </c>
      <c r="B824" t="s">
        <v>9484</v>
      </c>
      <c r="C824" t="s">
        <v>74</v>
      </c>
      <c r="D824" t="s">
        <v>74</v>
      </c>
      <c r="E824" t="s">
        <v>74</v>
      </c>
      <c r="F824" t="s">
        <v>9484</v>
      </c>
      <c r="G824" t="s">
        <v>74</v>
      </c>
      <c r="H824" t="s">
        <v>74</v>
      </c>
      <c r="I824" t="s">
        <v>9485</v>
      </c>
      <c r="J824" t="s">
        <v>233</v>
      </c>
      <c r="K824" t="s">
        <v>74</v>
      </c>
      <c r="L824" t="s">
        <v>74</v>
      </c>
      <c r="M824" t="s">
        <v>77</v>
      </c>
      <c r="N824" t="s">
        <v>78</v>
      </c>
      <c r="O824" t="s">
        <v>74</v>
      </c>
      <c r="P824" t="s">
        <v>74</v>
      </c>
      <c r="Q824" t="s">
        <v>74</v>
      </c>
      <c r="R824" t="s">
        <v>74</v>
      </c>
      <c r="S824" t="s">
        <v>74</v>
      </c>
      <c r="T824" t="s">
        <v>74</v>
      </c>
      <c r="U824" t="s">
        <v>9486</v>
      </c>
      <c r="V824" t="s">
        <v>9487</v>
      </c>
      <c r="W824" t="s">
        <v>9488</v>
      </c>
      <c r="X824" t="s">
        <v>9489</v>
      </c>
      <c r="Y824" t="s">
        <v>9490</v>
      </c>
      <c r="Z824" t="s">
        <v>74</v>
      </c>
      <c r="AA824" t="s">
        <v>9491</v>
      </c>
      <c r="AB824" t="s">
        <v>9492</v>
      </c>
      <c r="AC824" t="s">
        <v>74</v>
      </c>
      <c r="AD824" t="s">
        <v>74</v>
      </c>
      <c r="AE824" t="s">
        <v>74</v>
      </c>
      <c r="AF824" t="s">
        <v>74</v>
      </c>
      <c r="AG824">
        <v>17</v>
      </c>
      <c r="AH824">
        <v>27</v>
      </c>
      <c r="AI824">
        <v>32</v>
      </c>
      <c r="AJ824">
        <v>0</v>
      </c>
      <c r="AK824">
        <v>6</v>
      </c>
      <c r="AL824" t="s">
        <v>160</v>
      </c>
      <c r="AM824" t="s">
        <v>161</v>
      </c>
      <c r="AN824" t="s">
        <v>162</v>
      </c>
      <c r="AO824" t="s">
        <v>240</v>
      </c>
      <c r="AP824" t="s">
        <v>241</v>
      </c>
      <c r="AQ824" t="s">
        <v>74</v>
      </c>
      <c r="AR824" t="s">
        <v>242</v>
      </c>
      <c r="AS824" t="s">
        <v>243</v>
      </c>
      <c r="AT824" t="s">
        <v>9469</v>
      </c>
      <c r="AU824">
        <v>1994</v>
      </c>
      <c r="AV824">
        <v>99</v>
      </c>
      <c r="AW824" t="s">
        <v>9493</v>
      </c>
      <c r="AX824" t="s">
        <v>74</v>
      </c>
      <c r="AY824" t="s">
        <v>74</v>
      </c>
      <c r="AZ824" t="s">
        <v>74</v>
      </c>
      <c r="BA824" t="s">
        <v>74</v>
      </c>
      <c r="BB824">
        <v>24505</v>
      </c>
      <c r="BC824">
        <v>24516</v>
      </c>
      <c r="BD824" t="s">
        <v>74</v>
      </c>
      <c r="BE824" t="s">
        <v>9494</v>
      </c>
      <c r="BF824" t="str">
        <f>HYPERLINK("http://dx.doi.org/10.1029/94JC01382","http://dx.doi.org/10.1029/94JC01382")</f>
        <v>http://dx.doi.org/10.1029/94JC01382</v>
      </c>
      <c r="BG824" t="s">
        <v>74</v>
      </c>
      <c r="BH824" t="s">
        <v>74</v>
      </c>
      <c r="BI824">
        <v>12</v>
      </c>
      <c r="BJ824" t="s">
        <v>246</v>
      </c>
      <c r="BK824" t="s">
        <v>94</v>
      </c>
      <c r="BL824" t="s">
        <v>246</v>
      </c>
      <c r="BM824" t="s">
        <v>9495</v>
      </c>
      <c r="BN824" t="s">
        <v>74</v>
      </c>
      <c r="BO824" t="s">
        <v>74</v>
      </c>
      <c r="BP824" t="s">
        <v>74</v>
      </c>
      <c r="BQ824" t="s">
        <v>74</v>
      </c>
      <c r="BR824" t="s">
        <v>97</v>
      </c>
      <c r="BS824" t="s">
        <v>9496</v>
      </c>
      <c r="BT824" t="str">
        <f>HYPERLINK("https%3A%2F%2Fwww.webofscience.com%2Fwos%2Fwoscc%2Ffull-record%2FWOS:A1994PX77300008","View Full Record in Web of Science")</f>
        <v>View Full Record in Web of Science</v>
      </c>
    </row>
    <row r="825" spans="1:72" x14ac:dyDescent="0.15">
      <c r="A825" t="s">
        <v>72</v>
      </c>
      <c r="B825" t="s">
        <v>9497</v>
      </c>
      <c r="C825" t="s">
        <v>74</v>
      </c>
      <c r="D825" t="s">
        <v>74</v>
      </c>
      <c r="E825" t="s">
        <v>74</v>
      </c>
      <c r="F825" t="s">
        <v>9497</v>
      </c>
      <c r="G825" t="s">
        <v>74</v>
      </c>
      <c r="H825" t="s">
        <v>74</v>
      </c>
      <c r="I825" t="s">
        <v>9498</v>
      </c>
      <c r="J825" t="s">
        <v>233</v>
      </c>
      <c r="K825" t="s">
        <v>74</v>
      </c>
      <c r="L825" t="s">
        <v>74</v>
      </c>
      <c r="M825" t="s">
        <v>77</v>
      </c>
      <c r="N825" t="s">
        <v>78</v>
      </c>
      <c r="O825" t="s">
        <v>74</v>
      </c>
      <c r="P825" t="s">
        <v>74</v>
      </c>
      <c r="Q825" t="s">
        <v>74</v>
      </c>
      <c r="R825" t="s">
        <v>74</v>
      </c>
      <c r="S825" t="s">
        <v>74</v>
      </c>
      <c r="T825" t="s">
        <v>74</v>
      </c>
      <c r="U825" t="s">
        <v>9499</v>
      </c>
      <c r="V825" t="s">
        <v>9500</v>
      </c>
      <c r="W825" t="s">
        <v>9501</v>
      </c>
      <c r="X825" t="s">
        <v>2941</v>
      </c>
      <c r="Y825" t="s">
        <v>9502</v>
      </c>
      <c r="Z825" t="s">
        <v>74</v>
      </c>
      <c r="AA825" t="s">
        <v>9503</v>
      </c>
      <c r="AB825" t="s">
        <v>74</v>
      </c>
      <c r="AC825" t="s">
        <v>74</v>
      </c>
      <c r="AD825" t="s">
        <v>74</v>
      </c>
      <c r="AE825" t="s">
        <v>74</v>
      </c>
      <c r="AF825" t="s">
        <v>74</v>
      </c>
      <c r="AG825">
        <v>32</v>
      </c>
      <c r="AH825">
        <v>277</v>
      </c>
      <c r="AI825">
        <v>288</v>
      </c>
      <c r="AJ825">
        <v>0</v>
      </c>
      <c r="AK825">
        <v>23</v>
      </c>
      <c r="AL825" t="s">
        <v>160</v>
      </c>
      <c r="AM825" t="s">
        <v>161</v>
      </c>
      <c r="AN825" t="s">
        <v>162</v>
      </c>
      <c r="AO825" t="s">
        <v>240</v>
      </c>
      <c r="AP825" t="s">
        <v>241</v>
      </c>
      <c r="AQ825" t="s">
        <v>74</v>
      </c>
      <c r="AR825" t="s">
        <v>242</v>
      </c>
      <c r="AS825" t="s">
        <v>243</v>
      </c>
      <c r="AT825" t="s">
        <v>9469</v>
      </c>
      <c r="AU825">
        <v>1994</v>
      </c>
      <c r="AV825">
        <v>99</v>
      </c>
      <c r="AW825" t="s">
        <v>9493</v>
      </c>
      <c r="AX825" t="s">
        <v>74</v>
      </c>
      <c r="AY825" t="s">
        <v>74</v>
      </c>
      <c r="AZ825" t="s">
        <v>74</v>
      </c>
      <c r="BA825" t="s">
        <v>74</v>
      </c>
      <c r="BB825">
        <v>24777</v>
      </c>
      <c r="BC825">
        <v>24797</v>
      </c>
      <c r="BD825" t="s">
        <v>74</v>
      </c>
      <c r="BE825" t="s">
        <v>9504</v>
      </c>
      <c r="BF825" t="str">
        <f>HYPERLINK("http://dx.doi.org/10.1029/94JC01381","http://dx.doi.org/10.1029/94JC01381")</f>
        <v>http://dx.doi.org/10.1029/94JC01381</v>
      </c>
      <c r="BG825" t="s">
        <v>74</v>
      </c>
      <c r="BH825" t="s">
        <v>74</v>
      </c>
      <c r="BI825">
        <v>21</v>
      </c>
      <c r="BJ825" t="s">
        <v>246</v>
      </c>
      <c r="BK825" t="s">
        <v>94</v>
      </c>
      <c r="BL825" t="s">
        <v>246</v>
      </c>
      <c r="BM825" t="s">
        <v>9495</v>
      </c>
      <c r="BN825" t="s">
        <v>74</v>
      </c>
      <c r="BO825" t="s">
        <v>74</v>
      </c>
      <c r="BP825" t="s">
        <v>74</v>
      </c>
      <c r="BQ825" t="s">
        <v>74</v>
      </c>
      <c r="BR825" t="s">
        <v>97</v>
      </c>
      <c r="BS825" t="s">
        <v>9505</v>
      </c>
      <c r="BT825" t="str">
        <f>HYPERLINK("https%3A%2F%2Fwww.webofscience.com%2Fwos%2Fwoscc%2Ffull-record%2FWOS:A1994PX77300028","View Full Record in Web of Science")</f>
        <v>View Full Record in Web of Science</v>
      </c>
    </row>
    <row r="826" spans="1:72" x14ac:dyDescent="0.15">
      <c r="A826" t="s">
        <v>72</v>
      </c>
      <c r="B826" t="s">
        <v>9506</v>
      </c>
      <c r="C826" t="s">
        <v>74</v>
      </c>
      <c r="D826" t="s">
        <v>74</v>
      </c>
      <c r="E826" t="s">
        <v>74</v>
      </c>
      <c r="F826" t="s">
        <v>9506</v>
      </c>
      <c r="G826" t="s">
        <v>74</v>
      </c>
      <c r="H826" t="s">
        <v>74</v>
      </c>
      <c r="I826" t="s">
        <v>9507</v>
      </c>
      <c r="J826" t="s">
        <v>233</v>
      </c>
      <c r="K826" t="s">
        <v>74</v>
      </c>
      <c r="L826" t="s">
        <v>74</v>
      </c>
      <c r="M826" t="s">
        <v>77</v>
      </c>
      <c r="N826" t="s">
        <v>78</v>
      </c>
      <c r="O826" t="s">
        <v>74</v>
      </c>
      <c r="P826" t="s">
        <v>74</v>
      </c>
      <c r="Q826" t="s">
        <v>74</v>
      </c>
      <c r="R826" t="s">
        <v>74</v>
      </c>
      <c r="S826" t="s">
        <v>74</v>
      </c>
      <c r="T826" t="s">
        <v>74</v>
      </c>
      <c r="U826" t="s">
        <v>9508</v>
      </c>
      <c r="V826" t="s">
        <v>9509</v>
      </c>
      <c r="W826" t="s">
        <v>9510</v>
      </c>
      <c r="X826" t="s">
        <v>9511</v>
      </c>
      <c r="Y826" t="s">
        <v>9512</v>
      </c>
      <c r="Z826" t="s">
        <v>74</v>
      </c>
      <c r="AA826" t="s">
        <v>637</v>
      </c>
      <c r="AB826" t="s">
        <v>9513</v>
      </c>
      <c r="AC826" t="s">
        <v>74</v>
      </c>
      <c r="AD826" t="s">
        <v>74</v>
      </c>
      <c r="AE826" t="s">
        <v>74</v>
      </c>
      <c r="AF826" t="s">
        <v>74</v>
      </c>
      <c r="AG826">
        <v>60</v>
      </c>
      <c r="AH826">
        <v>308</v>
      </c>
      <c r="AI826">
        <v>336</v>
      </c>
      <c r="AJ826">
        <v>1</v>
      </c>
      <c r="AK826">
        <v>84</v>
      </c>
      <c r="AL826" t="s">
        <v>160</v>
      </c>
      <c r="AM826" t="s">
        <v>161</v>
      </c>
      <c r="AN826" t="s">
        <v>162</v>
      </c>
      <c r="AO826" t="s">
        <v>240</v>
      </c>
      <c r="AP826" t="s">
        <v>241</v>
      </c>
      <c r="AQ826" t="s">
        <v>74</v>
      </c>
      <c r="AR826" t="s">
        <v>242</v>
      </c>
      <c r="AS826" t="s">
        <v>243</v>
      </c>
      <c r="AT826" t="s">
        <v>9469</v>
      </c>
      <c r="AU826">
        <v>1994</v>
      </c>
      <c r="AV826">
        <v>99</v>
      </c>
      <c r="AW826" t="s">
        <v>9493</v>
      </c>
      <c r="AX826" t="s">
        <v>74</v>
      </c>
      <c r="AY826" t="s">
        <v>74</v>
      </c>
      <c r="AZ826" t="s">
        <v>74</v>
      </c>
      <c r="BA826" t="s">
        <v>74</v>
      </c>
      <c r="BB826">
        <v>25063</v>
      </c>
      <c r="BC826">
        <v>25080</v>
      </c>
      <c r="BD826" t="s">
        <v>74</v>
      </c>
      <c r="BE826" t="s">
        <v>9514</v>
      </c>
      <c r="BF826" t="str">
        <f>HYPERLINK("http://dx.doi.org/10.1029/94JC02277","http://dx.doi.org/10.1029/94JC02277")</f>
        <v>http://dx.doi.org/10.1029/94JC02277</v>
      </c>
      <c r="BG826" t="s">
        <v>74</v>
      </c>
      <c r="BH826" t="s">
        <v>74</v>
      </c>
      <c r="BI826">
        <v>18</v>
      </c>
      <c r="BJ826" t="s">
        <v>246</v>
      </c>
      <c r="BK826" t="s">
        <v>94</v>
      </c>
      <c r="BL826" t="s">
        <v>246</v>
      </c>
      <c r="BM826" t="s">
        <v>9495</v>
      </c>
      <c r="BN826" t="s">
        <v>74</v>
      </c>
      <c r="BO826" t="s">
        <v>74</v>
      </c>
      <c r="BP826" t="s">
        <v>74</v>
      </c>
      <c r="BQ826" t="s">
        <v>74</v>
      </c>
      <c r="BR826" t="s">
        <v>97</v>
      </c>
      <c r="BS826" t="s">
        <v>9515</v>
      </c>
      <c r="BT826" t="str">
        <f>HYPERLINK("https%3A%2F%2Fwww.webofscience.com%2Fwos%2Fwoscc%2Ffull-record%2FWOS:A1994PX77300049","View Full Record in Web of Science")</f>
        <v>View Full Record in Web of Science</v>
      </c>
    </row>
    <row r="827" spans="1:72" x14ac:dyDescent="0.15">
      <c r="A827" t="s">
        <v>72</v>
      </c>
      <c r="B827" t="s">
        <v>9516</v>
      </c>
      <c r="C827" t="s">
        <v>74</v>
      </c>
      <c r="D827" t="s">
        <v>74</v>
      </c>
      <c r="E827" t="s">
        <v>74</v>
      </c>
      <c r="F827" t="s">
        <v>9516</v>
      </c>
      <c r="G827" t="s">
        <v>74</v>
      </c>
      <c r="H827" t="s">
        <v>74</v>
      </c>
      <c r="I827" t="s">
        <v>9517</v>
      </c>
      <c r="J827" t="s">
        <v>233</v>
      </c>
      <c r="K827" t="s">
        <v>74</v>
      </c>
      <c r="L827" t="s">
        <v>74</v>
      </c>
      <c r="M827" t="s">
        <v>77</v>
      </c>
      <c r="N827" t="s">
        <v>78</v>
      </c>
      <c r="O827" t="s">
        <v>74</v>
      </c>
      <c r="P827" t="s">
        <v>74</v>
      </c>
      <c r="Q827" t="s">
        <v>74</v>
      </c>
      <c r="R827" t="s">
        <v>74</v>
      </c>
      <c r="S827" t="s">
        <v>74</v>
      </c>
      <c r="T827" t="s">
        <v>74</v>
      </c>
      <c r="U827" t="s">
        <v>9518</v>
      </c>
      <c r="V827" t="s">
        <v>9519</v>
      </c>
      <c r="W827" t="s">
        <v>9520</v>
      </c>
      <c r="X827" t="s">
        <v>1948</v>
      </c>
      <c r="Y827" t="s">
        <v>74</v>
      </c>
      <c r="Z827" t="s">
        <v>74</v>
      </c>
      <c r="AA827" t="s">
        <v>9521</v>
      </c>
      <c r="AB827" t="s">
        <v>9522</v>
      </c>
      <c r="AC827" t="s">
        <v>74</v>
      </c>
      <c r="AD827" t="s">
        <v>74</v>
      </c>
      <c r="AE827" t="s">
        <v>74</v>
      </c>
      <c r="AF827" t="s">
        <v>74</v>
      </c>
      <c r="AG827">
        <v>37</v>
      </c>
      <c r="AH827">
        <v>31</v>
      </c>
      <c r="AI827">
        <v>32</v>
      </c>
      <c r="AJ827">
        <v>0</v>
      </c>
      <c r="AK827">
        <v>3</v>
      </c>
      <c r="AL827" t="s">
        <v>160</v>
      </c>
      <c r="AM827" t="s">
        <v>161</v>
      </c>
      <c r="AN827" t="s">
        <v>162</v>
      </c>
      <c r="AO827" t="s">
        <v>240</v>
      </c>
      <c r="AP827" t="s">
        <v>241</v>
      </c>
      <c r="AQ827" t="s">
        <v>74</v>
      </c>
      <c r="AR827" t="s">
        <v>242</v>
      </c>
      <c r="AS827" t="s">
        <v>243</v>
      </c>
      <c r="AT827" t="s">
        <v>9469</v>
      </c>
      <c r="AU827">
        <v>1994</v>
      </c>
      <c r="AV827">
        <v>99</v>
      </c>
      <c r="AW827" t="s">
        <v>9493</v>
      </c>
      <c r="AX827" t="s">
        <v>74</v>
      </c>
      <c r="AY827" t="s">
        <v>74</v>
      </c>
      <c r="AZ827" t="s">
        <v>74</v>
      </c>
      <c r="BA827" t="s">
        <v>74</v>
      </c>
      <c r="BB827">
        <v>25165</v>
      </c>
      <c r="BC827">
        <v>25179</v>
      </c>
      <c r="BD827" t="s">
        <v>74</v>
      </c>
      <c r="BE827" t="s">
        <v>9523</v>
      </c>
      <c r="BF827" t="str">
        <f>HYPERLINK("http://dx.doi.org/10.1029/94JC02087","http://dx.doi.org/10.1029/94JC02087")</f>
        <v>http://dx.doi.org/10.1029/94JC02087</v>
      </c>
      <c r="BG827" t="s">
        <v>74</v>
      </c>
      <c r="BH827" t="s">
        <v>74</v>
      </c>
      <c r="BI827">
        <v>15</v>
      </c>
      <c r="BJ827" t="s">
        <v>246</v>
      </c>
      <c r="BK827" t="s">
        <v>94</v>
      </c>
      <c r="BL827" t="s">
        <v>246</v>
      </c>
      <c r="BM827" t="s">
        <v>9495</v>
      </c>
      <c r="BN827" t="s">
        <v>74</v>
      </c>
      <c r="BO827" t="s">
        <v>74</v>
      </c>
      <c r="BP827" t="s">
        <v>74</v>
      </c>
      <c r="BQ827" t="s">
        <v>74</v>
      </c>
      <c r="BR827" t="s">
        <v>97</v>
      </c>
      <c r="BS827" t="s">
        <v>9524</v>
      </c>
      <c r="BT827" t="str">
        <f>HYPERLINK("https%3A%2F%2Fwww.webofscience.com%2Fwos%2Fwoscc%2Ffull-record%2FWOS:A1994PX77300056","View Full Record in Web of Science")</f>
        <v>View Full Record in Web of Science</v>
      </c>
    </row>
    <row r="828" spans="1:72" x14ac:dyDescent="0.15">
      <c r="A828" t="s">
        <v>72</v>
      </c>
      <c r="B828" t="s">
        <v>9525</v>
      </c>
      <c r="C828" t="s">
        <v>74</v>
      </c>
      <c r="D828" t="s">
        <v>74</v>
      </c>
      <c r="E828" t="s">
        <v>74</v>
      </c>
      <c r="F828" t="s">
        <v>9525</v>
      </c>
      <c r="G828" t="s">
        <v>74</v>
      </c>
      <c r="H828" t="s">
        <v>74</v>
      </c>
      <c r="I828" t="s">
        <v>9526</v>
      </c>
      <c r="J828" t="s">
        <v>233</v>
      </c>
      <c r="K828" t="s">
        <v>74</v>
      </c>
      <c r="L828" t="s">
        <v>74</v>
      </c>
      <c r="M828" t="s">
        <v>77</v>
      </c>
      <c r="N828" t="s">
        <v>78</v>
      </c>
      <c r="O828" t="s">
        <v>74</v>
      </c>
      <c r="P828" t="s">
        <v>74</v>
      </c>
      <c r="Q828" t="s">
        <v>74</v>
      </c>
      <c r="R828" t="s">
        <v>74</v>
      </c>
      <c r="S828" t="s">
        <v>74</v>
      </c>
      <c r="T828" t="s">
        <v>74</v>
      </c>
      <c r="U828" t="s">
        <v>9527</v>
      </c>
      <c r="V828" t="s">
        <v>9528</v>
      </c>
      <c r="W828" t="s">
        <v>9529</v>
      </c>
      <c r="X828" t="s">
        <v>9530</v>
      </c>
      <c r="Y828" t="s">
        <v>9531</v>
      </c>
      <c r="Z828" t="s">
        <v>74</v>
      </c>
      <c r="AA828" t="s">
        <v>2956</v>
      </c>
      <c r="AB828" t="s">
        <v>9532</v>
      </c>
      <c r="AC828" t="s">
        <v>74</v>
      </c>
      <c r="AD828" t="s">
        <v>74</v>
      </c>
      <c r="AE828" t="s">
        <v>74</v>
      </c>
      <c r="AF828" t="s">
        <v>74</v>
      </c>
      <c r="AG828">
        <v>47</v>
      </c>
      <c r="AH828">
        <v>67</v>
      </c>
      <c r="AI828">
        <v>71</v>
      </c>
      <c r="AJ828">
        <v>1</v>
      </c>
      <c r="AK828">
        <v>11</v>
      </c>
      <c r="AL828" t="s">
        <v>160</v>
      </c>
      <c r="AM828" t="s">
        <v>161</v>
      </c>
      <c r="AN828" t="s">
        <v>162</v>
      </c>
      <c r="AO828" t="s">
        <v>240</v>
      </c>
      <c r="AP828" t="s">
        <v>241</v>
      </c>
      <c r="AQ828" t="s">
        <v>74</v>
      </c>
      <c r="AR828" t="s">
        <v>242</v>
      </c>
      <c r="AS828" t="s">
        <v>243</v>
      </c>
      <c r="AT828" t="s">
        <v>9469</v>
      </c>
      <c r="AU828">
        <v>1994</v>
      </c>
      <c r="AV828">
        <v>99</v>
      </c>
      <c r="AW828" t="s">
        <v>9493</v>
      </c>
      <c r="AX828" t="s">
        <v>74</v>
      </c>
      <c r="AY828" t="s">
        <v>74</v>
      </c>
      <c r="AZ828" t="s">
        <v>74</v>
      </c>
      <c r="BA828" t="s">
        <v>74</v>
      </c>
      <c r="BB828">
        <v>25215</v>
      </c>
      <c r="BC828">
        <v>25233</v>
      </c>
      <c r="BD828" t="s">
        <v>74</v>
      </c>
      <c r="BE828" t="s">
        <v>9533</v>
      </c>
      <c r="BF828" t="str">
        <f>HYPERLINK("http://dx.doi.org/10.1029/94JC02205","http://dx.doi.org/10.1029/94JC02205")</f>
        <v>http://dx.doi.org/10.1029/94JC02205</v>
      </c>
      <c r="BG828" t="s">
        <v>74</v>
      </c>
      <c r="BH828" t="s">
        <v>74</v>
      </c>
      <c r="BI828">
        <v>19</v>
      </c>
      <c r="BJ828" t="s">
        <v>246</v>
      </c>
      <c r="BK828" t="s">
        <v>94</v>
      </c>
      <c r="BL828" t="s">
        <v>246</v>
      </c>
      <c r="BM828" t="s">
        <v>9495</v>
      </c>
      <c r="BN828" t="s">
        <v>74</v>
      </c>
      <c r="BO828" t="s">
        <v>74</v>
      </c>
      <c r="BP828" t="s">
        <v>74</v>
      </c>
      <c r="BQ828" t="s">
        <v>74</v>
      </c>
      <c r="BR828" t="s">
        <v>97</v>
      </c>
      <c r="BS828" t="s">
        <v>9534</v>
      </c>
      <c r="BT828" t="str">
        <f>HYPERLINK("https%3A%2F%2Fwww.webofscience.com%2Fwos%2Fwoscc%2Ffull-record%2FWOS:A1994PX77300059","View Full Record in Web of Science")</f>
        <v>View Full Record in Web of Science</v>
      </c>
    </row>
    <row r="829" spans="1:72" x14ac:dyDescent="0.15">
      <c r="A829" t="s">
        <v>72</v>
      </c>
      <c r="B829" t="s">
        <v>9535</v>
      </c>
      <c r="C829" t="s">
        <v>74</v>
      </c>
      <c r="D829" t="s">
        <v>74</v>
      </c>
      <c r="E829" t="s">
        <v>74</v>
      </c>
      <c r="F829" t="s">
        <v>9535</v>
      </c>
      <c r="G829" t="s">
        <v>74</v>
      </c>
      <c r="H829" t="s">
        <v>74</v>
      </c>
      <c r="I829" t="s">
        <v>9536</v>
      </c>
      <c r="J829" t="s">
        <v>890</v>
      </c>
      <c r="K829" t="s">
        <v>74</v>
      </c>
      <c r="L829" t="s">
        <v>74</v>
      </c>
      <c r="M829" t="s">
        <v>77</v>
      </c>
      <c r="N829" t="s">
        <v>78</v>
      </c>
      <c r="O829" t="s">
        <v>74</v>
      </c>
      <c r="P829" t="s">
        <v>74</v>
      </c>
      <c r="Q829" t="s">
        <v>74</v>
      </c>
      <c r="R829" t="s">
        <v>74</v>
      </c>
      <c r="S829" t="s">
        <v>74</v>
      </c>
      <c r="T829" t="s">
        <v>74</v>
      </c>
      <c r="U829" t="s">
        <v>9537</v>
      </c>
      <c r="V829" t="s">
        <v>9538</v>
      </c>
      <c r="W829" t="s">
        <v>9539</v>
      </c>
      <c r="X829" t="s">
        <v>3108</v>
      </c>
      <c r="Y829" t="s">
        <v>9540</v>
      </c>
      <c r="Z829" t="s">
        <v>74</v>
      </c>
      <c r="AA829" t="s">
        <v>5212</v>
      </c>
      <c r="AB829" t="s">
        <v>74</v>
      </c>
      <c r="AC829" t="s">
        <v>74</v>
      </c>
      <c r="AD829" t="s">
        <v>74</v>
      </c>
      <c r="AE829" t="s">
        <v>74</v>
      </c>
      <c r="AF829" t="s">
        <v>74</v>
      </c>
      <c r="AG829">
        <v>26</v>
      </c>
      <c r="AH829">
        <v>31</v>
      </c>
      <c r="AI829">
        <v>36</v>
      </c>
      <c r="AJ829">
        <v>0</v>
      </c>
      <c r="AK829">
        <v>3</v>
      </c>
      <c r="AL829" t="s">
        <v>604</v>
      </c>
      <c r="AM829" t="s">
        <v>605</v>
      </c>
      <c r="AN829" t="s">
        <v>606</v>
      </c>
      <c r="AO829" t="s">
        <v>897</v>
      </c>
      <c r="AP829" t="s">
        <v>74</v>
      </c>
      <c r="AQ829" t="s">
        <v>74</v>
      </c>
      <c r="AR829" t="s">
        <v>898</v>
      </c>
      <c r="AS829" t="s">
        <v>899</v>
      </c>
      <c r="AT829" t="s">
        <v>9469</v>
      </c>
      <c r="AU829">
        <v>1994</v>
      </c>
      <c r="AV829">
        <v>51</v>
      </c>
      <c r="AW829">
        <v>24</v>
      </c>
      <c r="AX829" t="s">
        <v>74</v>
      </c>
      <c r="AY829" t="s">
        <v>74</v>
      </c>
      <c r="AZ829" t="s">
        <v>74</v>
      </c>
      <c r="BA829" t="s">
        <v>74</v>
      </c>
      <c r="BB829">
        <v>3566</v>
      </c>
      <c r="BC829">
        <v>3579</v>
      </c>
      <c r="BD829" t="s">
        <v>74</v>
      </c>
      <c r="BE829" t="s">
        <v>9541</v>
      </c>
      <c r="BF829" t="str">
        <f>HYPERLINK("http://dx.doi.org/10.1175/1520-0469(1994)051&lt;3566:OTROTA&gt;2.0.CO;2","http://dx.doi.org/10.1175/1520-0469(1994)051&lt;3566:OTROTA&gt;2.0.CO;2")</f>
        <v>http://dx.doi.org/10.1175/1520-0469(1994)051&lt;3566:OTROTA&gt;2.0.CO;2</v>
      </c>
      <c r="BG829" t="s">
        <v>74</v>
      </c>
      <c r="BH829" t="s">
        <v>74</v>
      </c>
      <c r="BI829">
        <v>14</v>
      </c>
      <c r="BJ829" t="s">
        <v>169</v>
      </c>
      <c r="BK829" t="s">
        <v>94</v>
      </c>
      <c r="BL829" t="s">
        <v>169</v>
      </c>
      <c r="BM829" t="s">
        <v>9542</v>
      </c>
      <c r="BN829" t="s">
        <v>74</v>
      </c>
      <c r="BO829" t="s">
        <v>354</v>
      </c>
      <c r="BP829" t="s">
        <v>74</v>
      </c>
      <c r="BQ829" t="s">
        <v>74</v>
      </c>
      <c r="BR829" t="s">
        <v>97</v>
      </c>
      <c r="BS829" t="s">
        <v>9543</v>
      </c>
      <c r="BT829" t="str">
        <f>HYPERLINK("https%3A%2F%2Fwww.webofscience.com%2Fwos%2Fwoscc%2Ffull-record%2FWOS:A1994QA88500002","View Full Record in Web of Science")</f>
        <v>View Full Record in Web of Science</v>
      </c>
    </row>
    <row r="830" spans="1:72" x14ac:dyDescent="0.15">
      <c r="A830" t="s">
        <v>72</v>
      </c>
      <c r="B830" t="s">
        <v>9544</v>
      </c>
      <c r="C830" t="s">
        <v>74</v>
      </c>
      <c r="D830" t="s">
        <v>74</v>
      </c>
      <c r="E830" t="s">
        <v>74</v>
      </c>
      <c r="F830" t="s">
        <v>9544</v>
      </c>
      <c r="G830" t="s">
        <v>74</v>
      </c>
      <c r="H830" t="s">
        <v>74</v>
      </c>
      <c r="I830" t="s">
        <v>9545</v>
      </c>
      <c r="J830" t="s">
        <v>890</v>
      </c>
      <c r="K830" t="s">
        <v>74</v>
      </c>
      <c r="L830" t="s">
        <v>74</v>
      </c>
      <c r="M830" t="s">
        <v>77</v>
      </c>
      <c r="N830" t="s">
        <v>78</v>
      </c>
      <c r="O830" t="s">
        <v>74</v>
      </c>
      <c r="P830" t="s">
        <v>74</v>
      </c>
      <c r="Q830" t="s">
        <v>74</v>
      </c>
      <c r="R830" t="s">
        <v>74</v>
      </c>
      <c r="S830" t="s">
        <v>74</v>
      </c>
      <c r="T830" t="s">
        <v>74</v>
      </c>
      <c r="U830" t="s">
        <v>9546</v>
      </c>
      <c r="V830" t="s">
        <v>9547</v>
      </c>
      <c r="W830" t="s">
        <v>9548</v>
      </c>
      <c r="X830" t="s">
        <v>1331</v>
      </c>
      <c r="Y830" t="s">
        <v>9549</v>
      </c>
      <c r="Z830" t="s">
        <v>74</v>
      </c>
      <c r="AA830" t="s">
        <v>9550</v>
      </c>
      <c r="AB830" t="s">
        <v>74</v>
      </c>
      <c r="AC830" t="s">
        <v>74</v>
      </c>
      <c r="AD830" t="s">
        <v>74</v>
      </c>
      <c r="AE830" t="s">
        <v>74</v>
      </c>
      <c r="AF830" t="s">
        <v>74</v>
      </c>
      <c r="AG830">
        <v>23</v>
      </c>
      <c r="AH830">
        <v>10</v>
      </c>
      <c r="AI830">
        <v>11</v>
      </c>
      <c r="AJ830">
        <v>0</v>
      </c>
      <c r="AK830">
        <v>1</v>
      </c>
      <c r="AL830" t="s">
        <v>604</v>
      </c>
      <c r="AM830" t="s">
        <v>605</v>
      </c>
      <c r="AN830" t="s">
        <v>606</v>
      </c>
      <c r="AO830" t="s">
        <v>897</v>
      </c>
      <c r="AP830" t="s">
        <v>74</v>
      </c>
      <c r="AQ830" t="s">
        <v>74</v>
      </c>
      <c r="AR830" t="s">
        <v>898</v>
      </c>
      <c r="AS830" t="s">
        <v>899</v>
      </c>
      <c r="AT830" t="s">
        <v>9469</v>
      </c>
      <c r="AU830">
        <v>1994</v>
      </c>
      <c r="AV830">
        <v>51</v>
      </c>
      <c r="AW830">
        <v>24</v>
      </c>
      <c r="AX830" t="s">
        <v>74</v>
      </c>
      <c r="AY830" t="s">
        <v>74</v>
      </c>
      <c r="AZ830" t="s">
        <v>74</v>
      </c>
      <c r="BA830" t="s">
        <v>74</v>
      </c>
      <c r="BB830">
        <v>3692</v>
      </c>
      <c r="BC830">
        <v>3705</v>
      </c>
      <c r="BD830" t="s">
        <v>74</v>
      </c>
      <c r="BE830" t="s">
        <v>9551</v>
      </c>
      <c r="BF830" t="str">
        <f>HYPERLINK("http://dx.doi.org/10.1175/1520-0469(1994)051&lt;3692:MBBIIA&gt;2.0.CO;2","http://dx.doi.org/10.1175/1520-0469(1994)051&lt;3692:MBBIIA&gt;2.0.CO;2")</f>
        <v>http://dx.doi.org/10.1175/1520-0469(1994)051&lt;3692:MBBIIA&gt;2.0.CO;2</v>
      </c>
      <c r="BG830" t="s">
        <v>74</v>
      </c>
      <c r="BH830" t="s">
        <v>74</v>
      </c>
      <c r="BI830">
        <v>14</v>
      </c>
      <c r="BJ830" t="s">
        <v>169</v>
      </c>
      <c r="BK830" t="s">
        <v>94</v>
      </c>
      <c r="BL830" t="s">
        <v>169</v>
      </c>
      <c r="BM830" t="s">
        <v>9542</v>
      </c>
      <c r="BN830" t="s">
        <v>74</v>
      </c>
      <c r="BO830" t="s">
        <v>229</v>
      </c>
      <c r="BP830" t="s">
        <v>74</v>
      </c>
      <c r="BQ830" t="s">
        <v>74</v>
      </c>
      <c r="BR830" t="s">
        <v>97</v>
      </c>
      <c r="BS830" t="s">
        <v>9552</v>
      </c>
      <c r="BT830" t="str">
        <f>HYPERLINK("https%3A%2F%2Fwww.webofscience.com%2Fwos%2Fwoscc%2Ffull-record%2FWOS:A1994QA88500009","View Full Record in Web of Science")</f>
        <v>View Full Record in Web of Science</v>
      </c>
    </row>
    <row r="831" spans="1:72" x14ac:dyDescent="0.15">
      <c r="A831" t="s">
        <v>72</v>
      </c>
      <c r="B831" t="s">
        <v>9553</v>
      </c>
      <c r="C831" t="s">
        <v>74</v>
      </c>
      <c r="D831" t="s">
        <v>74</v>
      </c>
      <c r="E831" t="s">
        <v>74</v>
      </c>
      <c r="F831" t="s">
        <v>9553</v>
      </c>
      <c r="G831" t="s">
        <v>74</v>
      </c>
      <c r="H831" t="s">
        <v>74</v>
      </c>
      <c r="I831" t="s">
        <v>9554</v>
      </c>
      <c r="J831" t="s">
        <v>890</v>
      </c>
      <c r="K831" t="s">
        <v>74</v>
      </c>
      <c r="L831" t="s">
        <v>74</v>
      </c>
      <c r="M831" t="s">
        <v>77</v>
      </c>
      <c r="N831" t="s">
        <v>78</v>
      </c>
      <c r="O831" t="s">
        <v>74</v>
      </c>
      <c r="P831" t="s">
        <v>74</v>
      </c>
      <c r="Q831" t="s">
        <v>74</v>
      </c>
      <c r="R831" t="s">
        <v>74</v>
      </c>
      <c r="S831" t="s">
        <v>74</v>
      </c>
      <c r="T831" t="s">
        <v>74</v>
      </c>
      <c r="U831" t="s">
        <v>9555</v>
      </c>
      <c r="V831" t="s">
        <v>9556</v>
      </c>
      <c r="W831" t="s">
        <v>3831</v>
      </c>
      <c r="X831" t="s">
        <v>3832</v>
      </c>
      <c r="Y831" t="s">
        <v>74</v>
      </c>
      <c r="Z831" t="s">
        <v>74</v>
      </c>
      <c r="AA831" t="s">
        <v>74</v>
      </c>
      <c r="AB831" t="s">
        <v>74</v>
      </c>
      <c r="AC831" t="s">
        <v>74</v>
      </c>
      <c r="AD831" t="s">
        <v>74</v>
      </c>
      <c r="AE831" t="s">
        <v>74</v>
      </c>
      <c r="AF831" t="s">
        <v>74</v>
      </c>
      <c r="AG831">
        <v>52</v>
      </c>
      <c r="AH831">
        <v>47</v>
      </c>
      <c r="AI831">
        <v>49</v>
      </c>
      <c r="AJ831">
        <v>0</v>
      </c>
      <c r="AK831">
        <v>0</v>
      </c>
      <c r="AL831" t="s">
        <v>604</v>
      </c>
      <c r="AM831" t="s">
        <v>605</v>
      </c>
      <c r="AN831" t="s">
        <v>606</v>
      </c>
      <c r="AO831" t="s">
        <v>897</v>
      </c>
      <c r="AP831" t="s">
        <v>74</v>
      </c>
      <c r="AQ831" t="s">
        <v>74</v>
      </c>
      <c r="AR831" t="s">
        <v>898</v>
      </c>
      <c r="AS831" t="s">
        <v>899</v>
      </c>
      <c r="AT831" t="s">
        <v>9469</v>
      </c>
      <c r="AU831">
        <v>1994</v>
      </c>
      <c r="AV831">
        <v>51</v>
      </c>
      <c r="AW831">
        <v>24</v>
      </c>
      <c r="AX831" t="s">
        <v>74</v>
      </c>
      <c r="AY831" t="s">
        <v>74</v>
      </c>
      <c r="AZ831" t="s">
        <v>74</v>
      </c>
      <c r="BA831" t="s">
        <v>74</v>
      </c>
      <c r="BB831">
        <v>3706</v>
      </c>
      <c r="BC831">
        <v>3721</v>
      </c>
      <c r="BD831" t="s">
        <v>74</v>
      </c>
      <c r="BE831" t="s">
        <v>9557</v>
      </c>
      <c r="BF831" t="str">
        <f>HYPERLINK("http://dx.doi.org/10.1175/1520-0469(1994)051&lt;3706:SDOTEQ&gt;2.0.CO;2","http://dx.doi.org/10.1175/1520-0469(1994)051&lt;3706:SDOTEQ&gt;2.0.CO;2")</f>
        <v>http://dx.doi.org/10.1175/1520-0469(1994)051&lt;3706:SDOTEQ&gt;2.0.CO;2</v>
      </c>
      <c r="BG831" t="s">
        <v>74</v>
      </c>
      <c r="BH831" t="s">
        <v>74</v>
      </c>
      <c r="BI831">
        <v>16</v>
      </c>
      <c r="BJ831" t="s">
        <v>169</v>
      </c>
      <c r="BK831" t="s">
        <v>94</v>
      </c>
      <c r="BL831" t="s">
        <v>169</v>
      </c>
      <c r="BM831" t="s">
        <v>9542</v>
      </c>
      <c r="BN831" t="s">
        <v>74</v>
      </c>
      <c r="BO831" t="s">
        <v>354</v>
      </c>
      <c r="BP831" t="s">
        <v>74</v>
      </c>
      <c r="BQ831" t="s">
        <v>74</v>
      </c>
      <c r="BR831" t="s">
        <v>97</v>
      </c>
      <c r="BS831" t="s">
        <v>9558</v>
      </c>
      <c r="BT831" t="str">
        <f>HYPERLINK("https%3A%2F%2Fwww.webofscience.com%2Fwos%2Fwoscc%2Ffull-record%2FWOS:A1994QA88500010","View Full Record in Web of Science")</f>
        <v>View Full Record in Web of Science</v>
      </c>
    </row>
    <row r="832" spans="1:72" x14ac:dyDescent="0.15">
      <c r="A832" t="s">
        <v>72</v>
      </c>
      <c r="B832" t="s">
        <v>9559</v>
      </c>
      <c r="C832" t="s">
        <v>74</v>
      </c>
      <c r="D832" t="s">
        <v>74</v>
      </c>
      <c r="E832" t="s">
        <v>74</v>
      </c>
      <c r="F832" t="s">
        <v>9559</v>
      </c>
      <c r="G832" t="s">
        <v>74</v>
      </c>
      <c r="H832" t="s">
        <v>74</v>
      </c>
      <c r="I832" t="s">
        <v>9560</v>
      </c>
      <c r="J832" t="s">
        <v>101</v>
      </c>
      <c r="K832" t="s">
        <v>74</v>
      </c>
      <c r="L832" t="s">
        <v>74</v>
      </c>
      <c r="M832" t="s">
        <v>77</v>
      </c>
      <c r="N832" t="s">
        <v>78</v>
      </c>
      <c r="O832" t="s">
        <v>74</v>
      </c>
      <c r="P832" t="s">
        <v>74</v>
      </c>
      <c r="Q832" t="s">
        <v>74</v>
      </c>
      <c r="R832" t="s">
        <v>74</v>
      </c>
      <c r="S832" t="s">
        <v>74</v>
      </c>
      <c r="T832" t="s">
        <v>74</v>
      </c>
      <c r="U832" t="s">
        <v>9561</v>
      </c>
      <c r="V832" t="s">
        <v>9562</v>
      </c>
      <c r="W832" t="s">
        <v>9563</v>
      </c>
      <c r="X832" t="s">
        <v>9564</v>
      </c>
      <c r="Y832" t="s">
        <v>157</v>
      </c>
      <c r="Z832" t="s">
        <v>74</v>
      </c>
      <c r="AA832" t="s">
        <v>9565</v>
      </c>
      <c r="AB832" t="s">
        <v>9566</v>
      </c>
      <c r="AC832" t="s">
        <v>74</v>
      </c>
      <c r="AD832" t="s">
        <v>74</v>
      </c>
      <c r="AE832" t="s">
        <v>74</v>
      </c>
      <c r="AF832" t="s">
        <v>74</v>
      </c>
      <c r="AG832">
        <v>50</v>
      </c>
      <c r="AH832">
        <v>306</v>
      </c>
      <c r="AI832">
        <v>346</v>
      </c>
      <c r="AJ832">
        <v>0</v>
      </c>
      <c r="AK832">
        <v>48</v>
      </c>
      <c r="AL832" t="s">
        <v>1525</v>
      </c>
      <c r="AM832" t="s">
        <v>107</v>
      </c>
      <c r="AN832" t="s">
        <v>1526</v>
      </c>
      <c r="AO832" t="s">
        <v>109</v>
      </c>
      <c r="AP832" t="s">
        <v>74</v>
      </c>
      <c r="AQ832" t="s">
        <v>74</v>
      </c>
      <c r="AR832" t="s">
        <v>101</v>
      </c>
      <c r="AS832" t="s">
        <v>110</v>
      </c>
      <c r="AT832" t="s">
        <v>9469</v>
      </c>
      <c r="AU832">
        <v>1994</v>
      </c>
      <c r="AV832">
        <v>372</v>
      </c>
      <c r="AW832">
        <v>6507</v>
      </c>
      <c r="AX832" t="s">
        <v>74</v>
      </c>
      <c r="AY832" t="s">
        <v>74</v>
      </c>
      <c r="AZ832" t="s">
        <v>74</v>
      </c>
      <c r="BA832" t="s">
        <v>74</v>
      </c>
      <c r="BB832">
        <v>663</v>
      </c>
      <c r="BC832">
        <v>666</v>
      </c>
      <c r="BD832" t="s">
        <v>74</v>
      </c>
      <c r="BE832" t="s">
        <v>9567</v>
      </c>
      <c r="BF832" t="str">
        <f>HYPERLINK("http://dx.doi.org/10.1038/372663a0","http://dx.doi.org/10.1038/372663a0")</f>
        <v>http://dx.doi.org/10.1038/372663a0</v>
      </c>
      <c r="BG832" t="s">
        <v>74</v>
      </c>
      <c r="BH832" t="s">
        <v>74</v>
      </c>
      <c r="BI832">
        <v>4</v>
      </c>
      <c r="BJ832" t="s">
        <v>113</v>
      </c>
      <c r="BK832" t="s">
        <v>94</v>
      </c>
      <c r="BL832" t="s">
        <v>114</v>
      </c>
      <c r="BM832" t="s">
        <v>9568</v>
      </c>
      <c r="BN832" t="s">
        <v>74</v>
      </c>
      <c r="BO832" t="s">
        <v>74</v>
      </c>
      <c r="BP832" t="s">
        <v>74</v>
      </c>
      <c r="BQ832" t="s">
        <v>74</v>
      </c>
      <c r="BR832" t="s">
        <v>97</v>
      </c>
      <c r="BS832" t="s">
        <v>9569</v>
      </c>
      <c r="BT832" t="str">
        <f>HYPERLINK("https%3A%2F%2Fwww.webofscience.com%2Fwos%2Fwoscc%2Ffull-record%2FWOS:A1994PX30700082","View Full Record in Web of Science")</f>
        <v>View Full Record in Web of Science</v>
      </c>
    </row>
    <row r="833" spans="1:72" x14ac:dyDescent="0.15">
      <c r="A833" t="s">
        <v>72</v>
      </c>
      <c r="B833" t="s">
        <v>3997</v>
      </c>
      <c r="C833" t="s">
        <v>74</v>
      </c>
      <c r="D833" t="s">
        <v>74</v>
      </c>
      <c r="E833" t="s">
        <v>74</v>
      </c>
      <c r="F833" t="s">
        <v>3997</v>
      </c>
      <c r="G833" t="s">
        <v>74</v>
      </c>
      <c r="H833" t="s">
        <v>74</v>
      </c>
      <c r="I833" t="s">
        <v>9570</v>
      </c>
      <c r="J833" t="s">
        <v>3877</v>
      </c>
      <c r="K833" t="s">
        <v>74</v>
      </c>
      <c r="L833" t="s">
        <v>74</v>
      </c>
      <c r="M833" t="s">
        <v>77</v>
      </c>
      <c r="N833" t="s">
        <v>78</v>
      </c>
      <c r="O833" t="s">
        <v>74</v>
      </c>
      <c r="P833" t="s">
        <v>74</v>
      </c>
      <c r="Q833" t="s">
        <v>74</v>
      </c>
      <c r="R833" t="s">
        <v>74</v>
      </c>
      <c r="S833" t="s">
        <v>74</v>
      </c>
      <c r="T833" t="s">
        <v>74</v>
      </c>
      <c r="U833" t="s">
        <v>9571</v>
      </c>
      <c r="V833" t="s">
        <v>9572</v>
      </c>
      <c r="W833" t="s">
        <v>9573</v>
      </c>
      <c r="X833" t="s">
        <v>5276</v>
      </c>
      <c r="Y833" t="s">
        <v>9574</v>
      </c>
      <c r="Z833" t="s">
        <v>74</v>
      </c>
      <c r="AA833" t="s">
        <v>74</v>
      </c>
      <c r="AB833" t="s">
        <v>74</v>
      </c>
      <c r="AC833" t="s">
        <v>74</v>
      </c>
      <c r="AD833" t="s">
        <v>74</v>
      </c>
      <c r="AE833" t="s">
        <v>74</v>
      </c>
      <c r="AF833" t="s">
        <v>74</v>
      </c>
      <c r="AG833">
        <v>12</v>
      </c>
      <c r="AH833">
        <v>6</v>
      </c>
      <c r="AI833">
        <v>7</v>
      </c>
      <c r="AJ833">
        <v>0</v>
      </c>
      <c r="AK833">
        <v>1</v>
      </c>
      <c r="AL833" t="s">
        <v>3884</v>
      </c>
      <c r="AM833" t="s">
        <v>107</v>
      </c>
      <c r="AN833" t="s">
        <v>3885</v>
      </c>
      <c r="AO833" t="s">
        <v>3886</v>
      </c>
      <c r="AP833" t="s">
        <v>74</v>
      </c>
      <c r="AQ833" t="s">
        <v>74</v>
      </c>
      <c r="AR833" t="s">
        <v>3887</v>
      </c>
      <c r="AS833" t="s">
        <v>3888</v>
      </c>
      <c r="AT833" t="s">
        <v>9575</v>
      </c>
      <c r="AU833">
        <v>1994</v>
      </c>
      <c r="AV833">
        <v>135</v>
      </c>
      <c r="AW833">
        <v>24</v>
      </c>
      <c r="AX833" t="s">
        <v>74</v>
      </c>
      <c r="AY833" t="s">
        <v>74</v>
      </c>
      <c r="AZ833" t="s">
        <v>74</v>
      </c>
      <c r="BA833" t="s">
        <v>74</v>
      </c>
      <c r="BB833">
        <v>572</v>
      </c>
      <c r="BC833">
        <v>577</v>
      </c>
      <c r="BD833" t="s">
        <v>74</v>
      </c>
      <c r="BE833" t="s">
        <v>74</v>
      </c>
      <c r="BF833" t="s">
        <v>74</v>
      </c>
      <c r="BG833" t="s">
        <v>74</v>
      </c>
      <c r="BH833" t="s">
        <v>74</v>
      </c>
      <c r="BI833">
        <v>6</v>
      </c>
      <c r="BJ833" t="s">
        <v>3891</v>
      </c>
      <c r="BK833" t="s">
        <v>94</v>
      </c>
      <c r="BL833" t="s">
        <v>3891</v>
      </c>
      <c r="BM833" t="s">
        <v>9576</v>
      </c>
      <c r="BN833">
        <v>7886897</v>
      </c>
      <c r="BO833" t="s">
        <v>74</v>
      </c>
      <c r="BP833" t="s">
        <v>74</v>
      </c>
      <c r="BQ833" t="s">
        <v>74</v>
      </c>
      <c r="BR833" t="s">
        <v>97</v>
      </c>
      <c r="BS833" t="s">
        <v>9577</v>
      </c>
      <c r="BT833" t="str">
        <f>HYPERLINK("https%3A%2F%2Fwww.webofscience.com%2Fwos%2Fwoscc%2Ffull-record%2FWOS:A1994PX86100003","View Full Record in Web of Science")</f>
        <v>View Full Record in Web of Science</v>
      </c>
    </row>
    <row r="834" spans="1:72" x14ac:dyDescent="0.15">
      <c r="A834" t="s">
        <v>72</v>
      </c>
      <c r="B834" t="s">
        <v>5228</v>
      </c>
      <c r="C834" t="s">
        <v>74</v>
      </c>
      <c r="D834" t="s">
        <v>74</v>
      </c>
      <c r="E834" t="s">
        <v>74</v>
      </c>
      <c r="F834" t="s">
        <v>5228</v>
      </c>
      <c r="G834" t="s">
        <v>74</v>
      </c>
      <c r="H834" t="s">
        <v>74</v>
      </c>
      <c r="I834" t="s">
        <v>9578</v>
      </c>
      <c r="J834" t="s">
        <v>2994</v>
      </c>
      <c r="K834" t="s">
        <v>74</v>
      </c>
      <c r="L834" t="s">
        <v>74</v>
      </c>
      <c r="M834" t="s">
        <v>77</v>
      </c>
      <c r="N834" t="s">
        <v>78</v>
      </c>
      <c r="O834" t="s">
        <v>74</v>
      </c>
      <c r="P834" t="s">
        <v>74</v>
      </c>
      <c r="Q834" t="s">
        <v>74</v>
      </c>
      <c r="R834" t="s">
        <v>74</v>
      </c>
      <c r="S834" t="s">
        <v>74</v>
      </c>
      <c r="T834" t="s">
        <v>74</v>
      </c>
      <c r="U834" t="s">
        <v>9579</v>
      </c>
      <c r="V834" t="s">
        <v>9580</v>
      </c>
      <c r="W834" t="s">
        <v>5232</v>
      </c>
      <c r="X834" t="s">
        <v>5233</v>
      </c>
      <c r="Y834" t="s">
        <v>5234</v>
      </c>
      <c r="Z834" t="s">
        <v>74</v>
      </c>
      <c r="AA834" t="s">
        <v>74</v>
      </c>
      <c r="AB834" t="s">
        <v>74</v>
      </c>
      <c r="AC834" t="s">
        <v>74</v>
      </c>
      <c r="AD834" t="s">
        <v>74</v>
      </c>
      <c r="AE834" t="s">
        <v>74</v>
      </c>
      <c r="AF834" t="s">
        <v>74</v>
      </c>
      <c r="AG834">
        <v>24</v>
      </c>
      <c r="AH834">
        <v>32</v>
      </c>
      <c r="AI834">
        <v>34</v>
      </c>
      <c r="AJ834">
        <v>0</v>
      </c>
      <c r="AK834">
        <v>14</v>
      </c>
      <c r="AL834" t="s">
        <v>3001</v>
      </c>
      <c r="AM834" t="s">
        <v>161</v>
      </c>
      <c r="AN834" t="s">
        <v>3002</v>
      </c>
      <c r="AO834" t="s">
        <v>3003</v>
      </c>
      <c r="AP834" t="s">
        <v>74</v>
      </c>
      <c r="AQ834" t="s">
        <v>74</v>
      </c>
      <c r="AR834" t="s">
        <v>2994</v>
      </c>
      <c r="AS834" t="s">
        <v>3005</v>
      </c>
      <c r="AT834" t="s">
        <v>9581</v>
      </c>
      <c r="AU834">
        <v>1994</v>
      </c>
      <c r="AV834">
        <v>266</v>
      </c>
      <c r="AW834">
        <v>5190</v>
      </c>
      <c r="AX834" t="s">
        <v>74</v>
      </c>
      <c r="AY834" t="s">
        <v>74</v>
      </c>
      <c r="AZ834" t="s">
        <v>74</v>
      </c>
      <c r="BA834" t="s">
        <v>74</v>
      </c>
      <c r="BB834">
        <v>1542</v>
      </c>
      <c r="BC834">
        <v>1544</v>
      </c>
      <c r="BD834" t="s">
        <v>74</v>
      </c>
      <c r="BE834" t="s">
        <v>9582</v>
      </c>
      <c r="BF834" t="str">
        <f>HYPERLINK("http://dx.doi.org/10.1126/science.266.5190.1542","http://dx.doi.org/10.1126/science.266.5190.1542")</f>
        <v>http://dx.doi.org/10.1126/science.266.5190.1542</v>
      </c>
      <c r="BG834" t="s">
        <v>74</v>
      </c>
      <c r="BH834" t="s">
        <v>74</v>
      </c>
      <c r="BI834">
        <v>3</v>
      </c>
      <c r="BJ834" t="s">
        <v>113</v>
      </c>
      <c r="BK834" t="s">
        <v>94</v>
      </c>
      <c r="BL834" t="s">
        <v>114</v>
      </c>
      <c r="BM834" t="s">
        <v>9583</v>
      </c>
      <c r="BN834">
        <v>17841714</v>
      </c>
      <c r="BO834" t="s">
        <v>74</v>
      </c>
      <c r="BP834" t="s">
        <v>74</v>
      </c>
      <c r="BQ834" t="s">
        <v>74</v>
      </c>
      <c r="BR834" t="s">
        <v>97</v>
      </c>
      <c r="BS834" t="s">
        <v>9584</v>
      </c>
      <c r="BT834" t="str">
        <f>HYPERLINK("https%3A%2F%2Fwww.webofscience.com%2Fwos%2Fwoscc%2Ffull-record%2FWOS:A1994PV01500038","View Full Record in Web of Science")</f>
        <v>View Full Record in Web of Science</v>
      </c>
    </row>
    <row r="835" spans="1:72" x14ac:dyDescent="0.15">
      <c r="A835" t="s">
        <v>72</v>
      </c>
      <c r="B835" t="s">
        <v>9585</v>
      </c>
      <c r="C835" t="s">
        <v>74</v>
      </c>
      <c r="D835" t="s">
        <v>74</v>
      </c>
      <c r="E835" t="s">
        <v>74</v>
      </c>
      <c r="F835" t="s">
        <v>9585</v>
      </c>
      <c r="G835" t="s">
        <v>74</v>
      </c>
      <c r="H835" t="s">
        <v>74</v>
      </c>
      <c r="I835" t="s">
        <v>9586</v>
      </c>
      <c r="J835" t="s">
        <v>9587</v>
      </c>
      <c r="K835" t="s">
        <v>74</v>
      </c>
      <c r="L835" t="s">
        <v>74</v>
      </c>
      <c r="M835" t="s">
        <v>77</v>
      </c>
      <c r="N835" t="s">
        <v>1282</v>
      </c>
      <c r="O835" t="s">
        <v>9588</v>
      </c>
      <c r="P835" t="s">
        <v>9589</v>
      </c>
      <c r="Q835" t="s">
        <v>9590</v>
      </c>
      <c r="R835" t="s">
        <v>74</v>
      </c>
      <c r="S835" t="s">
        <v>74</v>
      </c>
      <c r="T835" t="s">
        <v>74</v>
      </c>
      <c r="U835" t="s">
        <v>9591</v>
      </c>
      <c r="V835" t="s">
        <v>9592</v>
      </c>
      <c r="W835" t="s">
        <v>74</v>
      </c>
      <c r="X835" t="s">
        <v>74</v>
      </c>
      <c r="Y835" t="s">
        <v>9593</v>
      </c>
      <c r="Z835" t="s">
        <v>74</v>
      </c>
      <c r="AA835" t="s">
        <v>74</v>
      </c>
      <c r="AB835" t="s">
        <v>74</v>
      </c>
      <c r="AC835" t="s">
        <v>74</v>
      </c>
      <c r="AD835" t="s">
        <v>74</v>
      </c>
      <c r="AE835" t="s">
        <v>74</v>
      </c>
      <c r="AF835" t="s">
        <v>74</v>
      </c>
      <c r="AG835">
        <v>38</v>
      </c>
      <c r="AH835">
        <v>9</v>
      </c>
      <c r="AI835">
        <v>12</v>
      </c>
      <c r="AJ835">
        <v>0</v>
      </c>
      <c r="AK835">
        <v>19</v>
      </c>
      <c r="AL835" t="s">
        <v>85</v>
      </c>
      <c r="AM835" t="s">
        <v>86</v>
      </c>
      <c r="AN835" t="s">
        <v>87</v>
      </c>
      <c r="AO835" t="s">
        <v>9594</v>
      </c>
      <c r="AP835" t="s">
        <v>74</v>
      </c>
      <c r="AQ835" t="s">
        <v>74</v>
      </c>
      <c r="AR835" t="s">
        <v>9595</v>
      </c>
      <c r="AS835" t="s">
        <v>9596</v>
      </c>
      <c r="AT835" t="s">
        <v>9597</v>
      </c>
      <c r="AU835">
        <v>1994</v>
      </c>
      <c r="AV835">
        <v>72</v>
      </c>
      <c r="AW835" t="s">
        <v>268</v>
      </c>
      <c r="AX835" t="s">
        <v>74</v>
      </c>
      <c r="AY835" t="s">
        <v>74</v>
      </c>
      <c r="AZ835" t="s">
        <v>74</v>
      </c>
      <c r="BA835" t="s">
        <v>74</v>
      </c>
      <c r="BB835">
        <v>3</v>
      </c>
      <c r="BC835">
        <v>29</v>
      </c>
      <c r="BD835" t="s">
        <v>74</v>
      </c>
      <c r="BE835" t="s">
        <v>9598</v>
      </c>
      <c r="BF835" t="str">
        <f>HYPERLINK("http://dx.doi.org/10.1016/0168-1923(94)90088-4","http://dx.doi.org/10.1016/0168-1923(94)90088-4")</f>
        <v>http://dx.doi.org/10.1016/0168-1923(94)90088-4</v>
      </c>
      <c r="BG835" t="s">
        <v>74</v>
      </c>
      <c r="BH835" t="s">
        <v>74</v>
      </c>
      <c r="BI835">
        <v>27</v>
      </c>
      <c r="BJ835" t="s">
        <v>9599</v>
      </c>
      <c r="BK835" t="s">
        <v>1296</v>
      </c>
      <c r="BL835" t="s">
        <v>9600</v>
      </c>
      <c r="BM835" t="s">
        <v>9601</v>
      </c>
      <c r="BN835" t="s">
        <v>74</v>
      </c>
      <c r="BO835" t="s">
        <v>74</v>
      </c>
      <c r="BP835" t="s">
        <v>74</v>
      </c>
      <c r="BQ835" t="s">
        <v>74</v>
      </c>
      <c r="BR835" t="s">
        <v>97</v>
      </c>
      <c r="BS835" t="s">
        <v>9602</v>
      </c>
      <c r="BT835" t="str">
        <f>HYPERLINK("https%3A%2F%2Fwww.webofscience.com%2Fwos%2Fwoscc%2Ffull-record%2FWOS:A1994QA89000002","View Full Record in Web of Science")</f>
        <v>View Full Record in Web of Science</v>
      </c>
    </row>
    <row r="836" spans="1:72" x14ac:dyDescent="0.15">
      <c r="A836" t="s">
        <v>72</v>
      </c>
      <c r="B836" t="s">
        <v>9603</v>
      </c>
      <c r="C836" t="s">
        <v>74</v>
      </c>
      <c r="D836" t="s">
        <v>74</v>
      </c>
      <c r="E836" t="s">
        <v>74</v>
      </c>
      <c r="F836" t="s">
        <v>9603</v>
      </c>
      <c r="G836" t="s">
        <v>74</v>
      </c>
      <c r="H836" t="s">
        <v>74</v>
      </c>
      <c r="I836" t="s">
        <v>9604</v>
      </c>
      <c r="J836" t="s">
        <v>367</v>
      </c>
      <c r="K836" t="s">
        <v>74</v>
      </c>
      <c r="L836" t="s">
        <v>74</v>
      </c>
      <c r="M836" t="s">
        <v>77</v>
      </c>
      <c r="N836" t="s">
        <v>120</v>
      </c>
      <c r="O836" t="s">
        <v>74</v>
      </c>
      <c r="P836" t="s">
        <v>74</v>
      </c>
      <c r="Q836" t="s">
        <v>74</v>
      </c>
      <c r="R836" t="s">
        <v>74</v>
      </c>
      <c r="S836" t="s">
        <v>74</v>
      </c>
      <c r="T836" t="s">
        <v>74</v>
      </c>
      <c r="U836" t="s">
        <v>74</v>
      </c>
      <c r="V836" t="s">
        <v>74</v>
      </c>
      <c r="W836" t="s">
        <v>74</v>
      </c>
      <c r="X836" t="s">
        <v>74</v>
      </c>
      <c r="Y836" t="s">
        <v>74</v>
      </c>
      <c r="Z836" t="s">
        <v>74</v>
      </c>
      <c r="AA836" t="s">
        <v>74</v>
      </c>
      <c r="AB836" t="s">
        <v>74</v>
      </c>
      <c r="AC836" t="s">
        <v>74</v>
      </c>
      <c r="AD836" t="s">
        <v>74</v>
      </c>
      <c r="AE836" t="s">
        <v>74</v>
      </c>
      <c r="AF836" t="s">
        <v>74</v>
      </c>
      <c r="AG836">
        <v>0</v>
      </c>
      <c r="AH836">
        <v>0</v>
      </c>
      <c r="AI836">
        <v>0</v>
      </c>
      <c r="AJ836">
        <v>0</v>
      </c>
      <c r="AK836">
        <v>0</v>
      </c>
      <c r="AL836" t="s">
        <v>371</v>
      </c>
      <c r="AM836" t="s">
        <v>372</v>
      </c>
      <c r="AN836" t="s">
        <v>373</v>
      </c>
      <c r="AO836" t="s">
        <v>374</v>
      </c>
      <c r="AP836" t="s">
        <v>74</v>
      </c>
      <c r="AQ836" t="s">
        <v>74</v>
      </c>
      <c r="AR836" t="s">
        <v>375</v>
      </c>
      <c r="AS836" t="s">
        <v>376</v>
      </c>
      <c r="AT836" t="s">
        <v>9597</v>
      </c>
      <c r="AU836">
        <v>1994</v>
      </c>
      <c r="AV836">
        <v>6</v>
      </c>
      <c r="AW836">
        <v>4</v>
      </c>
      <c r="AX836" t="s">
        <v>74</v>
      </c>
      <c r="AY836" t="s">
        <v>74</v>
      </c>
      <c r="AZ836" t="s">
        <v>74</v>
      </c>
      <c r="BA836" t="s">
        <v>74</v>
      </c>
      <c r="BB836">
        <v>431</v>
      </c>
      <c r="BC836">
        <v>431</v>
      </c>
      <c r="BD836" t="s">
        <v>74</v>
      </c>
      <c r="BE836" t="s">
        <v>9605</v>
      </c>
      <c r="BF836" t="str">
        <f>HYPERLINK("http://dx.doi.org/10.1017/S0954102094000660","http://dx.doi.org/10.1017/S0954102094000660")</f>
        <v>http://dx.doi.org/10.1017/S0954102094000660</v>
      </c>
      <c r="BG836" t="s">
        <v>74</v>
      </c>
      <c r="BH836" t="s">
        <v>74</v>
      </c>
      <c r="BI836">
        <v>1</v>
      </c>
      <c r="BJ836" t="s">
        <v>378</v>
      </c>
      <c r="BK836" t="s">
        <v>94</v>
      </c>
      <c r="BL836" t="s">
        <v>379</v>
      </c>
      <c r="BM836" t="s">
        <v>9606</v>
      </c>
      <c r="BN836" t="s">
        <v>74</v>
      </c>
      <c r="BO836" t="s">
        <v>229</v>
      </c>
      <c r="BP836" t="s">
        <v>74</v>
      </c>
      <c r="BQ836" t="s">
        <v>74</v>
      </c>
      <c r="BR836" t="s">
        <v>97</v>
      </c>
      <c r="BS836" t="s">
        <v>9607</v>
      </c>
      <c r="BT836" t="str">
        <f>HYPERLINK("https%3A%2F%2Fwww.webofscience.com%2Fwos%2Fwoscc%2Ffull-record%2FWOS:A1994QA66500001","View Full Record in Web of Science")</f>
        <v>View Full Record in Web of Science</v>
      </c>
    </row>
    <row r="837" spans="1:72" x14ac:dyDescent="0.15">
      <c r="A837" t="s">
        <v>72</v>
      </c>
      <c r="B837" t="s">
        <v>9608</v>
      </c>
      <c r="C837" t="s">
        <v>74</v>
      </c>
      <c r="D837" t="s">
        <v>74</v>
      </c>
      <c r="E837" t="s">
        <v>74</v>
      </c>
      <c r="F837" t="s">
        <v>9608</v>
      </c>
      <c r="G837" t="s">
        <v>74</v>
      </c>
      <c r="H837" t="s">
        <v>74</v>
      </c>
      <c r="I837" t="s">
        <v>9609</v>
      </c>
      <c r="J837" t="s">
        <v>367</v>
      </c>
      <c r="K837" t="s">
        <v>74</v>
      </c>
      <c r="L837" t="s">
        <v>74</v>
      </c>
      <c r="M837" t="s">
        <v>77</v>
      </c>
      <c r="N837" t="s">
        <v>78</v>
      </c>
      <c r="O837" t="s">
        <v>74</v>
      </c>
      <c r="P837" t="s">
        <v>74</v>
      </c>
      <c r="Q837" t="s">
        <v>74</v>
      </c>
      <c r="R837" t="s">
        <v>74</v>
      </c>
      <c r="S837" t="s">
        <v>74</v>
      </c>
      <c r="T837" t="s">
        <v>9610</v>
      </c>
      <c r="U837" t="s">
        <v>74</v>
      </c>
      <c r="V837" t="s">
        <v>9611</v>
      </c>
      <c r="W837" t="s">
        <v>74</v>
      </c>
      <c r="X837" t="s">
        <v>74</v>
      </c>
      <c r="Y837" t="s">
        <v>9612</v>
      </c>
      <c r="Z837" t="s">
        <v>74</v>
      </c>
      <c r="AA837" t="s">
        <v>9613</v>
      </c>
      <c r="AB837" t="s">
        <v>9614</v>
      </c>
      <c r="AC837" t="s">
        <v>74</v>
      </c>
      <c r="AD837" t="s">
        <v>74</v>
      </c>
      <c r="AE837" t="s">
        <v>74</v>
      </c>
      <c r="AF837" t="s">
        <v>74</v>
      </c>
      <c r="AG837">
        <v>0</v>
      </c>
      <c r="AH837">
        <v>34</v>
      </c>
      <c r="AI837">
        <v>35</v>
      </c>
      <c r="AJ837">
        <v>0</v>
      </c>
      <c r="AK837">
        <v>2</v>
      </c>
      <c r="AL837" t="s">
        <v>371</v>
      </c>
      <c r="AM837" t="s">
        <v>372</v>
      </c>
      <c r="AN837" t="s">
        <v>373</v>
      </c>
      <c r="AO837" t="s">
        <v>374</v>
      </c>
      <c r="AP837" t="s">
        <v>74</v>
      </c>
      <c r="AQ837" t="s">
        <v>74</v>
      </c>
      <c r="AR837" t="s">
        <v>375</v>
      </c>
      <c r="AS837" t="s">
        <v>376</v>
      </c>
      <c r="AT837" t="s">
        <v>9597</v>
      </c>
      <c r="AU837">
        <v>1994</v>
      </c>
      <c r="AV837">
        <v>6</v>
      </c>
      <c r="AW837">
        <v>4</v>
      </c>
      <c r="AX837" t="s">
        <v>74</v>
      </c>
      <c r="AY837" t="s">
        <v>74</v>
      </c>
      <c r="AZ837" t="s">
        <v>74</v>
      </c>
      <c r="BA837" t="s">
        <v>74</v>
      </c>
      <c r="BB837">
        <v>433</v>
      </c>
      <c r="BC837">
        <v>442</v>
      </c>
      <c r="BD837" t="s">
        <v>74</v>
      </c>
      <c r="BE837" t="s">
        <v>9615</v>
      </c>
      <c r="BF837" t="str">
        <f>HYPERLINK("http://dx.doi.org/10.1017/S0954102094000672","http://dx.doi.org/10.1017/S0954102094000672")</f>
        <v>http://dx.doi.org/10.1017/S0954102094000672</v>
      </c>
      <c r="BG837" t="s">
        <v>74</v>
      </c>
      <c r="BH837" t="s">
        <v>74</v>
      </c>
      <c r="BI837">
        <v>10</v>
      </c>
      <c r="BJ837" t="s">
        <v>378</v>
      </c>
      <c r="BK837" t="s">
        <v>94</v>
      </c>
      <c r="BL837" t="s">
        <v>379</v>
      </c>
      <c r="BM837" t="s">
        <v>9606</v>
      </c>
      <c r="BN837" t="s">
        <v>74</v>
      </c>
      <c r="BO837" t="s">
        <v>74</v>
      </c>
      <c r="BP837" t="s">
        <v>74</v>
      </c>
      <c r="BQ837" t="s">
        <v>74</v>
      </c>
      <c r="BR837" t="s">
        <v>97</v>
      </c>
      <c r="BS837" t="s">
        <v>9616</v>
      </c>
      <c r="BT837" t="str">
        <f>HYPERLINK("https%3A%2F%2Fwww.webofscience.com%2Fwos%2Fwoscc%2Ffull-record%2FWOS:A1994QA66500002","View Full Record in Web of Science")</f>
        <v>View Full Record in Web of Science</v>
      </c>
    </row>
    <row r="838" spans="1:72" x14ac:dyDescent="0.15">
      <c r="A838" t="s">
        <v>72</v>
      </c>
      <c r="B838" t="s">
        <v>9617</v>
      </c>
      <c r="C838" t="s">
        <v>74</v>
      </c>
      <c r="D838" t="s">
        <v>74</v>
      </c>
      <c r="E838" t="s">
        <v>74</v>
      </c>
      <c r="F838" t="s">
        <v>9617</v>
      </c>
      <c r="G838" t="s">
        <v>74</v>
      </c>
      <c r="H838" t="s">
        <v>74</v>
      </c>
      <c r="I838" t="s">
        <v>9618</v>
      </c>
      <c r="J838" t="s">
        <v>367</v>
      </c>
      <c r="K838" t="s">
        <v>74</v>
      </c>
      <c r="L838" t="s">
        <v>74</v>
      </c>
      <c r="M838" t="s">
        <v>77</v>
      </c>
      <c r="N838" t="s">
        <v>78</v>
      </c>
      <c r="O838" t="s">
        <v>74</v>
      </c>
      <c r="P838" t="s">
        <v>74</v>
      </c>
      <c r="Q838" t="s">
        <v>74</v>
      </c>
      <c r="R838" t="s">
        <v>74</v>
      </c>
      <c r="S838" t="s">
        <v>74</v>
      </c>
      <c r="T838" t="s">
        <v>9619</v>
      </c>
      <c r="U838" t="s">
        <v>74</v>
      </c>
      <c r="V838" t="s">
        <v>9620</v>
      </c>
      <c r="W838" t="s">
        <v>74</v>
      </c>
      <c r="X838" t="s">
        <v>74</v>
      </c>
      <c r="Y838" t="s">
        <v>9621</v>
      </c>
      <c r="Z838" t="s">
        <v>74</v>
      </c>
      <c r="AA838" t="s">
        <v>74</v>
      </c>
      <c r="AB838" t="s">
        <v>74</v>
      </c>
      <c r="AC838" t="s">
        <v>74</v>
      </c>
      <c r="AD838" t="s">
        <v>74</v>
      </c>
      <c r="AE838" t="s">
        <v>74</v>
      </c>
      <c r="AF838" t="s">
        <v>74</v>
      </c>
      <c r="AG838">
        <v>0</v>
      </c>
      <c r="AH838">
        <v>19</v>
      </c>
      <c r="AI838">
        <v>20</v>
      </c>
      <c r="AJ838">
        <v>0</v>
      </c>
      <c r="AK838">
        <v>2</v>
      </c>
      <c r="AL838" t="s">
        <v>371</v>
      </c>
      <c r="AM838" t="s">
        <v>372</v>
      </c>
      <c r="AN838" t="s">
        <v>373</v>
      </c>
      <c r="AO838" t="s">
        <v>374</v>
      </c>
      <c r="AP838" t="s">
        <v>74</v>
      </c>
      <c r="AQ838" t="s">
        <v>74</v>
      </c>
      <c r="AR838" t="s">
        <v>375</v>
      </c>
      <c r="AS838" t="s">
        <v>376</v>
      </c>
      <c r="AT838" t="s">
        <v>9597</v>
      </c>
      <c r="AU838">
        <v>1994</v>
      </c>
      <c r="AV838">
        <v>6</v>
      </c>
      <c r="AW838">
        <v>4</v>
      </c>
      <c r="AX838" t="s">
        <v>74</v>
      </c>
      <c r="AY838" t="s">
        <v>74</v>
      </c>
      <c r="AZ838" t="s">
        <v>74</v>
      </c>
      <c r="BA838" t="s">
        <v>74</v>
      </c>
      <c r="BB838">
        <v>443</v>
      </c>
      <c r="BC838">
        <v>448</v>
      </c>
      <c r="BD838" t="s">
        <v>74</v>
      </c>
      <c r="BE838" t="s">
        <v>9622</v>
      </c>
      <c r="BF838" t="str">
        <f>HYPERLINK("http://dx.doi.org/10.1017/S0954102094000684","http://dx.doi.org/10.1017/S0954102094000684")</f>
        <v>http://dx.doi.org/10.1017/S0954102094000684</v>
      </c>
      <c r="BG838" t="s">
        <v>74</v>
      </c>
      <c r="BH838" t="s">
        <v>74</v>
      </c>
      <c r="BI838">
        <v>6</v>
      </c>
      <c r="BJ838" t="s">
        <v>378</v>
      </c>
      <c r="BK838" t="s">
        <v>94</v>
      </c>
      <c r="BL838" t="s">
        <v>379</v>
      </c>
      <c r="BM838" t="s">
        <v>9606</v>
      </c>
      <c r="BN838" t="s">
        <v>74</v>
      </c>
      <c r="BO838" t="s">
        <v>74</v>
      </c>
      <c r="BP838" t="s">
        <v>74</v>
      </c>
      <c r="BQ838" t="s">
        <v>74</v>
      </c>
      <c r="BR838" t="s">
        <v>97</v>
      </c>
      <c r="BS838" t="s">
        <v>9623</v>
      </c>
      <c r="BT838" t="str">
        <f>HYPERLINK("https%3A%2F%2Fwww.webofscience.com%2Fwos%2Fwoscc%2Ffull-record%2FWOS:A1994QA66500003","View Full Record in Web of Science")</f>
        <v>View Full Record in Web of Science</v>
      </c>
    </row>
    <row r="839" spans="1:72" x14ac:dyDescent="0.15">
      <c r="A839" t="s">
        <v>72</v>
      </c>
      <c r="B839" t="s">
        <v>9624</v>
      </c>
      <c r="C839" t="s">
        <v>74</v>
      </c>
      <c r="D839" t="s">
        <v>74</v>
      </c>
      <c r="E839" t="s">
        <v>74</v>
      </c>
      <c r="F839" t="s">
        <v>9624</v>
      </c>
      <c r="G839" t="s">
        <v>74</v>
      </c>
      <c r="H839" t="s">
        <v>74</v>
      </c>
      <c r="I839" t="s">
        <v>9625</v>
      </c>
      <c r="J839" t="s">
        <v>367</v>
      </c>
      <c r="K839" t="s">
        <v>74</v>
      </c>
      <c r="L839" t="s">
        <v>74</v>
      </c>
      <c r="M839" t="s">
        <v>77</v>
      </c>
      <c r="N839" t="s">
        <v>78</v>
      </c>
      <c r="O839" t="s">
        <v>74</v>
      </c>
      <c r="P839" t="s">
        <v>74</v>
      </c>
      <c r="Q839" t="s">
        <v>74</v>
      </c>
      <c r="R839" t="s">
        <v>74</v>
      </c>
      <c r="S839" t="s">
        <v>74</v>
      </c>
      <c r="T839" t="s">
        <v>9626</v>
      </c>
      <c r="U839" t="s">
        <v>74</v>
      </c>
      <c r="V839" t="s">
        <v>9627</v>
      </c>
      <c r="W839" t="s">
        <v>74</v>
      </c>
      <c r="X839" t="s">
        <v>74</v>
      </c>
      <c r="Y839" t="s">
        <v>9628</v>
      </c>
      <c r="Z839" t="s">
        <v>74</v>
      </c>
      <c r="AA839" t="s">
        <v>9629</v>
      </c>
      <c r="AB839" t="s">
        <v>9630</v>
      </c>
      <c r="AC839" t="s">
        <v>74</v>
      </c>
      <c r="AD839" t="s">
        <v>74</v>
      </c>
      <c r="AE839" t="s">
        <v>74</v>
      </c>
      <c r="AF839" t="s">
        <v>74</v>
      </c>
      <c r="AG839">
        <v>0</v>
      </c>
      <c r="AH839">
        <v>66</v>
      </c>
      <c r="AI839">
        <v>69</v>
      </c>
      <c r="AJ839">
        <v>2</v>
      </c>
      <c r="AK839">
        <v>10</v>
      </c>
      <c r="AL839" t="s">
        <v>371</v>
      </c>
      <c r="AM839" t="s">
        <v>372</v>
      </c>
      <c r="AN839" t="s">
        <v>373</v>
      </c>
      <c r="AO839" t="s">
        <v>374</v>
      </c>
      <c r="AP839" t="s">
        <v>74</v>
      </c>
      <c r="AQ839" t="s">
        <v>74</v>
      </c>
      <c r="AR839" t="s">
        <v>375</v>
      </c>
      <c r="AS839" t="s">
        <v>376</v>
      </c>
      <c r="AT839" t="s">
        <v>9597</v>
      </c>
      <c r="AU839">
        <v>1994</v>
      </c>
      <c r="AV839">
        <v>6</v>
      </c>
      <c r="AW839">
        <v>4</v>
      </c>
      <c r="AX839" t="s">
        <v>74</v>
      </c>
      <c r="AY839" t="s">
        <v>74</v>
      </c>
      <c r="AZ839" t="s">
        <v>74</v>
      </c>
      <c r="BA839" t="s">
        <v>74</v>
      </c>
      <c r="BB839">
        <v>449</v>
      </c>
      <c r="BC839">
        <v>462</v>
      </c>
      <c r="BD839" t="s">
        <v>74</v>
      </c>
      <c r="BE839" t="s">
        <v>9631</v>
      </c>
      <c r="BF839" t="str">
        <f>HYPERLINK("http://dx.doi.org/10.1017/S0954102094000696","http://dx.doi.org/10.1017/S0954102094000696")</f>
        <v>http://dx.doi.org/10.1017/S0954102094000696</v>
      </c>
      <c r="BG839" t="s">
        <v>74</v>
      </c>
      <c r="BH839" t="s">
        <v>74</v>
      </c>
      <c r="BI839">
        <v>14</v>
      </c>
      <c r="BJ839" t="s">
        <v>378</v>
      </c>
      <c r="BK839" t="s">
        <v>94</v>
      </c>
      <c r="BL839" t="s">
        <v>379</v>
      </c>
      <c r="BM839" t="s">
        <v>9606</v>
      </c>
      <c r="BN839" t="s">
        <v>74</v>
      </c>
      <c r="BO839" t="s">
        <v>74</v>
      </c>
      <c r="BP839" t="s">
        <v>74</v>
      </c>
      <c r="BQ839" t="s">
        <v>74</v>
      </c>
      <c r="BR839" t="s">
        <v>97</v>
      </c>
      <c r="BS839" t="s">
        <v>9632</v>
      </c>
      <c r="BT839" t="str">
        <f>HYPERLINK("https%3A%2F%2Fwww.webofscience.com%2Fwos%2Fwoscc%2Ffull-record%2FWOS:A1994QA66500004","View Full Record in Web of Science")</f>
        <v>View Full Record in Web of Science</v>
      </c>
    </row>
    <row r="840" spans="1:72" x14ac:dyDescent="0.15">
      <c r="A840" t="s">
        <v>72</v>
      </c>
      <c r="B840" t="s">
        <v>959</v>
      </c>
      <c r="C840" t="s">
        <v>74</v>
      </c>
      <c r="D840" t="s">
        <v>74</v>
      </c>
      <c r="E840" t="s">
        <v>74</v>
      </c>
      <c r="F840" t="s">
        <v>959</v>
      </c>
      <c r="G840" t="s">
        <v>74</v>
      </c>
      <c r="H840" t="s">
        <v>74</v>
      </c>
      <c r="I840" t="s">
        <v>9633</v>
      </c>
      <c r="J840" t="s">
        <v>367</v>
      </c>
      <c r="K840" t="s">
        <v>74</v>
      </c>
      <c r="L840" t="s">
        <v>74</v>
      </c>
      <c r="M840" t="s">
        <v>77</v>
      </c>
      <c r="N840" t="s">
        <v>78</v>
      </c>
      <c r="O840" t="s">
        <v>74</v>
      </c>
      <c r="P840" t="s">
        <v>74</v>
      </c>
      <c r="Q840" t="s">
        <v>74</v>
      </c>
      <c r="R840" t="s">
        <v>74</v>
      </c>
      <c r="S840" t="s">
        <v>74</v>
      </c>
      <c r="T840" t="s">
        <v>9634</v>
      </c>
      <c r="U840" t="s">
        <v>74</v>
      </c>
      <c r="V840" t="s">
        <v>9635</v>
      </c>
      <c r="W840" t="s">
        <v>74</v>
      </c>
      <c r="X840" t="s">
        <v>74</v>
      </c>
      <c r="Y840" t="s">
        <v>963</v>
      </c>
      <c r="Z840" t="s">
        <v>74</v>
      </c>
      <c r="AA840" t="s">
        <v>964</v>
      </c>
      <c r="AB840" t="s">
        <v>74</v>
      </c>
      <c r="AC840" t="s">
        <v>74</v>
      </c>
      <c r="AD840" t="s">
        <v>74</v>
      </c>
      <c r="AE840" t="s">
        <v>74</v>
      </c>
      <c r="AF840" t="s">
        <v>74</v>
      </c>
      <c r="AG840">
        <v>0</v>
      </c>
      <c r="AH840">
        <v>21</v>
      </c>
      <c r="AI840">
        <v>22</v>
      </c>
      <c r="AJ840">
        <v>0</v>
      </c>
      <c r="AK840">
        <v>5</v>
      </c>
      <c r="AL840" t="s">
        <v>371</v>
      </c>
      <c r="AM840" t="s">
        <v>372</v>
      </c>
      <c r="AN840" t="s">
        <v>373</v>
      </c>
      <c r="AO840" t="s">
        <v>374</v>
      </c>
      <c r="AP840" t="s">
        <v>74</v>
      </c>
      <c r="AQ840" t="s">
        <v>74</v>
      </c>
      <c r="AR840" t="s">
        <v>375</v>
      </c>
      <c r="AS840" t="s">
        <v>376</v>
      </c>
      <c r="AT840" t="s">
        <v>9597</v>
      </c>
      <c r="AU840">
        <v>1994</v>
      </c>
      <c r="AV840">
        <v>6</v>
      </c>
      <c r="AW840">
        <v>4</v>
      </c>
      <c r="AX840" t="s">
        <v>74</v>
      </c>
      <c r="AY840" t="s">
        <v>74</v>
      </c>
      <c r="AZ840" t="s">
        <v>74</v>
      </c>
      <c r="BA840" t="s">
        <v>74</v>
      </c>
      <c r="BB840">
        <v>463</v>
      </c>
      <c r="BC840">
        <v>471</v>
      </c>
      <c r="BD840" t="s">
        <v>74</v>
      </c>
      <c r="BE840" t="s">
        <v>9636</v>
      </c>
      <c r="BF840" t="str">
        <f>HYPERLINK("http://dx.doi.org/10.1017/S0954102094000702","http://dx.doi.org/10.1017/S0954102094000702")</f>
        <v>http://dx.doi.org/10.1017/S0954102094000702</v>
      </c>
      <c r="BG840" t="s">
        <v>74</v>
      </c>
      <c r="BH840" t="s">
        <v>74</v>
      </c>
      <c r="BI840">
        <v>9</v>
      </c>
      <c r="BJ840" t="s">
        <v>378</v>
      </c>
      <c r="BK840" t="s">
        <v>94</v>
      </c>
      <c r="BL840" t="s">
        <v>379</v>
      </c>
      <c r="BM840" t="s">
        <v>9606</v>
      </c>
      <c r="BN840" t="s">
        <v>74</v>
      </c>
      <c r="BO840" t="s">
        <v>1371</v>
      </c>
      <c r="BP840" t="s">
        <v>74</v>
      </c>
      <c r="BQ840" t="s">
        <v>74</v>
      </c>
      <c r="BR840" t="s">
        <v>97</v>
      </c>
      <c r="BS840" t="s">
        <v>9637</v>
      </c>
      <c r="BT840" t="str">
        <f>HYPERLINK("https%3A%2F%2Fwww.webofscience.com%2Fwos%2Fwoscc%2Ffull-record%2FWOS:A1994QA66500005","View Full Record in Web of Science")</f>
        <v>View Full Record in Web of Science</v>
      </c>
    </row>
    <row r="841" spans="1:72" x14ac:dyDescent="0.15">
      <c r="A841" t="s">
        <v>72</v>
      </c>
      <c r="B841" t="s">
        <v>9638</v>
      </c>
      <c r="C841" t="s">
        <v>74</v>
      </c>
      <c r="D841" t="s">
        <v>74</v>
      </c>
      <c r="E841" t="s">
        <v>74</v>
      </c>
      <c r="F841" t="s">
        <v>9638</v>
      </c>
      <c r="G841" t="s">
        <v>74</v>
      </c>
      <c r="H841" t="s">
        <v>74</v>
      </c>
      <c r="I841" t="s">
        <v>9639</v>
      </c>
      <c r="J841" t="s">
        <v>367</v>
      </c>
      <c r="K841" t="s">
        <v>74</v>
      </c>
      <c r="L841" t="s">
        <v>74</v>
      </c>
      <c r="M841" t="s">
        <v>77</v>
      </c>
      <c r="N841" t="s">
        <v>78</v>
      </c>
      <c r="O841" t="s">
        <v>74</v>
      </c>
      <c r="P841" t="s">
        <v>74</v>
      </c>
      <c r="Q841" t="s">
        <v>74</v>
      </c>
      <c r="R841" t="s">
        <v>74</v>
      </c>
      <c r="S841" t="s">
        <v>74</v>
      </c>
      <c r="T841" t="s">
        <v>9640</v>
      </c>
      <c r="U841" t="s">
        <v>74</v>
      </c>
      <c r="V841" t="s">
        <v>9641</v>
      </c>
      <c r="W841" t="s">
        <v>74</v>
      </c>
      <c r="X841" t="s">
        <v>74</v>
      </c>
      <c r="Y841" t="s">
        <v>9642</v>
      </c>
      <c r="Z841" t="s">
        <v>74</v>
      </c>
      <c r="AA841" t="s">
        <v>9643</v>
      </c>
      <c r="AB841" t="s">
        <v>74</v>
      </c>
      <c r="AC841" t="s">
        <v>74</v>
      </c>
      <c r="AD841" t="s">
        <v>74</v>
      </c>
      <c r="AE841" t="s">
        <v>74</v>
      </c>
      <c r="AF841" t="s">
        <v>74</v>
      </c>
      <c r="AG841">
        <v>0</v>
      </c>
      <c r="AH841">
        <v>94</v>
      </c>
      <c r="AI841">
        <v>106</v>
      </c>
      <c r="AJ841">
        <v>1</v>
      </c>
      <c r="AK841">
        <v>12</v>
      </c>
      <c r="AL841" t="s">
        <v>371</v>
      </c>
      <c r="AM841" t="s">
        <v>372</v>
      </c>
      <c r="AN841" t="s">
        <v>373</v>
      </c>
      <c r="AO841" t="s">
        <v>374</v>
      </c>
      <c r="AP841" t="s">
        <v>74</v>
      </c>
      <c r="AQ841" t="s">
        <v>74</v>
      </c>
      <c r="AR841" t="s">
        <v>375</v>
      </c>
      <c r="AS841" t="s">
        <v>376</v>
      </c>
      <c r="AT841" t="s">
        <v>9597</v>
      </c>
      <c r="AU841">
        <v>1994</v>
      </c>
      <c r="AV841">
        <v>6</v>
      </c>
      <c r="AW841">
        <v>4</v>
      </c>
      <c r="AX841" t="s">
        <v>74</v>
      </c>
      <c r="AY841" t="s">
        <v>74</v>
      </c>
      <c r="AZ841" t="s">
        <v>74</v>
      </c>
      <c r="BA841" t="s">
        <v>74</v>
      </c>
      <c r="BB841">
        <v>473</v>
      </c>
      <c r="BC841">
        <v>478</v>
      </c>
      <c r="BD841" t="s">
        <v>74</v>
      </c>
      <c r="BE841" t="s">
        <v>9644</v>
      </c>
      <c r="BF841" t="str">
        <f>HYPERLINK("http://dx.doi.org/10.1017/S0954102094000714","http://dx.doi.org/10.1017/S0954102094000714")</f>
        <v>http://dx.doi.org/10.1017/S0954102094000714</v>
      </c>
      <c r="BG841" t="s">
        <v>74</v>
      </c>
      <c r="BH841" t="s">
        <v>74</v>
      </c>
      <c r="BI841">
        <v>6</v>
      </c>
      <c r="BJ841" t="s">
        <v>378</v>
      </c>
      <c r="BK841" t="s">
        <v>94</v>
      </c>
      <c r="BL841" t="s">
        <v>379</v>
      </c>
      <c r="BM841" t="s">
        <v>9606</v>
      </c>
      <c r="BN841" t="s">
        <v>74</v>
      </c>
      <c r="BO841" t="s">
        <v>74</v>
      </c>
      <c r="BP841" t="s">
        <v>74</v>
      </c>
      <c r="BQ841" t="s">
        <v>74</v>
      </c>
      <c r="BR841" t="s">
        <v>97</v>
      </c>
      <c r="BS841" t="s">
        <v>9645</v>
      </c>
      <c r="BT841" t="str">
        <f>HYPERLINK("https%3A%2F%2Fwww.webofscience.com%2Fwos%2Fwoscc%2Ffull-record%2FWOS:A1994QA66500006","View Full Record in Web of Science")</f>
        <v>View Full Record in Web of Science</v>
      </c>
    </row>
    <row r="842" spans="1:72" x14ac:dyDescent="0.15">
      <c r="A842" t="s">
        <v>72</v>
      </c>
      <c r="B842" t="s">
        <v>2630</v>
      </c>
      <c r="C842" t="s">
        <v>74</v>
      </c>
      <c r="D842" t="s">
        <v>74</v>
      </c>
      <c r="E842" t="s">
        <v>74</v>
      </c>
      <c r="F842" t="s">
        <v>2630</v>
      </c>
      <c r="G842" t="s">
        <v>74</v>
      </c>
      <c r="H842" t="s">
        <v>74</v>
      </c>
      <c r="I842" t="s">
        <v>9646</v>
      </c>
      <c r="J842" t="s">
        <v>367</v>
      </c>
      <c r="K842" t="s">
        <v>74</v>
      </c>
      <c r="L842" t="s">
        <v>74</v>
      </c>
      <c r="M842" t="s">
        <v>77</v>
      </c>
      <c r="N842" t="s">
        <v>78</v>
      </c>
      <c r="O842" t="s">
        <v>74</v>
      </c>
      <c r="P842" t="s">
        <v>74</v>
      </c>
      <c r="Q842" t="s">
        <v>74</v>
      </c>
      <c r="R842" t="s">
        <v>74</v>
      </c>
      <c r="S842" t="s">
        <v>74</v>
      </c>
      <c r="T842" t="s">
        <v>9647</v>
      </c>
      <c r="U842" t="s">
        <v>74</v>
      </c>
      <c r="V842" t="s">
        <v>9648</v>
      </c>
      <c r="W842" t="s">
        <v>74</v>
      </c>
      <c r="X842" t="s">
        <v>74</v>
      </c>
      <c r="Y842" t="s">
        <v>9649</v>
      </c>
      <c r="Z842" t="s">
        <v>74</v>
      </c>
      <c r="AA842" t="s">
        <v>74</v>
      </c>
      <c r="AB842" t="s">
        <v>74</v>
      </c>
      <c r="AC842" t="s">
        <v>74</v>
      </c>
      <c r="AD842" t="s">
        <v>74</v>
      </c>
      <c r="AE842" t="s">
        <v>74</v>
      </c>
      <c r="AF842" t="s">
        <v>74</v>
      </c>
      <c r="AG842">
        <v>0</v>
      </c>
      <c r="AH842">
        <v>35</v>
      </c>
      <c r="AI842">
        <v>44</v>
      </c>
      <c r="AJ842">
        <v>0</v>
      </c>
      <c r="AK842">
        <v>12</v>
      </c>
      <c r="AL842" t="s">
        <v>371</v>
      </c>
      <c r="AM842" t="s">
        <v>372</v>
      </c>
      <c r="AN842" t="s">
        <v>373</v>
      </c>
      <c r="AO842" t="s">
        <v>374</v>
      </c>
      <c r="AP842" t="s">
        <v>74</v>
      </c>
      <c r="AQ842" t="s">
        <v>74</v>
      </c>
      <c r="AR842" t="s">
        <v>375</v>
      </c>
      <c r="AS842" t="s">
        <v>376</v>
      </c>
      <c r="AT842" t="s">
        <v>9597</v>
      </c>
      <c r="AU842">
        <v>1994</v>
      </c>
      <c r="AV842">
        <v>6</v>
      </c>
      <c r="AW842">
        <v>4</v>
      </c>
      <c r="AX842" t="s">
        <v>74</v>
      </c>
      <c r="AY842" t="s">
        <v>74</v>
      </c>
      <c r="AZ842" t="s">
        <v>74</v>
      </c>
      <c r="BA842" t="s">
        <v>74</v>
      </c>
      <c r="BB842">
        <v>479</v>
      </c>
      <c r="BC842">
        <v>482</v>
      </c>
      <c r="BD842" t="s">
        <v>74</v>
      </c>
      <c r="BE842" t="s">
        <v>9650</v>
      </c>
      <c r="BF842" t="str">
        <f>HYPERLINK("http://dx.doi.org/10.1017/S0954102094000726","http://dx.doi.org/10.1017/S0954102094000726")</f>
        <v>http://dx.doi.org/10.1017/S0954102094000726</v>
      </c>
      <c r="BG842" t="s">
        <v>74</v>
      </c>
      <c r="BH842" t="s">
        <v>74</v>
      </c>
      <c r="BI842">
        <v>4</v>
      </c>
      <c r="BJ842" t="s">
        <v>378</v>
      </c>
      <c r="BK842" t="s">
        <v>94</v>
      </c>
      <c r="BL842" t="s">
        <v>379</v>
      </c>
      <c r="BM842" t="s">
        <v>9606</v>
      </c>
      <c r="BN842" t="s">
        <v>74</v>
      </c>
      <c r="BO842" t="s">
        <v>74</v>
      </c>
      <c r="BP842" t="s">
        <v>74</v>
      </c>
      <c r="BQ842" t="s">
        <v>74</v>
      </c>
      <c r="BR842" t="s">
        <v>97</v>
      </c>
      <c r="BS842" t="s">
        <v>9651</v>
      </c>
      <c r="BT842" t="str">
        <f>HYPERLINK("https%3A%2F%2Fwww.webofscience.com%2Fwos%2Fwoscc%2Ffull-record%2FWOS:A1994QA66500007","View Full Record in Web of Science")</f>
        <v>View Full Record in Web of Science</v>
      </c>
    </row>
    <row r="843" spans="1:72" x14ac:dyDescent="0.15">
      <c r="A843" t="s">
        <v>72</v>
      </c>
      <c r="B843" t="s">
        <v>9652</v>
      </c>
      <c r="C843" t="s">
        <v>74</v>
      </c>
      <c r="D843" t="s">
        <v>74</v>
      </c>
      <c r="E843" t="s">
        <v>74</v>
      </c>
      <c r="F843" t="s">
        <v>9652</v>
      </c>
      <c r="G843" t="s">
        <v>74</v>
      </c>
      <c r="H843" t="s">
        <v>74</v>
      </c>
      <c r="I843" t="s">
        <v>9653</v>
      </c>
      <c r="J843" t="s">
        <v>367</v>
      </c>
      <c r="K843" t="s">
        <v>74</v>
      </c>
      <c r="L843" t="s">
        <v>74</v>
      </c>
      <c r="M843" t="s">
        <v>77</v>
      </c>
      <c r="N843" t="s">
        <v>78</v>
      </c>
      <c r="O843" t="s">
        <v>74</v>
      </c>
      <c r="P843" t="s">
        <v>74</v>
      </c>
      <c r="Q843" t="s">
        <v>74</v>
      </c>
      <c r="R843" t="s">
        <v>74</v>
      </c>
      <c r="S843" t="s">
        <v>74</v>
      </c>
      <c r="T843" t="s">
        <v>9654</v>
      </c>
      <c r="U843" t="s">
        <v>74</v>
      </c>
      <c r="V843" t="s">
        <v>9655</v>
      </c>
      <c r="W843" t="s">
        <v>74</v>
      </c>
      <c r="X843" t="s">
        <v>74</v>
      </c>
      <c r="Y843" t="s">
        <v>9656</v>
      </c>
      <c r="Z843" t="s">
        <v>74</v>
      </c>
      <c r="AA843" t="s">
        <v>74</v>
      </c>
      <c r="AB843" t="s">
        <v>74</v>
      </c>
      <c r="AC843" t="s">
        <v>74</v>
      </c>
      <c r="AD843" t="s">
        <v>74</v>
      </c>
      <c r="AE843" t="s">
        <v>74</v>
      </c>
      <c r="AF843" t="s">
        <v>74</v>
      </c>
      <c r="AG843">
        <v>0</v>
      </c>
      <c r="AH843">
        <v>30</v>
      </c>
      <c r="AI843">
        <v>33</v>
      </c>
      <c r="AJ843">
        <v>0</v>
      </c>
      <c r="AK843">
        <v>6</v>
      </c>
      <c r="AL843" t="s">
        <v>371</v>
      </c>
      <c r="AM843" t="s">
        <v>372</v>
      </c>
      <c r="AN843" t="s">
        <v>373</v>
      </c>
      <c r="AO843" t="s">
        <v>374</v>
      </c>
      <c r="AP843" t="s">
        <v>74</v>
      </c>
      <c r="AQ843" t="s">
        <v>74</v>
      </c>
      <c r="AR843" t="s">
        <v>375</v>
      </c>
      <c r="AS843" t="s">
        <v>376</v>
      </c>
      <c r="AT843" t="s">
        <v>9597</v>
      </c>
      <c r="AU843">
        <v>1994</v>
      </c>
      <c r="AV843">
        <v>6</v>
      </c>
      <c r="AW843">
        <v>4</v>
      </c>
      <c r="AX843" t="s">
        <v>74</v>
      </c>
      <c r="AY843" t="s">
        <v>74</v>
      </c>
      <c r="AZ843" t="s">
        <v>74</v>
      </c>
      <c r="BA843" t="s">
        <v>74</v>
      </c>
      <c r="BB843">
        <v>483</v>
      </c>
      <c r="BC843">
        <v>490</v>
      </c>
      <c r="BD843" t="s">
        <v>74</v>
      </c>
      <c r="BE843" t="s">
        <v>9657</v>
      </c>
      <c r="BF843" t="str">
        <f>HYPERLINK("http://dx.doi.org/10.1017/S0954102094000738","http://dx.doi.org/10.1017/S0954102094000738")</f>
        <v>http://dx.doi.org/10.1017/S0954102094000738</v>
      </c>
      <c r="BG843" t="s">
        <v>74</v>
      </c>
      <c r="BH843" t="s">
        <v>74</v>
      </c>
      <c r="BI843">
        <v>8</v>
      </c>
      <c r="BJ843" t="s">
        <v>378</v>
      </c>
      <c r="BK843" t="s">
        <v>94</v>
      </c>
      <c r="BL843" t="s">
        <v>379</v>
      </c>
      <c r="BM843" t="s">
        <v>9606</v>
      </c>
      <c r="BN843" t="s">
        <v>74</v>
      </c>
      <c r="BO843" t="s">
        <v>74</v>
      </c>
      <c r="BP843" t="s">
        <v>74</v>
      </c>
      <c r="BQ843" t="s">
        <v>74</v>
      </c>
      <c r="BR843" t="s">
        <v>97</v>
      </c>
      <c r="BS843" t="s">
        <v>9658</v>
      </c>
      <c r="BT843" t="str">
        <f>HYPERLINK("https%3A%2F%2Fwww.webofscience.com%2Fwos%2Fwoscc%2Ffull-record%2FWOS:A1994QA66500008","View Full Record in Web of Science")</f>
        <v>View Full Record in Web of Science</v>
      </c>
    </row>
    <row r="844" spans="1:72" x14ac:dyDescent="0.15">
      <c r="A844" t="s">
        <v>72</v>
      </c>
      <c r="B844" t="s">
        <v>9659</v>
      </c>
      <c r="C844" t="s">
        <v>74</v>
      </c>
      <c r="D844" t="s">
        <v>74</v>
      </c>
      <c r="E844" t="s">
        <v>74</v>
      </c>
      <c r="F844" t="s">
        <v>9659</v>
      </c>
      <c r="G844" t="s">
        <v>74</v>
      </c>
      <c r="H844" t="s">
        <v>74</v>
      </c>
      <c r="I844" t="s">
        <v>9660</v>
      </c>
      <c r="J844" t="s">
        <v>367</v>
      </c>
      <c r="K844" t="s">
        <v>74</v>
      </c>
      <c r="L844" t="s">
        <v>74</v>
      </c>
      <c r="M844" t="s">
        <v>77</v>
      </c>
      <c r="N844" t="s">
        <v>78</v>
      </c>
      <c r="O844" t="s">
        <v>74</v>
      </c>
      <c r="P844" t="s">
        <v>74</v>
      </c>
      <c r="Q844" t="s">
        <v>74</v>
      </c>
      <c r="R844" t="s">
        <v>74</v>
      </c>
      <c r="S844" t="s">
        <v>74</v>
      </c>
      <c r="T844" t="s">
        <v>9661</v>
      </c>
      <c r="U844" t="s">
        <v>74</v>
      </c>
      <c r="V844" t="s">
        <v>9662</v>
      </c>
      <c r="W844" t="s">
        <v>74</v>
      </c>
      <c r="X844" t="s">
        <v>74</v>
      </c>
      <c r="Y844" t="s">
        <v>9663</v>
      </c>
      <c r="Z844" t="s">
        <v>74</v>
      </c>
      <c r="AA844" t="s">
        <v>74</v>
      </c>
      <c r="AB844" t="s">
        <v>74</v>
      </c>
      <c r="AC844" t="s">
        <v>74</v>
      </c>
      <c r="AD844" t="s">
        <v>74</v>
      </c>
      <c r="AE844" t="s">
        <v>74</v>
      </c>
      <c r="AF844" t="s">
        <v>74</v>
      </c>
      <c r="AG844">
        <v>0</v>
      </c>
      <c r="AH844">
        <v>57</v>
      </c>
      <c r="AI844">
        <v>64</v>
      </c>
      <c r="AJ844">
        <v>0</v>
      </c>
      <c r="AK844">
        <v>6</v>
      </c>
      <c r="AL844" t="s">
        <v>371</v>
      </c>
      <c r="AM844" t="s">
        <v>372</v>
      </c>
      <c r="AN844" t="s">
        <v>373</v>
      </c>
      <c r="AO844" t="s">
        <v>374</v>
      </c>
      <c r="AP844" t="s">
        <v>74</v>
      </c>
      <c r="AQ844" t="s">
        <v>74</v>
      </c>
      <c r="AR844" t="s">
        <v>375</v>
      </c>
      <c r="AS844" t="s">
        <v>376</v>
      </c>
      <c r="AT844" t="s">
        <v>9597</v>
      </c>
      <c r="AU844">
        <v>1994</v>
      </c>
      <c r="AV844">
        <v>6</v>
      </c>
      <c r="AW844">
        <v>4</v>
      </c>
      <c r="AX844" t="s">
        <v>74</v>
      </c>
      <c r="AY844" t="s">
        <v>74</v>
      </c>
      <c r="AZ844" t="s">
        <v>74</v>
      </c>
      <c r="BA844" t="s">
        <v>74</v>
      </c>
      <c r="BB844">
        <v>491</v>
      </c>
      <c r="BC844">
        <v>495</v>
      </c>
      <c r="BD844" t="s">
        <v>74</v>
      </c>
      <c r="BE844" t="s">
        <v>9664</v>
      </c>
      <c r="BF844" t="str">
        <f>HYPERLINK("http://dx.doi.org/10.1017/S095410209400074X","http://dx.doi.org/10.1017/S095410209400074X")</f>
        <v>http://dx.doi.org/10.1017/S095410209400074X</v>
      </c>
      <c r="BG844" t="s">
        <v>74</v>
      </c>
      <c r="BH844" t="s">
        <v>74</v>
      </c>
      <c r="BI844">
        <v>5</v>
      </c>
      <c r="BJ844" t="s">
        <v>378</v>
      </c>
      <c r="BK844" t="s">
        <v>94</v>
      </c>
      <c r="BL844" t="s">
        <v>379</v>
      </c>
      <c r="BM844" t="s">
        <v>9606</v>
      </c>
      <c r="BN844" t="s">
        <v>74</v>
      </c>
      <c r="BO844" t="s">
        <v>74</v>
      </c>
      <c r="BP844" t="s">
        <v>74</v>
      </c>
      <c r="BQ844" t="s">
        <v>74</v>
      </c>
      <c r="BR844" t="s">
        <v>97</v>
      </c>
      <c r="BS844" t="s">
        <v>9665</v>
      </c>
      <c r="BT844" t="str">
        <f>HYPERLINK("https%3A%2F%2Fwww.webofscience.com%2Fwos%2Fwoscc%2Ffull-record%2FWOS:A1994QA66500009","View Full Record in Web of Science")</f>
        <v>View Full Record in Web of Science</v>
      </c>
    </row>
    <row r="845" spans="1:72" x14ac:dyDescent="0.15">
      <c r="A845" t="s">
        <v>72</v>
      </c>
      <c r="B845" t="s">
        <v>9666</v>
      </c>
      <c r="C845" t="s">
        <v>74</v>
      </c>
      <c r="D845" t="s">
        <v>74</v>
      </c>
      <c r="E845" t="s">
        <v>74</v>
      </c>
      <c r="F845" t="s">
        <v>9666</v>
      </c>
      <c r="G845" t="s">
        <v>74</v>
      </c>
      <c r="H845" t="s">
        <v>74</v>
      </c>
      <c r="I845" t="s">
        <v>9667</v>
      </c>
      <c r="J845" t="s">
        <v>367</v>
      </c>
      <c r="K845" t="s">
        <v>74</v>
      </c>
      <c r="L845" t="s">
        <v>74</v>
      </c>
      <c r="M845" t="s">
        <v>77</v>
      </c>
      <c r="N845" t="s">
        <v>78</v>
      </c>
      <c r="O845" t="s">
        <v>74</v>
      </c>
      <c r="P845" t="s">
        <v>74</v>
      </c>
      <c r="Q845" t="s">
        <v>74</v>
      </c>
      <c r="R845" t="s">
        <v>74</v>
      </c>
      <c r="S845" t="s">
        <v>74</v>
      </c>
      <c r="T845" t="s">
        <v>9668</v>
      </c>
      <c r="U845" t="s">
        <v>74</v>
      </c>
      <c r="V845" t="s">
        <v>9669</v>
      </c>
      <c r="W845" t="s">
        <v>74</v>
      </c>
      <c r="X845" t="s">
        <v>74</v>
      </c>
      <c r="Y845" t="s">
        <v>9670</v>
      </c>
      <c r="Z845" t="s">
        <v>74</v>
      </c>
      <c r="AA845" t="s">
        <v>9671</v>
      </c>
      <c r="AB845" t="s">
        <v>9672</v>
      </c>
      <c r="AC845" t="s">
        <v>74</v>
      </c>
      <c r="AD845" t="s">
        <v>74</v>
      </c>
      <c r="AE845" t="s">
        <v>74</v>
      </c>
      <c r="AF845" t="s">
        <v>74</v>
      </c>
      <c r="AG845">
        <v>0</v>
      </c>
      <c r="AH845">
        <v>44</v>
      </c>
      <c r="AI845">
        <v>45</v>
      </c>
      <c r="AJ845">
        <v>1</v>
      </c>
      <c r="AK845">
        <v>6</v>
      </c>
      <c r="AL845" t="s">
        <v>371</v>
      </c>
      <c r="AM845" t="s">
        <v>372</v>
      </c>
      <c r="AN845" t="s">
        <v>373</v>
      </c>
      <c r="AO845" t="s">
        <v>374</v>
      </c>
      <c r="AP845" t="s">
        <v>74</v>
      </c>
      <c r="AQ845" t="s">
        <v>74</v>
      </c>
      <c r="AR845" t="s">
        <v>375</v>
      </c>
      <c r="AS845" t="s">
        <v>376</v>
      </c>
      <c r="AT845" t="s">
        <v>9597</v>
      </c>
      <c r="AU845">
        <v>1994</v>
      </c>
      <c r="AV845">
        <v>6</v>
      </c>
      <c r="AW845">
        <v>4</v>
      </c>
      <c r="AX845" t="s">
        <v>74</v>
      </c>
      <c r="AY845" t="s">
        <v>74</v>
      </c>
      <c r="AZ845" t="s">
        <v>74</v>
      </c>
      <c r="BA845" t="s">
        <v>74</v>
      </c>
      <c r="BB845">
        <v>497</v>
      </c>
      <c r="BC845">
        <v>506</v>
      </c>
      <c r="BD845" t="s">
        <v>74</v>
      </c>
      <c r="BE845" t="s">
        <v>9673</v>
      </c>
      <c r="BF845" t="str">
        <f>HYPERLINK("http://dx.doi.org/10.1017/S0954102094000751","http://dx.doi.org/10.1017/S0954102094000751")</f>
        <v>http://dx.doi.org/10.1017/S0954102094000751</v>
      </c>
      <c r="BG845" t="s">
        <v>74</v>
      </c>
      <c r="BH845" t="s">
        <v>74</v>
      </c>
      <c r="BI845">
        <v>10</v>
      </c>
      <c r="BJ845" t="s">
        <v>378</v>
      </c>
      <c r="BK845" t="s">
        <v>94</v>
      </c>
      <c r="BL845" t="s">
        <v>379</v>
      </c>
      <c r="BM845" t="s">
        <v>9606</v>
      </c>
      <c r="BN845" t="s">
        <v>74</v>
      </c>
      <c r="BO845" t="s">
        <v>74</v>
      </c>
      <c r="BP845" t="s">
        <v>74</v>
      </c>
      <c r="BQ845" t="s">
        <v>74</v>
      </c>
      <c r="BR845" t="s">
        <v>97</v>
      </c>
      <c r="BS845" t="s">
        <v>9674</v>
      </c>
      <c r="BT845" t="str">
        <f>HYPERLINK("https%3A%2F%2Fwww.webofscience.com%2Fwos%2Fwoscc%2Ffull-record%2FWOS:A1994QA66500010","View Full Record in Web of Science")</f>
        <v>View Full Record in Web of Science</v>
      </c>
    </row>
    <row r="846" spans="1:72" x14ac:dyDescent="0.15">
      <c r="A846" t="s">
        <v>72</v>
      </c>
      <c r="B846" t="s">
        <v>9675</v>
      </c>
      <c r="C846" t="s">
        <v>74</v>
      </c>
      <c r="D846" t="s">
        <v>74</v>
      </c>
      <c r="E846" t="s">
        <v>74</v>
      </c>
      <c r="F846" t="s">
        <v>9675</v>
      </c>
      <c r="G846" t="s">
        <v>74</v>
      </c>
      <c r="H846" t="s">
        <v>74</v>
      </c>
      <c r="I846" t="s">
        <v>9676</v>
      </c>
      <c r="J846" t="s">
        <v>367</v>
      </c>
      <c r="K846" t="s">
        <v>74</v>
      </c>
      <c r="L846" t="s">
        <v>74</v>
      </c>
      <c r="M846" t="s">
        <v>77</v>
      </c>
      <c r="N846" t="s">
        <v>78</v>
      </c>
      <c r="O846" t="s">
        <v>74</v>
      </c>
      <c r="P846" t="s">
        <v>74</v>
      </c>
      <c r="Q846" t="s">
        <v>74</v>
      </c>
      <c r="R846" t="s">
        <v>74</v>
      </c>
      <c r="S846" t="s">
        <v>74</v>
      </c>
      <c r="T846" t="s">
        <v>9677</v>
      </c>
      <c r="U846" t="s">
        <v>74</v>
      </c>
      <c r="V846" t="s">
        <v>9678</v>
      </c>
      <c r="W846" t="s">
        <v>74</v>
      </c>
      <c r="X846" t="s">
        <v>74</v>
      </c>
      <c r="Y846" t="s">
        <v>9679</v>
      </c>
      <c r="Z846" t="s">
        <v>74</v>
      </c>
      <c r="AA846" t="s">
        <v>9680</v>
      </c>
      <c r="AB846" t="s">
        <v>9681</v>
      </c>
      <c r="AC846" t="s">
        <v>74</v>
      </c>
      <c r="AD846" t="s">
        <v>74</v>
      </c>
      <c r="AE846" t="s">
        <v>74</v>
      </c>
      <c r="AF846" t="s">
        <v>74</v>
      </c>
      <c r="AG846">
        <v>0</v>
      </c>
      <c r="AH846">
        <v>17</v>
      </c>
      <c r="AI846">
        <v>18</v>
      </c>
      <c r="AJ846">
        <v>0</v>
      </c>
      <c r="AK846">
        <v>2</v>
      </c>
      <c r="AL846" t="s">
        <v>371</v>
      </c>
      <c r="AM846" t="s">
        <v>372</v>
      </c>
      <c r="AN846" t="s">
        <v>373</v>
      </c>
      <c r="AO846" t="s">
        <v>374</v>
      </c>
      <c r="AP846" t="s">
        <v>74</v>
      </c>
      <c r="AQ846" t="s">
        <v>74</v>
      </c>
      <c r="AR846" t="s">
        <v>375</v>
      </c>
      <c r="AS846" t="s">
        <v>376</v>
      </c>
      <c r="AT846" t="s">
        <v>9597</v>
      </c>
      <c r="AU846">
        <v>1994</v>
      </c>
      <c r="AV846">
        <v>6</v>
      </c>
      <c r="AW846">
        <v>4</v>
      </c>
      <c r="AX846" t="s">
        <v>74</v>
      </c>
      <c r="AY846" t="s">
        <v>74</v>
      </c>
      <c r="AZ846" t="s">
        <v>74</v>
      </c>
      <c r="BA846" t="s">
        <v>74</v>
      </c>
      <c r="BB846">
        <v>507</v>
      </c>
      <c r="BC846">
        <v>515</v>
      </c>
      <c r="BD846" t="s">
        <v>74</v>
      </c>
      <c r="BE846" t="s">
        <v>9682</v>
      </c>
      <c r="BF846" t="str">
        <f>HYPERLINK("http://dx.doi.org/10.1017/S0954102094000763","http://dx.doi.org/10.1017/S0954102094000763")</f>
        <v>http://dx.doi.org/10.1017/S0954102094000763</v>
      </c>
      <c r="BG846" t="s">
        <v>74</v>
      </c>
      <c r="BH846" t="s">
        <v>74</v>
      </c>
      <c r="BI846">
        <v>9</v>
      </c>
      <c r="BJ846" t="s">
        <v>378</v>
      </c>
      <c r="BK846" t="s">
        <v>94</v>
      </c>
      <c r="BL846" t="s">
        <v>379</v>
      </c>
      <c r="BM846" t="s">
        <v>9606</v>
      </c>
      <c r="BN846" t="s">
        <v>74</v>
      </c>
      <c r="BO846" t="s">
        <v>74</v>
      </c>
      <c r="BP846" t="s">
        <v>74</v>
      </c>
      <c r="BQ846" t="s">
        <v>74</v>
      </c>
      <c r="BR846" t="s">
        <v>97</v>
      </c>
      <c r="BS846" t="s">
        <v>9683</v>
      </c>
      <c r="BT846" t="str">
        <f>HYPERLINK("https%3A%2F%2Fwww.webofscience.com%2Fwos%2Fwoscc%2Ffull-record%2FWOS:A1994QA66500011","View Full Record in Web of Science")</f>
        <v>View Full Record in Web of Science</v>
      </c>
    </row>
    <row r="847" spans="1:72" x14ac:dyDescent="0.15">
      <c r="A847" t="s">
        <v>72</v>
      </c>
      <c r="B847" t="s">
        <v>9684</v>
      </c>
      <c r="C847" t="s">
        <v>74</v>
      </c>
      <c r="D847" t="s">
        <v>74</v>
      </c>
      <c r="E847" t="s">
        <v>74</v>
      </c>
      <c r="F847" t="s">
        <v>9684</v>
      </c>
      <c r="G847" t="s">
        <v>74</v>
      </c>
      <c r="H847" t="s">
        <v>74</v>
      </c>
      <c r="I847" t="s">
        <v>9685</v>
      </c>
      <c r="J847" t="s">
        <v>367</v>
      </c>
      <c r="K847" t="s">
        <v>74</v>
      </c>
      <c r="L847" t="s">
        <v>74</v>
      </c>
      <c r="M847" t="s">
        <v>77</v>
      </c>
      <c r="N847" t="s">
        <v>78</v>
      </c>
      <c r="O847" t="s">
        <v>74</v>
      </c>
      <c r="P847" t="s">
        <v>74</v>
      </c>
      <c r="Q847" t="s">
        <v>74</v>
      </c>
      <c r="R847" t="s">
        <v>74</v>
      </c>
      <c r="S847" t="s">
        <v>74</v>
      </c>
      <c r="T847" t="s">
        <v>9686</v>
      </c>
      <c r="U847" t="s">
        <v>74</v>
      </c>
      <c r="V847" t="s">
        <v>9687</v>
      </c>
      <c r="W847" t="s">
        <v>74</v>
      </c>
      <c r="X847" t="s">
        <v>74</v>
      </c>
      <c r="Y847" t="s">
        <v>9688</v>
      </c>
      <c r="Z847" t="s">
        <v>74</v>
      </c>
      <c r="AA847" t="s">
        <v>74</v>
      </c>
      <c r="AB847" t="s">
        <v>74</v>
      </c>
      <c r="AC847" t="s">
        <v>74</v>
      </c>
      <c r="AD847" t="s">
        <v>74</v>
      </c>
      <c r="AE847" t="s">
        <v>74</v>
      </c>
      <c r="AF847" t="s">
        <v>74</v>
      </c>
      <c r="AG847">
        <v>0</v>
      </c>
      <c r="AH847">
        <v>22</v>
      </c>
      <c r="AI847">
        <v>24</v>
      </c>
      <c r="AJ847">
        <v>0</v>
      </c>
      <c r="AK847">
        <v>1</v>
      </c>
      <c r="AL847" t="s">
        <v>371</v>
      </c>
      <c r="AM847" t="s">
        <v>372</v>
      </c>
      <c r="AN847" t="s">
        <v>373</v>
      </c>
      <c r="AO847" t="s">
        <v>374</v>
      </c>
      <c r="AP847" t="s">
        <v>74</v>
      </c>
      <c r="AQ847" t="s">
        <v>74</v>
      </c>
      <c r="AR847" t="s">
        <v>375</v>
      </c>
      <c r="AS847" t="s">
        <v>376</v>
      </c>
      <c r="AT847" t="s">
        <v>9597</v>
      </c>
      <c r="AU847">
        <v>1994</v>
      </c>
      <c r="AV847">
        <v>6</v>
      </c>
      <c r="AW847">
        <v>4</v>
      </c>
      <c r="AX847" t="s">
        <v>74</v>
      </c>
      <c r="AY847" t="s">
        <v>74</v>
      </c>
      <c r="AZ847" t="s">
        <v>74</v>
      </c>
      <c r="BA847" t="s">
        <v>74</v>
      </c>
      <c r="BB847">
        <v>517</v>
      </c>
      <c r="BC847">
        <v>527</v>
      </c>
      <c r="BD847" t="s">
        <v>74</v>
      </c>
      <c r="BE847" t="s">
        <v>9689</v>
      </c>
      <c r="BF847" t="str">
        <f>HYPERLINK("http://dx.doi.org/10.1017/S0954102094000775","http://dx.doi.org/10.1017/S0954102094000775")</f>
        <v>http://dx.doi.org/10.1017/S0954102094000775</v>
      </c>
      <c r="BG847" t="s">
        <v>74</v>
      </c>
      <c r="BH847" t="s">
        <v>74</v>
      </c>
      <c r="BI847">
        <v>11</v>
      </c>
      <c r="BJ847" t="s">
        <v>378</v>
      </c>
      <c r="BK847" t="s">
        <v>94</v>
      </c>
      <c r="BL847" t="s">
        <v>379</v>
      </c>
      <c r="BM847" t="s">
        <v>9606</v>
      </c>
      <c r="BN847" t="s">
        <v>74</v>
      </c>
      <c r="BO847" t="s">
        <v>74</v>
      </c>
      <c r="BP847" t="s">
        <v>74</v>
      </c>
      <c r="BQ847" t="s">
        <v>74</v>
      </c>
      <c r="BR847" t="s">
        <v>97</v>
      </c>
      <c r="BS847" t="s">
        <v>9690</v>
      </c>
      <c r="BT847" t="str">
        <f>HYPERLINK("https%3A%2F%2Fwww.webofscience.com%2Fwos%2Fwoscc%2Ffull-record%2FWOS:A1994QA66500012","View Full Record in Web of Science")</f>
        <v>View Full Record in Web of Science</v>
      </c>
    </row>
    <row r="848" spans="1:72" x14ac:dyDescent="0.15">
      <c r="A848" t="s">
        <v>72</v>
      </c>
      <c r="B848" t="s">
        <v>9691</v>
      </c>
      <c r="C848" t="s">
        <v>74</v>
      </c>
      <c r="D848" t="s">
        <v>74</v>
      </c>
      <c r="E848" t="s">
        <v>74</v>
      </c>
      <c r="F848" t="s">
        <v>9691</v>
      </c>
      <c r="G848" t="s">
        <v>74</v>
      </c>
      <c r="H848" t="s">
        <v>74</v>
      </c>
      <c r="I848" t="s">
        <v>9692</v>
      </c>
      <c r="J848" t="s">
        <v>367</v>
      </c>
      <c r="K848" t="s">
        <v>74</v>
      </c>
      <c r="L848" t="s">
        <v>74</v>
      </c>
      <c r="M848" t="s">
        <v>77</v>
      </c>
      <c r="N848" t="s">
        <v>78</v>
      </c>
      <c r="O848" t="s">
        <v>74</v>
      </c>
      <c r="P848" t="s">
        <v>74</v>
      </c>
      <c r="Q848" t="s">
        <v>74</v>
      </c>
      <c r="R848" t="s">
        <v>74</v>
      </c>
      <c r="S848" t="s">
        <v>74</v>
      </c>
      <c r="T848" t="s">
        <v>9693</v>
      </c>
      <c r="U848" t="s">
        <v>74</v>
      </c>
      <c r="V848" t="s">
        <v>9694</v>
      </c>
      <c r="W848" t="s">
        <v>74</v>
      </c>
      <c r="X848" t="s">
        <v>74</v>
      </c>
      <c r="Y848" t="s">
        <v>9695</v>
      </c>
      <c r="Z848" t="s">
        <v>74</v>
      </c>
      <c r="AA848" t="s">
        <v>9696</v>
      </c>
      <c r="AB848" t="s">
        <v>74</v>
      </c>
      <c r="AC848" t="s">
        <v>74</v>
      </c>
      <c r="AD848" t="s">
        <v>74</v>
      </c>
      <c r="AE848" t="s">
        <v>74</v>
      </c>
      <c r="AF848" t="s">
        <v>74</v>
      </c>
      <c r="AG848">
        <v>0</v>
      </c>
      <c r="AH848">
        <v>23</v>
      </c>
      <c r="AI848">
        <v>28</v>
      </c>
      <c r="AJ848">
        <v>0</v>
      </c>
      <c r="AK848">
        <v>7</v>
      </c>
      <c r="AL848" t="s">
        <v>371</v>
      </c>
      <c r="AM848" t="s">
        <v>372</v>
      </c>
      <c r="AN848" t="s">
        <v>373</v>
      </c>
      <c r="AO848" t="s">
        <v>374</v>
      </c>
      <c r="AP848" t="s">
        <v>74</v>
      </c>
      <c r="AQ848" t="s">
        <v>74</v>
      </c>
      <c r="AR848" t="s">
        <v>375</v>
      </c>
      <c r="AS848" t="s">
        <v>376</v>
      </c>
      <c r="AT848" t="s">
        <v>9597</v>
      </c>
      <c r="AU848">
        <v>1994</v>
      </c>
      <c r="AV848">
        <v>6</v>
      </c>
      <c r="AW848">
        <v>4</v>
      </c>
      <c r="AX848" t="s">
        <v>74</v>
      </c>
      <c r="AY848" t="s">
        <v>74</v>
      </c>
      <c r="AZ848" t="s">
        <v>74</v>
      </c>
      <c r="BA848" t="s">
        <v>74</v>
      </c>
      <c r="BB848">
        <v>529</v>
      </c>
      <c r="BC848">
        <v>535</v>
      </c>
      <c r="BD848" t="s">
        <v>74</v>
      </c>
      <c r="BE848" t="s">
        <v>9697</v>
      </c>
      <c r="BF848" t="str">
        <f>HYPERLINK("http://dx.doi.org/10.1017/S0954102094000787","http://dx.doi.org/10.1017/S0954102094000787")</f>
        <v>http://dx.doi.org/10.1017/S0954102094000787</v>
      </c>
      <c r="BG848" t="s">
        <v>74</v>
      </c>
      <c r="BH848" t="s">
        <v>74</v>
      </c>
      <c r="BI848">
        <v>7</v>
      </c>
      <c r="BJ848" t="s">
        <v>378</v>
      </c>
      <c r="BK848" t="s">
        <v>94</v>
      </c>
      <c r="BL848" t="s">
        <v>379</v>
      </c>
      <c r="BM848" t="s">
        <v>9606</v>
      </c>
      <c r="BN848" t="s">
        <v>74</v>
      </c>
      <c r="BO848" t="s">
        <v>74</v>
      </c>
      <c r="BP848" t="s">
        <v>74</v>
      </c>
      <c r="BQ848" t="s">
        <v>74</v>
      </c>
      <c r="BR848" t="s">
        <v>97</v>
      </c>
      <c r="BS848" t="s">
        <v>9698</v>
      </c>
      <c r="BT848" t="str">
        <f>HYPERLINK("https%3A%2F%2Fwww.webofscience.com%2Fwos%2Fwoscc%2Ffull-record%2FWOS:A1994QA66500013","View Full Record in Web of Science")</f>
        <v>View Full Record in Web of Science</v>
      </c>
    </row>
    <row r="849" spans="1:72" x14ac:dyDescent="0.15">
      <c r="A849" t="s">
        <v>72</v>
      </c>
      <c r="B849" t="s">
        <v>9699</v>
      </c>
      <c r="C849" t="s">
        <v>74</v>
      </c>
      <c r="D849" t="s">
        <v>74</v>
      </c>
      <c r="E849" t="s">
        <v>74</v>
      </c>
      <c r="F849" t="s">
        <v>9699</v>
      </c>
      <c r="G849" t="s">
        <v>74</v>
      </c>
      <c r="H849" t="s">
        <v>74</v>
      </c>
      <c r="I849" t="s">
        <v>9700</v>
      </c>
      <c r="J849" t="s">
        <v>367</v>
      </c>
      <c r="K849" t="s">
        <v>74</v>
      </c>
      <c r="L849" t="s">
        <v>74</v>
      </c>
      <c r="M849" t="s">
        <v>77</v>
      </c>
      <c r="N849" t="s">
        <v>78</v>
      </c>
      <c r="O849" t="s">
        <v>74</v>
      </c>
      <c r="P849" t="s">
        <v>74</v>
      </c>
      <c r="Q849" t="s">
        <v>74</v>
      </c>
      <c r="R849" t="s">
        <v>74</v>
      </c>
      <c r="S849" t="s">
        <v>74</v>
      </c>
      <c r="T849" t="s">
        <v>9701</v>
      </c>
      <c r="U849" t="s">
        <v>74</v>
      </c>
      <c r="V849" t="s">
        <v>9702</v>
      </c>
      <c r="W849" t="s">
        <v>74</v>
      </c>
      <c r="X849" t="s">
        <v>74</v>
      </c>
      <c r="Y849" t="s">
        <v>9703</v>
      </c>
      <c r="Z849" t="s">
        <v>74</v>
      </c>
      <c r="AA849" t="s">
        <v>9704</v>
      </c>
      <c r="AB849" t="s">
        <v>9705</v>
      </c>
      <c r="AC849" t="s">
        <v>74</v>
      </c>
      <c r="AD849" t="s">
        <v>74</v>
      </c>
      <c r="AE849" t="s">
        <v>74</v>
      </c>
      <c r="AF849" t="s">
        <v>74</v>
      </c>
      <c r="AG849">
        <v>0</v>
      </c>
      <c r="AH849">
        <v>5</v>
      </c>
      <c r="AI849">
        <v>8</v>
      </c>
      <c r="AJ849">
        <v>0</v>
      </c>
      <c r="AK849">
        <v>4</v>
      </c>
      <c r="AL849" t="s">
        <v>371</v>
      </c>
      <c r="AM849" t="s">
        <v>372</v>
      </c>
      <c r="AN849" t="s">
        <v>373</v>
      </c>
      <c r="AO849" t="s">
        <v>374</v>
      </c>
      <c r="AP849" t="s">
        <v>74</v>
      </c>
      <c r="AQ849" t="s">
        <v>74</v>
      </c>
      <c r="AR849" t="s">
        <v>375</v>
      </c>
      <c r="AS849" t="s">
        <v>376</v>
      </c>
      <c r="AT849" t="s">
        <v>9597</v>
      </c>
      <c r="AU849">
        <v>1994</v>
      </c>
      <c r="AV849">
        <v>6</v>
      </c>
      <c r="AW849">
        <v>4</v>
      </c>
      <c r="AX849" t="s">
        <v>74</v>
      </c>
      <c r="AY849" t="s">
        <v>74</v>
      </c>
      <c r="AZ849" t="s">
        <v>74</v>
      </c>
      <c r="BA849" t="s">
        <v>74</v>
      </c>
      <c r="BB849">
        <v>537</v>
      </c>
      <c r="BC849">
        <v>540</v>
      </c>
      <c r="BD849" t="s">
        <v>74</v>
      </c>
      <c r="BE849" t="s">
        <v>9706</v>
      </c>
      <c r="BF849" t="str">
        <f>HYPERLINK("http://dx.doi.org/10.1017/S0954102094000799","http://dx.doi.org/10.1017/S0954102094000799")</f>
        <v>http://dx.doi.org/10.1017/S0954102094000799</v>
      </c>
      <c r="BG849" t="s">
        <v>74</v>
      </c>
      <c r="BH849" t="s">
        <v>74</v>
      </c>
      <c r="BI849">
        <v>4</v>
      </c>
      <c r="BJ849" t="s">
        <v>378</v>
      </c>
      <c r="BK849" t="s">
        <v>94</v>
      </c>
      <c r="BL849" t="s">
        <v>379</v>
      </c>
      <c r="BM849" t="s">
        <v>9606</v>
      </c>
      <c r="BN849" t="s">
        <v>74</v>
      </c>
      <c r="BO849" t="s">
        <v>74</v>
      </c>
      <c r="BP849" t="s">
        <v>74</v>
      </c>
      <c r="BQ849" t="s">
        <v>74</v>
      </c>
      <c r="BR849" t="s">
        <v>97</v>
      </c>
      <c r="BS849" t="s">
        <v>9707</v>
      </c>
      <c r="BT849" t="str">
        <f>HYPERLINK("https%3A%2F%2Fwww.webofscience.com%2Fwos%2Fwoscc%2Ffull-record%2FWOS:A1994QA66500014","View Full Record in Web of Science")</f>
        <v>View Full Record in Web of Science</v>
      </c>
    </row>
    <row r="850" spans="1:72" x14ac:dyDescent="0.15">
      <c r="A850" t="s">
        <v>72</v>
      </c>
      <c r="B850" t="s">
        <v>9708</v>
      </c>
      <c r="C850" t="s">
        <v>74</v>
      </c>
      <c r="D850" t="s">
        <v>74</v>
      </c>
      <c r="E850" t="s">
        <v>74</v>
      </c>
      <c r="F850" t="s">
        <v>9708</v>
      </c>
      <c r="G850" t="s">
        <v>74</v>
      </c>
      <c r="H850" t="s">
        <v>74</v>
      </c>
      <c r="I850" t="s">
        <v>9709</v>
      </c>
      <c r="J850" t="s">
        <v>9710</v>
      </c>
      <c r="K850" t="s">
        <v>74</v>
      </c>
      <c r="L850" t="s">
        <v>74</v>
      </c>
      <c r="M850" t="s">
        <v>77</v>
      </c>
      <c r="N850" t="s">
        <v>78</v>
      </c>
      <c r="O850" t="s">
        <v>74</v>
      </c>
      <c r="P850" t="s">
        <v>74</v>
      </c>
      <c r="Q850" t="s">
        <v>74</v>
      </c>
      <c r="R850" t="s">
        <v>74</v>
      </c>
      <c r="S850" t="s">
        <v>74</v>
      </c>
      <c r="T850" t="s">
        <v>74</v>
      </c>
      <c r="U850" t="s">
        <v>9711</v>
      </c>
      <c r="V850" t="s">
        <v>9712</v>
      </c>
      <c r="W850" t="s">
        <v>9713</v>
      </c>
      <c r="X850" t="s">
        <v>9714</v>
      </c>
      <c r="Y850" t="s">
        <v>9715</v>
      </c>
      <c r="Z850" t="s">
        <v>74</v>
      </c>
      <c r="AA850" t="s">
        <v>9716</v>
      </c>
      <c r="AB850" t="s">
        <v>9717</v>
      </c>
      <c r="AC850" t="s">
        <v>74</v>
      </c>
      <c r="AD850" t="s">
        <v>74</v>
      </c>
      <c r="AE850" t="s">
        <v>74</v>
      </c>
      <c r="AF850" t="s">
        <v>74</v>
      </c>
      <c r="AG850">
        <v>25</v>
      </c>
      <c r="AH850">
        <v>11</v>
      </c>
      <c r="AI850">
        <v>11</v>
      </c>
      <c r="AJ850">
        <v>0</v>
      </c>
      <c r="AK850">
        <v>4</v>
      </c>
      <c r="AL850" t="s">
        <v>9718</v>
      </c>
      <c r="AM850" t="s">
        <v>2043</v>
      </c>
      <c r="AN850" t="s">
        <v>9719</v>
      </c>
      <c r="AO850" t="s">
        <v>9720</v>
      </c>
      <c r="AP850" t="s">
        <v>74</v>
      </c>
      <c r="AQ850" t="s">
        <v>74</v>
      </c>
      <c r="AR850" t="s">
        <v>9721</v>
      </c>
      <c r="AS850" t="s">
        <v>9722</v>
      </c>
      <c r="AT850" t="s">
        <v>9597</v>
      </c>
      <c r="AU850">
        <v>1994</v>
      </c>
      <c r="AV850">
        <v>132</v>
      </c>
      <c r="AW850">
        <v>2</v>
      </c>
      <c r="AX850" t="s">
        <v>74</v>
      </c>
      <c r="AY850" t="s">
        <v>74</v>
      </c>
      <c r="AZ850" t="s">
        <v>74</v>
      </c>
      <c r="BA850" t="s">
        <v>74</v>
      </c>
      <c r="BB850">
        <v>227</v>
      </c>
      <c r="BC850">
        <v>236</v>
      </c>
      <c r="BD850" t="s">
        <v>74</v>
      </c>
      <c r="BE850" t="s">
        <v>74</v>
      </c>
      <c r="BF850" t="s">
        <v>74</v>
      </c>
      <c r="BG850" t="s">
        <v>74</v>
      </c>
      <c r="BH850" t="s">
        <v>74</v>
      </c>
      <c r="BI850">
        <v>10</v>
      </c>
      <c r="BJ850" t="s">
        <v>9723</v>
      </c>
      <c r="BK850" t="s">
        <v>94</v>
      </c>
      <c r="BL850" t="s">
        <v>1004</v>
      </c>
      <c r="BM850" t="s">
        <v>9724</v>
      </c>
      <c r="BN850" t="s">
        <v>74</v>
      </c>
      <c r="BO850" t="s">
        <v>74</v>
      </c>
      <c r="BP850" t="s">
        <v>74</v>
      </c>
      <c r="BQ850" t="s">
        <v>74</v>
      </c>
      <c r="BR850" t="s">
        <v>97</v>
      </c>
      <c r="BS850" t="s">
        <v>9725</v>
      </c>
      <c r="BT850" t="str">
        <f>HYPERLINK("https%3A%2F%2Fwww.webofscience.com%2Fwos%2Fwoscc%2Ffull-record%2FWOS:A1994QA25900007","View Full Record in Web of Science")</f>
        <v>View Full Record in Web of Science</v>
      </c>
    </row>
    <row r="851" spans="1:72" x14ac:dyDescent="0.15">
      <c r="A851" t="s">
        <v>72</v>
      </c>
      <c r="B851" t="s">
        <v>9726</v>
      </c>
      <c r="C851" t="s">
        <v>74</v>
      </c>
      <c r="D851" t="s">
        <v>74</v>
      </c>
      <c r="E851" t="s">
        <v>74</v>
      </c>
      <c r="F851" t="s">
        <v>9726</v>
      </c>
      <c r="G851" t="s">
        <v>74</v>
      </c>
      <c r="H851" t="s">
        <v>74</v>
      </c>
      <c r="I851" t="s">
        <v>9727</v>
      </c>
      <c r="J851" t="s">
        <v>9728</v>
      </c>
      <c r="K851" t="s">
        <v>74</v>
      </c>
      <c r="L851" t="s">
        <v>74</v>
      </c>
      <c r="M851" t="s">
        <v>77</v>
      </c>
      <c r="N851" t="s">
        <v>78</v>
      </c>
      <c r="O851" t="s">
        <v>74</v>
      </c>
      <c r="P851" t="s">
        <v>74</v>
      </c>
      <c r="Q851" t="s">
        <v>74</v>
      </c>
      <c r="R851" t="s">
        <v>74</v>
      </c>
      <c r="S851" t="s">
        <v>74</v>
      </c>
      <c r="T851" t="s">
        <v>9729</v>
      </c>
      <c r="U851" t="s">
        <v>9730</v>
      </c>
      <c r="V851" t="s">
        <v>9731</v>
      </c>
      <c r="W851" t="s">
        <v>74</v>
      </c>
      <c r="X851" t="s">
        <v>74</v>
      </c>
      <c r="Y851" t="s">
        <v>9732</v>
      </c>
      <c r="Z851" t="s">
        <v>74</v>
      </c>
      <c r="AA851" t="s">
        <v>9733</v>
      </c>
      <c r="AB851" t="s">
        <v>9734</v>
      </c>
      <c r="AC851" t="s">
        <v>74</v>
      </c>
      <c r="AD851" t="s">
        <v>74</v>
      </c>
      <c r="AE851" t="s">
        <v>74</v>
      </c>
      <c r="AF851" t="s">
        <v>74</v>
      </c>
      <c r="AG851">
        <v>16</v>
      </c>
      <c r="AH851">
        <v>7</v>
      </c>
      <c r="AI851">
        <v>14</v>
      </c>
      <c r="AJ851">
        <v>1</v>
      </c>
      <c r="AK851">
        <v>1</v>
      </c>
      <c r="AL851" t="s">
        <v>9735</v>
      </c>
      <c r="AM851" t="s">
        <v>3772</v>
      </c>
      <c r="AN851" t="s">
        <v>9736</v>
      </c>
      <c r="AO851" t="s">
        <v>9737</v>
      </c>
      <c r="AP851" t="s">
        <v>74</v>
      </c>
      <c r="AQ851" t="s">
        <v>74</v>
      </c>
      <c r="AR851" t="s">
        <v>9738</v>
      </c>
      <c r="AS851" t="s">
        <v>9739</v>
      </c>
      <c r="AT851" t="s">
        <v>9597</v>
      </c>
      <c r="AU851">
        <v>1994</v>
      </c>
      <c r="AV851">
        <v>144</v>
      </c>
      <c r="AW851">
        <v>4</v>
      </c>
      <c r="AX851" t="s">
        <v>74</v>
      </c>
      <c r="AY851" t="s">
        <v>74</v>
      </c>
      <c r="AZ851" t="s">
        <v>74</v>
      </c>
      <c r="BA851" t="s">
        <v>74</v>
      </c>
      <c r="BB851">
        <v>357</v>
      </c>
      <c r="BC851">
        <v>364</v>
      </c>
      <c r="BD851" t="s">
        <v>74</v>
      </c>
      <c r="BE851" t="s">
        <v>9740</v>
      </c>
      <c r="BF851" t="str">
        <f>HYPERLINK("http://dx.doi.org/10.1016/S0003-9365(11)80238-1","http://dx.doi.org/10.1016/S0003-9365(11)80238-1")</f>
        <v>http://dx.doi.org/10.1016/S0003-9365(11)80238-1</v>
      </c>
      <c r="BG851" t="s">
        <v>74</v>
      </c>
      <c r="BH851" t="s">
        <v>74</v>
      </c>
      <c r="BI851">
        <v>8</v>
      </c>
      <c r="BJ851" t="s">
        <v>3759</v>
      </c>
      <c r="BK851" t="s">
        <v>94</v>
      </c>
      <c r="BL851" t="s">
        <v>3759</v>
      </c>
      <c r="BM851" t="s">
        <v>9741</v>
      </c>
      <c r="BN851" t="s">
        <v>74</v>
      </c>
      <c r="BO851" t="s">
        <v>74</v>
      </c>
      <c r="BP851" t="s">
        <v>74</v>
      </c>
      <c r="BQ851" t="s">
        <v>74</v>
      </c>
      <c r="BR851" t="s">
        <v>97</v>
      </c>
      <c r="BS851" t="s">
        <v>9742</v>
      </c>
      <c r="BT851" t="str">
        <f>HYPERLINK("https%3A%2F%2Fwww.webofscience.com%2Fwos%2Fwoscc%2Ffull-record%2FWOS:A1994QA42300004","View Full Record in Web of Science")</f>
        <v>View Full Record in Web of Science</v>
      </c>
    </row>
    <row r="852" spans="1:72" x14ac:dyDescent="0.15">
      <c r="A852" t="s">
        <v>72</v>
      </c>
      <c r="B852" t="s">
        <v>9743</v>
      </c>
      <c r="C852" t="s">
        <v>74</v>
      </c>
      <c r="D852" t="s">
        <v>74</v>
      </c>
      <c r="E852" t="s">
        <v>74</v>
      </c>
      <c r="F852" t="s">
        <v>9743</v>
      </c>
      <c r="G852" t="s">
        <v>74</v>
      </c>
      <c r="H852" t="s">
        <v>74</v>
      </c>
      <c r="I852" t="s">
        <v>9744</v>
      </c>
      <c r="J852" t="s">
        <v>7397</v>
      </c>
      <c r="K852" t="s">
        <v>74</v>
      </c>
      <c r="L852" t="s">
        <v>74</v>
      </c>
      <c r="M852" t="s">
        <v>77</v>
      </c>
      <c r="N852" t="s">
        <v>78</v>
      </c>
      <c r="O852" t="s">
        <v>74</v>
      </c>
      <c r="P852" t="s">
        <v>74</v>
      </c>
      <c r="Q852" t="s">
        <v>74</v>
      </c>
      <c r="R852" t="s">
        <v>74</v>
      </c>
      <c r="S852" t="s">
        <v>74</v>
      </c>
      <c r="T852" t="s">
        <v>9745</v>
      </c>
      <c r="U852" t="s">
        <v>9746</v>
      </c>
      <c r="V852" t="s">
        <v>9747</v>
      </c>
      <c r="W852" t="s">
        <v>9748</v>
      </c>
      <c r="X852" t="s">
        <v>302</v>
      </c>
      <c r="Y852" t="s">
        <v>2371</v>
      </c>
      <c r="Z852" t="s">
        <v>74</v>
      </c>
      <c r="AA852" t="s">
        <v>1231</v>
      </c>
      <c r="AB852" t="s">
        <v>1232</v>
      </c>
      <c r="AC852" t="s">
        <v>74</v>
      </c>
      <c r="AD852" t="s">
        <v>74</v>
      </c>
      <c r="AE852" t="s">
        <v>74</v>
      </c>
      <c r="AF852" t="s">
        <v>74</v>
      </c>
      <c r="AG852">
        <v>47</v>
      </c>
      <c r="AH852">
        <v>60</v>
      </c>
      <c r="AI852">
        <v>62</v>
      </c>
      <c r="AJ852">
        <v>1</v>
      </c>
      <c r="AK852">
        <v>17</v>
      </c>
      <c r="AL852" t="s">
        <v>344</v>
      </c>
      <c r="AM852" t="s">
        <v>345</v>
      </c>
      <c r="AN852" t="s">
        <v>346</v>
      </c>
      <c r="AO852" t="s">
        <v>7406</v>
      </c>
      <c r="AP852" t="s">
        <v>74</v>
      </c>
      <c r="AQ852" t="s">
        <v>74</v>
      </c>
      <c r="AR852" t="s">
        <v>7407</v>
      </c>
      <c r="AS852" t="s">
        <v>7408</v>
      </c>
      <c r="AT852" t="s">
        <v>9597</v>
      </c>
      <c r="AU852">
        <v>1994</v>
      </c>
      <c r="AV852">
        <v>35</v>
      </c>
      <c r="AW852">
        <v>6</v>
      </c>
      <c r="AX852" t="s">
        <v>74</v>
      </c>
      <c r="AY852" t="s">
        <v>74</v>
      </c>
      <c r="AZ852" t="s">
        <v>74</v>
      </c>
      <c r="BA852" t="s">
        <v>74</v>
      </c>
      <c r="BB852">
        <v>373</v>
      </c>
      <c r="BC852">
        <v>378</v>
      </c>
      <c r="BD852" t="s">
        <v>74</v>
      </c>
      <c r="BE852" t="s">
        <v>9749</v>
      </c>
      <c r="BF852" t="str">
        <f>HYPERLINK("http://dx.doi.org/10.1007/s002650050108","http://dx.doi.org/10.1007/s002650050108")</f>
        <v>http://dx.doi.org/10.1007/s002650050108</v>
      </c>
      <c r="BG852" t="s">
        <v>74</v>
      </c>
      <c r="BH852" t="s">
        <v>74</v>
      </c>
      <c r="BI852">
        <v>6</v>
      </c>
      <c r="BJ852" t="s">
        <v>7409</v>
      </c>
      <c r="BK852" t="s">
        <v>94</v>
      </c>
      <c r="BL852" t="s">
        <v>7410</v>
      </c>
      <c r="BM852" t="s">
        <v>9750</v>
      </c>
      <c r="BN852" t="s">
        <v>74</v>
      </c>
      <c r="BO852" t="s">
        <v>74</v>
      </c>
      <c r="BP852" t="s">
        <v>74</v>
      </c>
      <c r="BQ852" t="s">
        <v>74</v>
      </c>
      <c r="BR852" t="s">
        <v>97</v>
      </c>
      <c r="BS852" t="s">
        <v>9751</v>
      </c>
      <c r="BT852" t="str">
        <f>HYPERLINK("https%3A%2F%2Fwww.webofscience.com%2Fwos%2Fwoscc%2Ffull-record%2FWOS:A1994PX43300001","View Full Record in Web of Science")</f>
        <v>View Full Record in Web of Science</v>
      </c>
    </row>
    <row r="853" spans="1:72" x14ac:dyDescent="0.15">
      <c r="A853" t="s">
        <v>72</v>
      </c>
      <c r="B853" t="s">
        <v>9752</v>
      </c>
      <c r="C853" t="s">
        <v>74</v>
      </c>
      <c r="D853" t="s">
        <v>74</v>
      </c>
      <c r="E853" t="s">
        <v>74</v>
      </c>
      <c r="F853" t="s">
        <v>9752</v>
      </c>
      <c r="G853" t="s">
        <v>74</v>
      </c>
      <c r="H853" t="s">
        <v>74</v>
      </c>
      <c r="I853" t="s">
        <v>9753</v>
      </c>
      <c r="J853" t="s">
        <v>9754</v>
      </c>
      <c r="K853" t="s">
        <v>74</v>
      </c>
      <c r="L853" t="s">
        <v>74</v>
      </c>
      <c r="M853" t="s">
        <v>77</v>
      </c>
      <c r="N853" t="s">
        <v>78</v>
      </c>
      <c r="O853" t="s">
        <v>74</v>
      </c>
      <c r="P853" t="s">
        <v>74</v>
      </c>
      <c r="Q853" t="s">
        <v>74</v>
      </c>
      <c r="R853" t="s">
        <v>74</v>
      </c>
      <c r="S853" t="s">
        <v>74</v>
      </c>
      <c r="T853" t="s">
        <v>74</v>
      </c>
      <c r="U853" t="s">
        <v>9755</v>
      </c>
      <c r="V853" t="s">
        <v>9756</v>
      </c>
      <c r="W853" t="s">
        <v>9757</v>
      </c>
      <c r="X853" t="s">
        <v>3499</v>
      </c>
      <c r="Y853" t="s">
        <v>74</v>
      </c>
      <c r="Z853" t="s">
        <v>74</v>
      </c>
      <c r="AA853" t="s">
        <v>74</v>
      </c>
      <c r="AB853" t="s">
        <v>74</v>
      </c>
      <c r="AC853" t="s">
        <v>74</v>
      </c>
      <c r="AD853" t="s">
        <v>74</v>
      </c>
      <c r="AE853" t="s">
        <v>74</v>
      </c>
      <c r="AF853" t="s">
        <v>74</v>
      </c>
      <c r="AG853">
        <v>33</v>
      </c>
      <c r="AH853">
        <v>116</v>
      </c>
      <c r="AI853">
        <v>128</v>
      </c>
      <c r="AJ853">
        <v>1</v>
      </c>
      <c r="AK853">
        <v>22</v>
      </c>
      <c r="AL853" t="s">
        <v>9758</v>
      </c>
      <c r="AM853" t="s">
        <v>9759</v>
      </c>
      <c r="AN853" t="s">
        <v>9760</v>
      </c>
      <c r="AO853" t="s">
        <v>9761</v>
      </c>
      <c r="AP853" t="s">
        <v>74</v>
      </c>
      <c r="AQ853" t="s">
        <v>74</v>
      </c>
      <c r="AR853" t="s">
        <v>9762</v>
      </c>
      <c r="AS853" t="s">
        <v>9763</v>
      </c>
      <c r="AT853" t="s">
        <v>9597</v>
      </c>
      <c r="AU853">
        <v>1994</v>
      </c>
      <c r="AV853">
        <v>187</v>
      </c>
      <c r="AW853">
        <v>3</v>
      </c>
      <c r="AX853" t="s">
        <v>74</v>
      </c>
      <c r="AY853" t="s">
        <v>74</v>
      </c>
      <c r="AZ853" t="s">
        <v>74</v>
      </c>
      <c r="BA853" t="s">
        <v>74</v>
      </c>
      <c r="BB853">
        <v>398</v>
      </c>
      <c r="BC853">
        <v>407</v>
      </c>
      <c r="BD853" t="s">
        <v>74</v>
      </c>
      <c r="BE853" t="s">
        <v>9764</v>
      </c>
      <c r="BF853" t="str">
        <f>HYPERLINK("http://dx.doi.org/10.2307/1542296","http://dx.doi.org/10.2307/1542296")</f>
        <v>http://dx.doi.org/10.2307/1542296</v>
      </c>
      <c r="BG853" t="s">
        <v>74</v>
      </c>
      <c r="BH853" t="s">
        <v>74</v>
      </c>
      <c r="BI853">
        <v>10</v>
      </c>
      <c r="BJ853" t="s">
        <v>9765</v>
      </c>
      <c r="BK853" t="s">
        <v>94</v>
      </c>
      <c r="BL853" t="s">
        <v>9766</v>
      </c>
      <c r="BM853" t="s">
        <v>9767</v>
      </c>
      <c r="BN853">
        <v>29281399</v>
      </c>
      <c r="BO853" t="s">
        <v>1371</v>
      </c>
      <c r="BP853" t="s">
        <v>74</v>
      </c>
      <c r="BQ853" t="s">
        <v>74</v>
      </c>
      <c r="BR853" t="s">
        <v>97</v>
      </c>
      <c r="BS853" t="s">
        <v>9768</v>
      </c>
      <c r="BT853" t="str">
        <f>HYPERLINK("https%3A%2F%2Fwww.webofscience.com%2Fwos%2Fwoscc%2Ffull-record%2FWOS:A1994PX20400012","View Full Record in Web of Science")</f>
        <v>View Full Record in Web of Science</v>
      </c>
    </row>
    <row r="854" spans="1:72" x14ac:dyDescent="0.15">
      <c r="A854" t="s">
        <v>72</v>
      </c>
      <c r="B854" t="s">
        <v>9769</v>
      </c>
      <c r="C854" t="s">
        <v>74</v>
      </c>
      <c r="D854" t="s">
        <v>74</v>
      </c>
      <c r="E854" t="s">
        <v>74</v>
      </c>
      <c r="F854" t="s">
        <v>9769</v>
      </c>
      <c r="G854" t="s">
        <v>74</v>
      </c>
      <c r="H854" t="s">
        <v>74</v>
      </c>
      <c r="I854" t="s">
        <v>9770</v>
      </c>
      <c r="J854" t="s">
        <v>9771</v>
      </c>
      <c r="K854" t="s">
        <v>74</v>
      </c>
      <c r="L854" t="s">
        <v>74</v>
      </c>
      <c r="M854" t="s">
        <v>77</v>
      </c>
      <c r="N854" t="s">
        <v>78</v>
      </c>
      <c r="O854" t="s">
        <v>74</v>
      </c>
      <c r="P854" t="s">
        <v>74</v>
      </c>
      <c r="Q854" t="s">
        <v>74</v>
      </c>
      <c r="R854" t="s">
        <v>74</v>
      </c>
      <c r="S854" t="s">
        <v>74</v>
      </c>
      <c r="T854" t="s">
        <v>9772</v>
      </c>
      <c r="U854" t="s">
        <v>9773</v>
      </c>
      <c r="V854" t="s">
        <v>9774</v>
      </c>
      <c r="W854" t="s">
        <v>9775</v>
      </c>
      <c r="X854" t="s">
        <v>1417</v>
      </c>
      <c r="Y854" t="s">
        <v>9776</v>
      </c>
      <c r="Z854" t="s">
        <v>74</v>
      </c>
      <c r="AA854" t="s">
        <v>9777</v>
      </c>
      <c r="AB854" t="s">
        <v>9778</v>
      </c>
      <c r="AC854" t="s">
        <v>74</v>
      </c>
      <c r="AD854" t="s">
        <v>74</v>
      </c>
      <c r="AE854" t="s">
        <v>74</v>
      </c>
      <c r="AF854" t="s">
        <v>74</v>
      </c>
      <c r="AG854">
        <v>45</v>
      </c>
      <c r="AH854">
        <v>49</v>
      </c>
      <c r="AI854">
        <v>56</v>
      </c>
      <c r="AJ854">
        <v>0</v>
      </c>
      <c r="AK854">
        <v>5</v>
      </c>
      <c r="AL854" t="s">
        <v>9779</v>
      </c>
      <c r="AM854" t="s">
        <v>1419</v>
      </c>
      <c r="AN854" t="s">
        <v>9780</v>
      </c>
      <c r="AO854" t="s">
        <v>9781</v>
      </c>
      <c r="AP854" t="s">
        <v>74</v>
      </c>
      <c r="AQ854" t="s">
        <v>74</v>
      </c>
      <c r="AR854" t="s">
        <v>9782</v>
      </c>
      <c r="AS854" t="s">
        <v>9783</v>
      </c>
      <c r="AT854" t="s">
        <v>9597</v>
      </c>
      <c r="AU854">
        <v>1994</v>
      </c>
      <c r="AV854">
        <v>44</v>
      </c>
      <c r="AW854">
        <v>6</v>
      </c>
      <c r="AX854" t="s">
        <v>74</v>
      </c>
      <c r="AY854" t="s">
        <v>74</v>
      </c>
      <c r="AZ854" t="s">
        <v>74</v>
      </c>
      <c r="BA854" t="s">
        <v>74</v>
      </c>
      <c r="BB854">
        <v>287</v>
      </c>
      <c r="BC854">
        <v>298</v>
      </c>
      <c r="BD854" t="s">
        <v>74</v>
      </c>
      <c r="BE854" t="s">
        <v>9784</v>
      </c>
      <c r="BF854" t="str">
        <f>HYPERLINK("http://dx.doi.org/10.1159/000113590","http://dx.doi.org/10.1159/000113590")</f>
        <v>http://dx.doi.org/10.1159/000113590</v>
      </c>
      <c r="BG854" t="s">
        <v>74</v>
      </c>
      <c r="BH854" t="s">
        <v>74</v>
      </c>
      <c r="BI854">
        <v>12</v>
      </c>
      <c r="BJ854" t="s">
        <v>9785</v>
      </c>
      <c r="BK854" t="s">
        <v>331</v>
      </c>
      <c r="BL854" t="s">
        <v>9786</v>
      </c>
      <c r="BM854" t="s">
        <v>9787</v>
      </c>
      <c r="BN854">
        <v>7881995</v>
      </c>
      <c r="BO854" t="s">
        <v>74</v>
      </c>
      <c r="BP854" t="s">
        <v>74</v>
      </c>
      <c r="BQ854" t="s">
        <v>74</v>
      </c>
      <c r="BR854" t="s">
        <v>97</v>
      </c>
      <c r="BS854" t="s">
        <v>9788</v>
      </c>
      <c r="BT854" t="str">
        <f>HYPERLINK("https%3A%2F%2Fwww.webofscience.com%2Fwos%2Fwoscc%2Ffull-record%2FWOS:A1994PX88400001","View Full Record in Web of Science")</f>
        <v>View Full Record in Web of Science</v>
      </c>
    </row>
    <row r="855" spans="1:72" x14ac:dyDescent="0.15">
      <c r="A855" t="s">
        <v>72</v>
      </c>
      <c r="B855" t="s">
        <v>9789</v>
      </c>
      <c r="C855" t="s">
        <v>74</v>
      </c>
      <c r="D855" t="s">
        <v>74</v>
      </c>
      <c r="E855" t="s">
        <v>74</v>
      </c>
      <c r="F855" t="s">
        <v>9789</v>
      </c>
      <c r="G855" t="s">
        <v>74</v>
      </c>
      <c r="H855" t="s">
        <v>74</v>
      </c>
      <c r="I855" t="s">
        <v>9790</v>
      </c>
      <c r="J855" t="s">
        <v>9771</v>
      </c>
      <c r="K855" t="s">
        <v>74</v>
      </c>
      <c r="L855" t="s">
        <v>74</v>
      </c>
      <c r="M855" t="s">
        <v>77</v>
      </c>
      <c r="N855" t="s">
        <v>78</v>
      </c>
      <c r="O855" t="s">
        <v>74</v>
      </c>
      <c r="P855" t="s">
        <v>74</v>
      </c>
      <c r="Q855" t="s">
        <v>74</v>
      </c>
      <c r="R855" t="s">
        <v>74</v>
      </c>
      <c r="S855" t="s">
        <v>74</v>
      </c>
      <c r="T855" t="s">
        <v>9791</v>
      </c>
      <c r="U855" t="s">
        <v>9792</v>
      </c>
      <c r="V855" t="s">
        <v>9793</v>
      </c>
      <c r="W855" t="s">
        <v>9794</v>
      </c>
      <c r="X855" t="s">
        <v>9795</v>
      </c>
      <c r="Y855" t="s">
        <v>9796</v>
      </c>
      <c r="Z855" t="s">
        <v>74</v>
      </c>
      <c r="AA855" t="s">
        <v>9777</v>
      </c>
      <c r="AB855" t="s">
        <v>9778</v>
      </c>
      <c r="AC855" t="s">
        <v>74</v>
      </c>
      <c r="AD855" t="s">
        <v>74</v>
      </c>
      <c r="AE855" t="s">
        <v>74</v>
      </c>
      <c r="AF855" t="s">
        <v>74</v>
      </c>
      <c r="AG855">
        <v>23</v>
      </c>
      <c r="AH855">
        <v>73</v>
      </c>
      <c r="AI855">
        <v>81</v>
      </c>
      <c r="AJ855">
        <v>0</v>
      </c>
      <c r="AK855">
        <v>15</v>
      </c>
      <c r="AL855" t="s">
        <v>9779</v>
      </c>
      <c r="AM855" t="s">
        <v>1419</v>
      </c>
      <c r="AN855" t="s">
        <v>9780</v>
      </c>
      <c r="AO855" t="s">
        <v>9781</v>
      </c>
      <c r="AP855" t="s">
        <v>74</v>
      </c>
      <c r="AQ855" t="s">
        <v>74</v>
      </c>
      <c r="AR855" t="s">
        <v>9782</v>
      </c>
      <c r="AS855" t="s">
        <v>9783</v>
      </c>
      <c r="AT855" t="s">
        <v>9597</v>
      </c>
      <c r="AU855">
        <v>1994</v>
      </c>
      <c r="AV855">
        <v>44</v>
      </c>
      <c r="AW855">
        <v>6</v>
      </c>
      <c r="AX855" t="s">
        <v>74</v>
      </c>
      <c r="AY855" t="s">
        <v>74</v>
      </c>
      <c r="AZ855" t="s">
        <v>74</v>
      </c>
      <c r="BA855" t="s">
        <v>74</v>
      </c>
      <c r="BB855">
        <v>299</v>
      </c>
      <c r="BC855">
        <v>306</v>
      </c>
      <c r="BD855" t="s">
        <v>74</v>
      </c>
      <c r="BE855" t="s">
        <v>9797</v>
      </c>
      <c r="BF855" t="str">
        <f>HYPERLINK("http://dx.doi.org/10.1159/000113591","http://dx.doi.org/10.1159/000113591")</f>
        <v>http://dx.doi.org/10.1159/000113591</v>
      </c>
      <c r="BG855" t="s">
        <v>74</v>
      </c>
      <c r="BH855" t="s">
        <v>74</v>
      </c>
      <c r="BI855">
        <v>8</v>
      </c>
      <c r="BJ855" t="s">
        <v>9785</v>
      </c>
      <c r="BK855" t="s">
        <v>331</v>
      </c>
      <c r="BL855" t="s">
        <v>9786</v>
      </c>
      <c r="BM855" t="s">
        <v>9787</v>
      </c>
      <c r="BN855">
        <v>7881996</v>
      </c>
      <c r="BO855" t="s">
        <v>74</v>
      </c>
      <c r="BP855" t="s">
        <v>74</v>
      </c>
      <c r="BQ855" t="s">
        <v>74</v>
      </c>
      <c r="BR855" t="s">
        <v>97</v>
      </c>
      <c r="BS855" t="s">
        <v>9798</v>
      </c>
      <c r="BT855" t="str">
        <f>HYPERLINK("https%3A%2F%2Fwww.webofscience.com%2Fwos%2Fwoscc%2Ffull-record%2FWOS:A1994PX88400002","View Full Record in Web of Science")</f>
        <v>View Full Record in Web of Science</v>
      </c>
    </row>
    <row r="856" spans="1:72" x14ac:dyDescent="0.15">
      <c r="A856" t="s">
        <v>72</v>
      </c>
      <c r="B856" t="s">
        <v>9799</v>
      </c>
      <c r="C856" t="s">
        <v>74</v>
      </c>
      <c r="D856" t="s">
        <v>74</v>
      </c>
      <c r="E856" t="s">
        <v>74</v>
      </c>
      <c r="F856" t="s">
        <v>9799</v>
      </c>
      <c r="G856" t="s">
        <v>74</v>
      </c>
      <c r="H856" t="s">
        <v>74</v>
      </c>
      <c r="I856" t="s">
        <v>9800</v>
      </c>
      <c r="J856" t="s">
        <v>4032</v>
      </c>
      <c r="K856" t="s">
        <v>74</v>
      </c>
      <c r="L856" t="s">
        <v>74</v>
      </c>
      <c r="M856" t="s">
        <v>77</v>
      </c>
      <c r="N856" t="s">
        <v>78</v>
      </c>
      <c r="O856" t="s">
        <v>74</v>
      </c>
      <c r="P856" t="s">
        <v>74</v>
      </c>
      <c r="Q856" t="s">
        <v>74</v>
      </c>
      <c r="R856" t="s">
        <v>74</v>
      </c>
      <c r="S856" t="s">
        <v>74</v>
      </c>
      <c r="T856" t="s">
        <v>9801</v>
      </c>
      <c r="U856" t="s">
        <v>74</v>
      </c>
      <c r="V856" t="s">
        <v>9802</v>
      </c>
      <c r="W856" t="s">
        <v>1107</v>
      </c>
      <c r="X856" t="s">
        <v>302</v>
      </c>
      <c r="Y856" t="s">
        <v>74</v>
      </c>
      <c r="Z856" t="s">
        <v>74</v>
      </c>
      <c r="AA856" t="s">
        <v>74</v>
      </c>
      <c r="AB856" t="s">
        <v>74</v>
      </c>
      <c r="AC856" t="s">
        <v>74</v>
      </c>
      <c r="AD856" t="s">
        <v>74</v>
      </c>
      <c r="AE856" t="s">
        <v>74</v>
      </c>
      <c r="AF856" t="s">
        <v>74</v>
      </c>
      <c r="AG856">
        <v>45</v>
      </c>
      <c r="AH856">
        <v>31</v>
      </c>
      <c r="AI856">
        <v>34</v>
      </c>
      <c r="AJ856">
        <v>0</v>
      </c>
      <c r="AK856">
        <v>2</v>
      </c>
      <c r="AL856" t="s">
        <v>1642</v>
      </c>
      <c r="AM856" t="s">
        <v>1643</v>
      </c>
      <c r="AN856" t="s">
        <v>1644</v>
      </c>
      <c r="AO856" t="s">
        <v>4037</v>
      </c>
      <c r="AP856" t="s">
        <v>74</v>
      </c>
      <c r="AQ856" t="s">
        <v>74</v>
      </c>
      <c r="AR856" t="s">
        <v>4038</v>
      </c>
      <c r="AS856" t="s">
        <v>4039</v>
      </c>
      <c r="AT856" t="s">
        <v>9597</v>
      </c>
      <c r="AU856">
        <v>1994</v>
      </c>
      <c r="AV856">
        <v>72</v>
      </c>
      <c r="AW856">
        <v>12</v>
      </c>
      <c r="AX856" t="s">
        <v>74</v>
      </c>
      <c r="AY856" t="s">
        <v>74</v>
      </c>
      <c r="AZ856" t="s">
        <v>74</v>
      </c>
      <c r="BA856" t="s">
        <v>74</v>
      </c>
      <c r="BB856">
        <v>1735</v>
      </c>
      <c r="BC856">
        <v>1748</v>
      </c>
      <c r="BD856" t="s">
        <v>74</v>
      </c>
      <c r="BE856" t="s">
        <v>9803</v>
      </c>
      <c r="BF856" t="str">
        <f>HYPERLINK("http://dx.doi.org/10.1139/b94-214","http://dx.doi.org/10.1139/b94-214")</f>
        <v>http://dx.doi.org/10.1139/b94-214</v>
      </c>
      <c r="BG856" t="s">
        <v>74</v>
      </c>
      <c r="BH856" t="s">
        <v>74</v>
      </c>
      <c r="BI856">
        <v>14</v>
      </c>
      <c r="BJ856" t="s">
        <v>594</v>
      </c>
      <c r="BK856" t="s">
        <v>94</v>
      </c>
      <c r="BL856" t="s">
        <v>594</v>
      </c>
      <c r="BM856" t="s">
        <v>9804</v>
      </c>
      <c r="BN856" t="s">
        <v>74</v>
      </c>
      <c r="BO856" t="s">
        <v>74</v>
      </c>
      <c r="BP856" t="s">
        <v>74</v>
      </c>
      <c r="BQ856" t="s">
        <v>74</v>
      </c>
      <c r="BR856" t="s">
        <v>97</v>
      </c>
      <c r="BS856" t="s">
        <v>9805</v>
      </c>
      <c r="BT856" t="str">
        <f>HYPERLINK("https%3A%2F%2Fwww.webofscience.com%2Fwos%2Fwoscc%2Ffull-record%2FWOS:A1994QK79100002","View Full Record in Web of Science")</f>
        <v>View Full Record in Web of Science</v>
      </c>
    </row>
    <row r="857" spans="1:72" x14ac:dyDescent="0.15">
      <c r="A857" t="s">
        <v>72</v>
      </c>
      <c r="B857" t="s">
        <v>9806</v>
      </c>
      <c r="C857" t="s">
        <v>74</v>
      </c>
      <c r="D857" t="s">
        <v>74</v>
      </c>
      <c r="E857" t="s">
        <v>74</v>
      </c>
      <c r="F857" t="s">
        <v>9806</v>
      </c>
      <c r="G857" t="s">
        <v>74</v>
      </c>
      <c r="H857" t="s">
        <v>74</v>
      </c>
      <c r="I857" t="s">
        <v>9807</v>
      </c>
      <c r="J857" t="s">
        <v>1660</v>
      </c>
      <c r="K857" t="s">
        <v>74</v>
      </c>
      <c r="L857" t="s">
        <v>74</v>
      </c>
      <c r="M857" t="s">
        <v>77</v>
      </c>
      <c r="N857" t="s">
        <v>78</v>
      </c>
      <c r="O857" t="s">
        <v>74</v>
      </c>
      <c r="P857" t="s">
        <v>74</v>
      </c>
      <c r="Q857" t="s">
        <v>74</v>
      </c>
      <c r="R857" t="s">
        <v>74</v>
      </c>
      <c r="S857" t="s">
        <v>74</v>
      </c>
      <c r="T857" t="s">
        <v>9808</v>
      </c>
      <c r="U857" t="s">
        <v>9809</v>
      </c>
      <c r="V857" t="s">
        <v>9810</v>
      </c>
      <c r="W857" t="s">
        <v>74</v>
      </c>
      <c r="X857" t="s">
        <v>74</v>
      </c>
      <c r="Y857" t="s">
        <v>9811</v>
      </c>
      <c r="Z857" t="s">
        <v>74</v>
      </c>
      <c r="AA857" t="s">
        <v>74</v>
      </c>
      <c r="AB857" t="s">
        <v>9812</v>
      </c>
      <c r="AC857" t="s">
        <v>74</v>
      </c>
      <c r="AD857" t="s">
        <v>74</v>
      </c>
      <c r="AE857" t="s">
        <v>74</v>
      </c>
      <c r="AF857" t="s">
        <v>74</v>
      </c>
      <c r="AG857">
        <v>21</v>
      </c>
      <c r="AH857">
        <v>20</v>
      </c>
      <c r="AI857">
        <v>20</v>
      </c>
      <c r="AJ857">
        <v>0</v>
      </c>
      <c r="AK857">
        <v>4</v>
      </c>
      <c r="AL857" t="s">
        <v>622</v>
      </c>
      <c r="AM857" t="s">
        <v>372</v>
      </c>
      <c r="AN857" t="s">
        <v>623</v>
      </c>
      <c r="AO857" t="s">
        <v>1668</v>
      </c>
      <c r="AP857" t="s">
        <v>74</v>
      </c>
      <c r="AQ857" t="s">
        <v>74</v>
      </c>
      <c r="AR857" t="s">
        <v>1669</v>
      </c>
      <c r="AS857" t="s">
        <v>1670</v>
      </c>
      <c r="AT857" t="s">
        <v>9597</v>
      </c>
      <c r="AU857">
        <v>1994</v>
      </c>
      <c r="AV857">
        <v>109</v>
      </c>
      <c r="AW857">
        <v>4</v>
      </c>
      <c r="AX857" t="s">
        <v>74</v>
      </c>
      <c r="AY857" t="s">
        <v>74</v>
      </c>
      <c r="AZ857" t="s">
        <v>74</v>
      </c>
      <c r="BA857" t="s">
        <v>74</v>
      </c>
      <c r="BB857">
        <v>579</v>
      </c>
      <c r="BC857">
        <v>584</v>
      </c>
      <c r="BD857" t="s">
        <v>74</v>
      </c>
      <c r="BE857" t="s">
        <v>9813</v>
      </c>
      <c r="BF857" t="str">
        <f>HYPERLINK("http://dx.doi.org/10.1016/0305-0491(94)90120-1","http://dx.doi.org/10.1016/0305-0491(94)90120-1")</f>
        <v>http://dx.doi.org/10.1016/0305-0491(94)90120-1</v>
      </c>
      <c r="BG857" t="s">
        <v>74</v>
      </c>
      <c r="BH857" t="s">
        <v>74</v>
      </c>
      <c r="BI857">
        <v>6</v>
      </c>
      <c r="BJ857" t="s">
        <v>1672</v>
      </c>
      <c r="BK857" t="s">
        <v>94</v>
      </c>
      <c r="BL857" t="s">
        <v>1672</v>
      </c>
      <c r="BM857" t="s">
        <v>9814</v>
      </c>
      <c r="BN857" t="s">
        <v>74</v>
      </c>
      <c r="BO857" t="s">
        <v>74</v>
      </c>
      <c r="BP857" t="s">
        <v>74</v>
      </c>
      <c r="BQ857" t="s">
        <v>74</v>
      </c>
      <c r="BR857" t="s">
        <v>97</v>
      </c>
      <c r="BS857" t="s">
        <v>9815</v>
      </c>
      <c r="BT857" t="str">
        <f>HYPERLINK("https%3A%2F%2Fwww.webofscience.com%2Fwos%2Fwoscc%2Ffull-record%2FWOS:A1994QB43600006","View Full Record in Web of Science")</f>
        <v>View Full Record in Web of Science</v>
      </c>
    </row>
    <row r="858" spans="1:72" x14ac:dyDescent="0.15">
      <c r="A858" t="s">
        <v>72</v>
      </c>
      <c r="B858" t="s">
        <v>9816</v>
      </c>
      <c r="C858" t="s">
        <v>74</v>
      </c>
      <c r="D858" t="s">
        <v>74</v>
      </c>
      <c r="E858" t="s">
        <v>74</v>
      </c>
      <c r="F858" t="s">
        <v>9816</v>
      </c>
      <c r="G858" t="s">
        <v>74</v>
      </c>
      <c r="H858" t="s">
        <v>74</v>
      </c>
      <c r="I858" t="s">
        <v>9817</v>
      </c>
      <c r="J858" t="s">
        <v>9818</v>
      </c>
      <c r="K858" t="s">
        <v>74</v>
      </c>
      <c r="L858" t="s">
        <v>74</v>
      </c>
      <c r="M858" t="s">
        <v>77</v>
      </c>
      <c r="N858" t="s">
        <v>78</v>
      </c>
      <c r="O858" t="s">
        <v>74</v>
      </c>
      <c r="P858" t="s">
        <v>74</v>
      </c>
      <c r="Q858" t="s">
        <v>74</v>
      </c>
      <c r="R858" t="s">
        <v>74</v>
      </c>
      <c r="S858" t="s">
        <v>74</v>
      </c>
      <c r="T858" t="s">
        <v>74</v>
      </c>
      <c r="U858" t="s">
        <v>9819</v>
      </c>
      <c r="V858" t="s">
        <v>9820</v>
      </c>
      <c r="W858" t="s">
        <v>74</v>
      </c>
      <c r="X858" t="s">
        <v>74</v>
      </c>
      <c r="Y858" t="s">
        <v>9821</v>
      </c>
      <c r="Z858" t="s">
        <v>74</v>
      </c>
      <c r="AA858" t="s">
        <v>74</v>
      </c>
      <c r="AB858" t="s">
        <v>7878</v>
      </c>
      <c r="AC858" t="s">
        <v>74</v>
      </c>
      <c r="AD858" t="s">
        <v>74</v>
      </c>
      <c r="AE858" t="s">
        <v>74</v>
      </c>
      <c r="AF858" t="s">
        <v>74</v>
      </c>
      <c r="AG858">
        <v>61</v>
      </c>
      <c r="AH858">
        <v>128</v>
      </c>
      <c r="AI858">
        <v>140</v>
      </c>
      <c r="AJ858">
        <v>0</v>
      </c>
      <c r="AK858">
        <v>17</v>
      </c>
      <c r="AL858" t="s">
        <v>622</v>
      </c>
      <c r="AM858" t="s">
        <v>372</v>
      </c>
      <c r="AN858" t="s">
        <v>623</v>
      </c>
      <c r="AO858" t="s">
        <v>9822</v>
      </c>
      <c r="AP858" t="s">
        <v>74</v>
      </c>
      <c r="AQ858" t="s">
        <v>74</v>
      </c>
      <c r="AR858" t="s">
        <v>9823</v>
      </c>
      <c r="AS858" t="s">
        <v>9824</v>
      </c>
      <c r="AT858" t="s">
        <v>9597</v>
      </c>
      <c r="AU858">
        <v>1994</v>
      </c>
      <c r="AV858">
        <v>14</v>
      </c>
      <c r="AW858">
        <v>15</v>
      </c>
      <c r="AX858" t="s">
        <v>74</v>
      </c>
      <c r="AY858" t="s">
        <v>74</v>
      </c>
      <c r="AZ858" t="s">
        <v>74</v>
      </c>
      <c r="BA858" t="s">
        <v>74</v>
      </c>
      <c r="BB858">
        <v>1647</v>
      </c>
      <c r="BC858">
        <v>1675</v>
      </c>
      <c r="BD858" t="s">
        <v>74</v>
      </c>
      <c r="BE858" t="s">
        <v>9825</v>
      </c>
      <c r="BF858" t="str">
        <f>HYPERLINK("http://dx.doi.org/10.1016/0278-4343(94)90041-8","http://dx.doi.org/10.1016/0278-4343(94)90041-8")</f>
        <v>http://dx.doi.org/10.1016/0278-4343(94)90041-8</v>
      </c>
      <c r="BG858" t="s">
        <v>74</v>
      </c>
      <c r="BH858" t="s">
        <v>74</v>
      </c>
      <c r="BI858">
        <v>29</v>
      </c>
      <c r="BJ858" t="s">
        <v>246</v>
      </c>
      <c r="BK858" t="s">
        <v>94</v>
      </c>
      <c r="BL858" t="s">
        <v>246</v>
      </c>
      <c r="BM858" t="s">
        <v>9826</v>
      </c>
      <c r="BN858" t="s">
        <v>74</v>
      </c>
      <c r="BO858" t="s">
        <v>74</v>
      </c>
      <c r="BP858" t="s">
        <v>74</v>
      </c>
      <c r="BQ858" t="s">
        <v>74</v>
      </c>
      <c r="BR858" t="s">
        <v>97</v>
      </c>
      <c r="BS858" t="s">
        <v>9827</v>
      </c>
      <c r="BT858" t="str">
        <f>HYPERLINK("https%3A%2F%2Fwww.webofscience.com%2Fwos%2Fwoscc%2Ffull-record%2FWOS:A1994PJ14800001","View Full Record in Web of Science")</f>
        <v>View Full Record in Web of Science</v>
      </c>
    </row>
    <row r="859" spans="1:72" x14ac:dyDescent="0.15">
      <c r="A859" t="s">
        <v>72</v>
      </c>
      <c r="B859" t="s">
        <v>9828</v>
      </c>
      <c r="C859" t="s">
        <v>74</v>
      </c>
      <c r="D859" t="s">
        <v>74</v>
      </c>
      <c r="E859" t="s">
        <v>74</v>
      </c>
      <c r="F859" t="s">
        <v>9828</v>
      </c>
      <c r="G859" t="s">
        <v>74</v>
      </c>
      <c r="H859" t="s">
        <v>74</v>
      </c>
      <c r="I859" t="s">
        <v>9829</v>
      </c>
      <c r="J859" t="s">
        <v>1677</v>
      </c>
      <c r="K859" t="s">
        <v>74</v>
      </c>
      <c r="L859" t="s">
        <v>74</v>
      </c>
      <c r="M859" t="s">
        <v>77</v>
      </c>
      <c r="N859" t="s">
        <v>78</v>
      </c>
      <c r="O859" t="s">
        <v>74</v>
      </c>
      <c r="P859" t="s">
        <v>74</v>
      </c>
      <c r="Q859" t="s">
        <v>74</v>
      </c>
      <c r="R859" t="s">
        <v>74</v>
      </c>
      <c r="S859" t="s">
        <v>74</v>
      </c>
      <c r="T859" t="s">
        <v>74</v>
      </c>
      <c r="U859" t="s">
        <v>9830</v>
      </c>
      <c r="V859" t="s">
        <v>9831</v>
      </c>
      <c r="W859" t="s">
        <v>9832</v>
      </c>
      <c r="X859" t="s">
        <v>9833</v>
      </c>
      <c r="Y859" t="s">
        <v>9834</v>
      </c>
      <c r="Z859" t="s">
        <v>74</v>
      </c>
      <c r="AA859" t="s">
        <v>74</v>
      </c>
      <c r="AB859" t="s">
        <v>7714</v>
      </c>
      <c r="AC859" t="s">
        <v>74</v>
      </c>
      <c r="AD859" t="s">
        <v>74</v>
      </c>
      <c r="AE859" t="s">
        <v>74</v>
      </c>
      <c r="AF859" t="s">
        <v>74</v>
      </c>
      <c r="AG859">
        <v>43</v>
      </c>
      <c r="AH859">
        <v>32</v>
      </c>
      <c r="AI859">
        <v>33</v>
      </c>
      <c r="AJ859">
        <v>0</v>
      </c>
      <c r="AK859">
        <v>1</v>
      </c>
      <c r="AL859" t="s">
        <v>85</v>
      </c>
      <c r="AM859" t="s">
        <v>86</v>
      </c>
      <c r="AN859" t="s">
        <v>87</v>
      </c>
      <c r="AO859" t="s">
        <v>1683</v>
      </c>
      <c r="AP859" t="s">
        <v>9835</v>
      </c>
      <c r="AQ859" t="s">
        <v>74</v>
      </c>
      <c r="AR859" t="s">
        <v>1684</v>
      </c>
      <c r="AS859" t="s">
        <v>1685</v>
      </c>
      <c r="AT859" t="s">
        <v>9597</v>
      </c>
      <c r="AU859">
        <v>1994</v>
      </c>
      <c r="AV859">
        <v>128</v>
      </c>
      <c r="AW859" t="s">
        <v>3334</v>
      </c>
      <c r="AX859" t="s">
        <v>74</v>
      </c>
      <c r="AY859" t="s">
        <v>74</v>
      </c>
      <c r="AZ859" t="s">
        <v>74</v>
      </c>
      <c r="BA859" t="s">
        <v>74</v>
      </c>
      <c r="BB859">
        <v>135</v>
      </c>
      <c r="BC859">
        <v>153</v>
      </c>
      <c r="BD859" t="s">
        <v>74</v>
      </c>
      <c r="BE859" t="s">
        <v>9836</v>
      </c>
      <c r="BF859" t="str">
        <f>HYPERLINK("http://dx.doi.org/10.1016/0012-821X(94)90141-4","http://dx.doi.org/10.1016/0012-821X(94)90141-4")</f>
        <v>http://dx.doi.org/10.1016/0012-821X(94)90141-4</v>
      </c>
      <c r="BG859" t="s">
        <v>74</v>
      </c>
      <c r="BH859" t="s">
        <v>74</v>
      </c>
      <c r="BI859">
        <v>19</v>
      </c>
      <c r="BJ859" t="s">
        <v>270</v>
      </c>
      <c r="BK859" t="s">
        <v>94</v>
      </c>
      <c r="BL859" t="s">
        <v>270</v>
      </c>
      <c r="BM859" t="s">
        <v>9837</v>
      </c>
      <c r="BN859" t="s">
        <v>74</v>
      </c>
      <c r="BO859" t="s">
        <v>74</v>
      </c>
      <c r="BP859" t="s">
        <v>74</v>
      </c>
      <c r="BQ859" t="s">
        <v>74</v>
      </c>
      <c r="BR859" t="s">
        <v>97</v>
      </c>
      <c r="BS859" t="s">
        <v>9838</v>
      </c>
      <c r="BT859" t="str">
        <f>HYPERLINK("https%3A%2F%2Fwww.webofscience.com%2Fwos%2Fwoscc%2Ffull-record%2FWOS:A1994QC23800008","View Full Record in Web of Science")</f>
        <v>View Full Record in Web of Science</v>
      </c>
    </row>
    <row r="860" spans="1:72" x14ac:dyDescent="0.15">
      <c r="A860" t="s">
        <v>72</v>
      </c>
      <c r="B860" t="s">
        <v>9839</v>
      </c>
      <c r="C860" t="s">
        <v>74</v>
      </c>
      <c r="D860" t="s">
        <v>74</v>
      </c>
      <c r="E860" t="s">
        <v>74</v>
      </c>
      <c r="F860" t="s">
        <v>9839</v>
      </c>
      <c r="G860" t="s">
        <v>74</v>
      </c>
      <c r="H860" t="s">
        <v>74</v>
      </c>
      <c r="I860" t="s">
        <v>9840</v>
      </c>
      <c r="J860" t="s">
        <v>1677</v>
      </c>
      <c r="K860" t="s">
        <v>74</v>
      </c>
      <c r="L860" t="s">
        <v>74</v>
      </c>
      <c r="M860" t="s">
        <v>77</v>
      </c>
      <c r="N860" t="s">
        <v>78</v>
      </c>
      <c r="O860" t="s">
        <v>74</v>
      </c>
      <c r="P860" t="s">
        <v>74</v>
      </c>
      <c r="Q860" t="s">
        <v>74</v>
      </c>
      <c r="R860" t="s">
        <v>74</v>
      </c>
      <c r="S860" t="s">
        <v>74</v>
      </c>
      <c r="T860" t="s">
        <v>74</v>
      </c>
      <c r="U860" t="s">
        <v>9841</v>
      </c>
      <c r="V860" t="s">
        <v>9842</v>
      </c>
      <c r="W860" t="s">
        <v>9843</v>
      </c>
      <c r="X860" t="s">
        <v>9844</v>
      </c>
      <c r="Y860" t="s">
        <v>9845</v>
      </c>
      <c r="Z860" t="s">
        <v>74</v>
      </c>
      <c r="AA860" t="s">
        <v>9846</v>
      </c>
      <c r="AB860" t="s">
        <v>9847</v>
      </c>
      <c r="AC860" t="s">
        <v>74</v>
      </c>
      <c r="AD860" t="s">
        <v>74</v>
      </c>
      <c r="AE860" t="s">
        <v>74</v>
      </c>
      <c r="AF860" t="s">
        <v>74</v>
      </c>
      <c r="AG860">
        <v>31</v>
      </c>
      <c r="AH860">
        <v>18</v>
      </c>
      <c r="AI860">
        <v>18</v>
      </c>
      <c r="AJ860">
        <v>0</v>
      </c>
      <c r="AK860">
        <v>3</v>
      </c>
      <c r="AL860" t="s">
        <v>85</v>
      </c>
      <c r="AM860" t="s">
        <v>86</v>
      </c>
      <c r="AN860" t="s">
        <v>87</v>
      </c>
      <c r="AO860" t="s">
        <v>1683</v>
      </c>
      <c r="AP860" t="s">
        <v>74</v>
      </c>
      <c r="AQ860" t="s">
        <v>74</v>
      </c>
      <c r="AR860" t="s">
        <v>1684</v>
      </c>
      <c r="AS860" t="s">
        <v>1685</v>
      </c>
      <c r="AT860" t="s">
        <v>9597</v>
      </c>
      <c r="AU860">
        <v>1994</v>
      </c>
      <c r="AV860">
        <v>128</v>
      </c>
      <c r="AW860" t="s">
        <v>3334</v>
      </c>
      <c r="AX860" t="s">
        <v>74</v>
      </c>
      <c r="AY860" t="s">
        <v>74</v>
      </c>
      <c r="AZ860" t="s">
        <v>74</v>
      </c>
      <c r="BA860" t="s">
        <v>74</v>
      </c>
      <c r="BB860">
        <v>479</v>
      </c>
      <c r="BC860">
        <v>487</v>
      </c>
      <c r="BD860" t="s">
        <v>74</v>
      </c>
      <c r="BE860" t="s">
        <v>9848</v>
      </c>
      <c r="BF860" t="str">
        <f>HYPERLINK("http://dx.doi.org/10.1016/0012-821X(94)90164-3","http://dx.doi.org/10.1016/0012-821X(94)90164-3")</f>
        <v>http://dx.doi.org/10.1016/0012-821X(94)90164-3</v>
      </c>
      <c r="BG860" t="s">
        <v>74</v>
      </c>
      <c r="BH860" t="s">
        <v>74</v>
      </c>
      <c r="BI860">
        <v>9</v>
      </c>
      <c r="BJ860" t="s">
        <v>270</v>
      </c>
      <c r="BK860" t="s">
        <v>94</v>
      </c>
      <c r="BL860" t="s">
        <v>270</v>
      </c>
      <c r="BM860" t="s">
        <v>9837</v>
      </c>
      <c r="BN860" t="s">
        <v>74</v>
      </c>
      <c r="BO860" t="s">
        <v>74</v>
      </c>
      <c r="BP860" t="s">
        <v>74</v>
      </c>
      <c r="BQ860" t="s">
        <v>74</v>
      </c>
      <c r="BR860" t="s">
        <v>97</v>
      </c>
      <c r="BS860" t="s">
        <v>9849</v>
      </c>
      <c r="BT860" t="str">
        <f>HYPERLINK("https%3A%2F%2Fwww.webofscience.com%2Fwos%2Fwoscc%2Ffull-record%2FWOS:A1994QC23800031","View Full Record in Web of Science")</f>
        <v>View Full Record in Web of Science</v>
      </c>
    </row>
    <row r="861" spans="1:72" x14ac:dyDescent="0.15">
      <c r="A861" t="s">
        <v>72</v>
      </c>
      <c r="B861" t="s">
        <v>9850</v>
      </c>
      <c r="C861" t="s">
        <v>74</v>
      </c>
      <c r="D861" t="s">
        <v>74</v>
      </c>
      <c r="E861" t="s">
        <v>74</v>
      </c>
      <c r="F861" t="s">
        <v>9850</v>
      </c>
      <c r="G861" t="s">
        <v>74</v>
      </c>
      <c r="H861" t="s">
        <v>74</v>
      </c>
      <c r="I861" t="s">
        <v>9851</v>
      </c>
      <c r="J861" t="s">
        <v>1677</v>
      </c>
      <c r="K861" t="s">
        <v>74</v>
      </c>
      <c r="L861" t="s">
        <v>74</v>
      </c>
      <c r="M861" t="s">
        <v>77</v>
      </c>
      <c r="N861" t="s">
        <v>78</v>
      </c>
      <c r="O861" t="s">
        <v>74</v>
      </c>
      <c r="P861" t="s">
        <v>74</v>
      </c>
      <c r="Q861" t="s">
        <v>74</v>
      </c>
      <c r="R861" t="s">
        <v>74</v>
      </c>
      <c r="S861" t="s">
        <v>74</v>
      </c>
      <c r="T861" t="s">
        <v>74</v>
      </c>
      <c r="U861" t="s">
        <v>9852</v>
      </c>
      <c r="V861" t="s">
        <v>9853</v>
      </c>
      <c r="W861" t="s">
        <v>9854</v>
      </c>
      <c r="X861" t="s">
        <v>9855</v>
      </c>
      <c r="Y861" t="s">
        <v>9856</v>
      </c>
      <c r="Z861" t="s">
        <v>74</v>
      </c>
      <c r="AA861" t="s">
        <v>74</v>
      </c>
      <c r="AB861" t="s">
        <v>9857</v>
      </c>
      <c r="AC861" t="s">
        <v>74</v>
      </c>
      <c r="AD861" t="s">
        <v>74</v>
      </c>
      <c r="AE861" t="s">
        <v>74</v>
      </c>
      <c r="AF861" t="s">
        <v>74</v>
      </c>
      <c r="AG861">
        <v>29</v>
      </c>
      <c r="AH861">
        <v>11</v>
      </c>
      <c r="AI861">
        <v>12</v>
      </c>
      <c r="AJ861">
        <v>0</v>
      </c>
      <c r="AK861">
        <v>0</v>
      </c>
      <c r="AL861" t="s">
        <v>85</v>
      </c>
      <c r="AM861" t="s">
        <v>86</v>
      </c>
      <c r="AN861" t="s">
        <v>87</v>
      </c>
      <c r="AO861" t="s">
        <v>1683</v>
      </c>
      <c r="AP861" t="s">
        <v>74</v>
      </c>
      <c r="AQ861" t="s">
        <v>74</v>
      </c>
      <c r="AR861" t="s">
        <v>1684</v>
      </c>
      <c r="AS861" t="s">
        <v>1685</v>
      </c>
      <c r="AT861" t="s">
        <v>9597</v>
      </c>
      <c r="AU861">
        <v>1994</v>
      </c>
      <c r="AV861">
        <v>128</v>
      </c>
      <c r="AW861" t="s">
        <v>3334</v>
      </c>
      <c r="AX861" t="s">
        <v>74</v>
      </c>
      <c r="AY861" t="s">
        <v>74</v>
      </c>
      <c r="AZ861" t="s">
        <v>74</v>
      </c>
      <c r="BA861" t="s">
        <v>74</v>
      </c>
      <c r="BB861">
        <v>489</v>
      </c>
      <c r="BC861">
        <v>500</v>
      </c>
      <c r="BD861" t="s">
        <v>74</v>
      </c>
      <c r="BE861" t="s">
        <v>9858</v>
      </c>
      <c r="BF861" t="str">
        <f>HYPERLINK("http://dx.doi.org/10.1016/0012-821X(94)90165-1","http://dx.doi.org/10.1016/0012-821X(94)90165-1")</f>
        <v>http://dx.doi.org/10.1016/0012-821X(94)90165-1</v>
      </c>
      <c r="BG861" t="s">
        <v>74</v>
      </c>
      <c r="BH861" t="s">
        <v>74</v>
      </c>
      <c r="BI861">
        <v>12</v>
      </c>
      <c r="BJ861" t="s">
        <v>270</v>
      </c>
      <c r="BK861" t="s">
        <v>94</v>
      </c>
      <c r="BL861" t="s">
        <v>270</v>
      </c>
      <c r="BM861" t="s">
        <v>9837</v>
      </c>
      <c r="BN861" t="s">
        <v>74</v>
      </c>
      <c r="BO861" t="s">
        <v>74</v>
      </c>
      <c r="BP861" t="s">
        <v>74</v>
      </c>
      <c r="BQ861" t="s">
        <v>74</v>
      </c>
      <c r="BR861" t="s">
        <v>97</v>
      </c>
      <c r="BS861" t="s">
        <v>9859</v>
      </c>
      <c r="BT861" t="str">
        <f>HYPERLINK("https%3A%2F%2Fwww.webofscience.com%2Fwos%2Fwoscc%2Ffull-record%2FWOS:A1994QC23800032","View Full Record in Web of Science")</f>
        <v>View Full Record in Web of Science</v>
      </c>
    </row>
    <row r="862" spans="1:72" x14ac:dyDescent="0.15">
      <c r="A862" t="s">
        <v>72</v>
      </c>
      <c r="B862" t="s">
        <v>9860</v>
      </c>
      <c r="C862" t="s">
        <v>74</v>
      </c>
      <c r="D862" t="s">
        <v>74</v>
      </c>
      <c r="E862" t="s">
        <v>74</v>
      </c>
      <c r="F862" t="s">
        <v>9860</v>
      </c>
      <c r="G862" t="s">
        <v>74</v>
      </c>
      <c r="H862" t="s">
        <v>74</v>
      </c>
      <c r="I862" t="s">
        <v>9861</v>
      </c>
      <c r="J862" t="s">
        <v>9862</v>
      </c>
      <c r="K862" t="s">
        <v>74</v>
      </c>
      <c r="L862" t="s">
        <v>74</v>
      </c>
      <c r="M862" t="s">
        <v>77</v>
      </c>
      <c r="N862" t="s">
        <v>78</v>
      </c>
      <c r="O862" t="s">
        <v>74</v>
      </c>
      <c r="P862" t="s">
        <v>74</v>
      </c>
      <c r="Q862" t="s">
        <v>74</v>
      </c>
      <c r="R862" t="s">
        <v>74</v>
      </c>
      <c r="S862" t="s">
        <v>74</v>
      </c>
      <c r="T862" t="s">
        <v>74</v>
      </c>
      <c r="U862" t="s">
        <v>9863</v>
      </c>
      <c r="V862" t="s">
        <v>9864</v>
      </c>
      <c r="W862" t="s">
        <v>74</v>
      </c>
      <c r="X862" t="s">
        <v>74</v>
      </c>
      <c r="Y862" t="s">
        <v>9865</v>
      </c>
      <c r="Z862" t="s">
        <v>74</v>
      </c>
      <c r="AA862" t="s">
        <v>74</v>
      </c>
      <c r="AB862" t="s">
        <v>74</v>
      </c>
      <c r="AC862" t="s">
        <v>74</v>
      </c>
      <c r="AD862" t="s">
        <v>74</v>
      </c>
      <c r="AE862" t="s">
        <v>74</v>
      </c>
      <c r="AF862" t="s">
        <v>74</v>
      </c>
      <c r="AG862">
        <v>55</v>
      </c>
      <c r="AH862">
        <v>34</v>
      </c>
      <c r="AI862">
        <v>39</v>
      </c>
      <c r="AJ862">
        <v>0</v>
      </c>
      <c r="AK862">
        <v>10</v>
      </c>
      <c r="AL862" t="s">
        <v>1121</v>
      </c>
      <c r="AM862" t="s">
        <v>1122</v>
      </c>
      <c r="AN862" t="s">
        <v>1123</v>
      </c>
      <c r="AO862" t="s">
        <v>9866</v>
      </c>
      <c r="AP862" t="s">
        <v>74</v>
      </c>
      <c r="AQ862" t="s">
        <v>74</v>
      </c>
      <c r="AR862" t="s">
        <v>9862</v>
      </c>
      <c r="AS862" t="s">
        <v>9867</v>
      </c>
      <c r="AT862" t="s">
        <v>9597</v>
      </c>
      <c r="AU862">
        <v>1994</v>
      </c>
      <c r="AV862">
        <v>17</v>
      </c>
      <c r="AW862">
        <v>4</v>
      </c>
      <c r="AX862" t="s">
        <v>74</v>
      </c>
      <c r="AY862" t="s">
        <v>74</v>
      </c>
      <c r="AZ862" t="s">
        <v>74</v>
      </c>
      <c r="BA862" t="s">
        <v>74</v>
      </c>
      <c r="BB862">
        <v>297</v>
      </c>
      <c r="BC862">
        <v>304</v>
      </c>
      <c r="BD862" t="s">
        <v>74</v>
      </c>
      <c r="BE862" t="s">
        <v>9868</v>
      </c>
      <c r="BF862" t="str">
        <f>HYPERLINK("http://dx.doi.org/10.1111/j.1600-0587.1994.tb00106.x","http://dx.doi.org/10.1111/j.1600-0587.1994.tb00106.x")</f>
        <v>http://dx.doi.org/10.1111/j.1600-0587.1994.tb00106.x</v>
      </c>
      <c r="BG862" t="s">
        <v>74</v>
      </c>
      <c r="BH862" t="s">
        <v>74</v>
      </c>
      <c r="BI862">
        <v>8</v>
      </c>
      <c r="BJ862" t="s">
        <v>1204</v>
      </c>
      <c r="BK862" t="s">
        <v>94</v>
      </c>
      <c r="BL862" t="s">
        <v>1205</v>
      </c>
      <c r="BM862" t="s">
        <v>9869</v>
      </c>
      <c r="BN862" t="s">
        <v>74</v>
      </c>
      <c r="BO862" t="s">
        <v>74</v>
      </c>
      <c r="BP862" t="s">
        <v>74</v>
      </c>
      <c r="BQ862" t="s">
        <v>74</v>
      </c>
      <c r="BR862" t="s">
        <v>97</v>
      </c>
      <c r="BS862" t="s">
        <v>9870</v>
      </c>
      <c r="BT862" t="str">
        <f>HYPERLINK("https%3A%2F%2Fwww.webofscience.com%2Fwos%2Fwoscc%2Ffull-record%2FWOS:A1994QC88900002","View Full Record in Web of Science")</f>
        <v>View Full Record in Web of Science</v>
      </c>
    </row>
    <row r="863" spans="1:72" x14ac:dyDescent="0.15">
      <c r="A863" t="s">
        <v>72</v>
      </c>
      <c r="B863" t="s">
        <v>9871</v>
      </c>
      <c r="C863" t="s">
        <v>74</v>
      </c>
      <c r="D863" t="s">
        <v>74</v>
      </c>
      <c r="E863" t="s">
        <v>74</v>
      </c>
      <c r="F863" t="s">
        <v>9871</v>
      </c>
      <c r="G863" t="s">
        <v>74</v>
      </c>
      <c r="H863" t="s">
        <v>74</v>
      </c>
      <c r="I863" t="s">
        <v>9872</v>
      </c>
      <c r="J863" t="s">
        <v>680</v>
      </c>
      <c r="K863" t="s">
        <v>74</v>
      </c>
      <c r="L863" t="s">
        <v>74</v>
      </c>
      <c r="M863" t="s">
        <v>77</v>
      </c>
      <c r="N863" t="s">
        <v>78</v>
      </c>
      <c r="O863" t="s">
        <v>74</v>
      </c>
      <c r="P863" t="s">
        <v>74</v>
      </c>
      <c r="Q863" t="s">
        <v>74</v>
      </c>
      <c r="R863" t="s">
        <v>74</v>
      </c>
      <c r="S863" t="s">
        <v>74</v>
      </c>
      <c r="T863" t="s">
        <v>74</v>
      </c>
      <c r="U863" t="s">
        <v>74</v>
      </c>
      <c r="V863" t="s">
        <v>9873</v>
      </c>
      <c r="W863" t="s">
        <v>74</v>
      </c>
      <c r="X863" t="s">
        <v>74</v>
      </c>
      <c r="Y863" t="s">
        <v>9874</v>
      </c>
      <c r="Z863" t="s">
        <v>74</v>
      </c>
      <c r="AA863" t="s">
        <v>74</v>
      </c>
      <c r="AB863" t="s">
        <v>74</v>
      </c>
      <c r="AC863" t="s">
        <v>74</v>
      </c>
      <c r="AD863" t="s">
        <v>74</v>
      </c>
      <c r="AE863" t="s">
        <v>74</v>
      </c>
      <c r="AF863" t="s">
        <v>74</v>
      </c>
      <c r="AG863">
        <v>7</v>
      </c>
      <c r="AH863">
        <v>7</v>
      </c>
      <c r="AI863">
        <v>11</v>
      </c>
      <c r="AJ863">
        <v>0</v>
      </c>
      <c r="AK863">
        <v>2</v>
      </c>
      <c r="AL863" t="s">
        <v>684</v>
      </c>
      <c r="AM863" t="s">
        <v>685</v>
      </c>
      <c r="AN863" t="s">
        <v>686</v>
      </c>
      <c r="AO863" t="s">
        <v>687</v>
      </c>
      <c r="AP863" t="s">
        <v>74</v>
      </c>
      <c r="AQ863" t="s">
        <v>74</v>
      </c>
      <c r="AR863" t="s">
        <v>680</v>
      </c>
      <c r="AS863" t="s">
        <v>688</v>
      </c>
      <c r="AT863" t="s">
        <v>9597</v>
      </c>
      <c r="AU863">
        <v>1994</v>
      </c>
      <c r="AV863">
        <v>94</v>
      </c>
      <c r="AW863" t="s">
        <v>74</v>
      </c>
      <c r="AX863">
        <v>4</v>
      </c>
      <c r="AY863" t="s">
        <v>74</v>
      </c>
      <c r="AZ863" t="s">
        <v>74</v>
      </c>
      <c r="BA863" t="s">
        <v>74</v>
      </c>
      <c r="BB863">
        <v>246</v>
      </c>
      <c r="BC863">
        <v>254</v>
      </c>
      <c r="BD863" t="s">
        <v>74</v>
      </c>
      <c r="BE863" t="s">
        <v>9875</v>
      </c>
      <c r="BF863" t="str">
        <f>HYPERLINK("http://dx.doi.org/10.1071/MU9940246","http://dx.doi.org/10.1071/MU9940246")</f>
        <v>http://dx.doi.org/10.1071/MU9940246</v>
      </c>
      <c r="BG863" t="s">
        <v>74</v>
      </c>
      <c r="BH863" t="s">
        <v>74</v>
      </c>
      <c r="BI863">
        <v>9</v>
      </c>
      <c r="BJ863" t="s">
        <v>690</v>
      </c>
      <c r="BK863" t="s">
        <v>94</v>
      </c>
      <c r="BL863" t="s">
        <v>691</v>
      </c>
      <c r="BM863" t="s">
        <v>9876</v>
      </c>
      <c r="BN863" t="s">
        <v>74</v>
      </c>
      <c r="BO863" t="s">
        <v>74</v>
      </c>
      <c r="BP863" t="s">
        <v>74</v>
      </c>
      <c r="BQ863" t="s">
        <v>74</v>
      </c>
      <c r="BR863" t="s">
        <v>97</v>
      </c>
      <c r="BS863" t="s">
        <v>9877</v>
      </c>
      <c r="BT863" t="str">
        <f>HYPERLINK("https%3A%2F%2Fwww.webofscience.com%2Fwos%2Fwoscc%2Ffull-record%2FWOS:A1994QQ24700004","View Full Record in Web of Science")</f>
        <v>View Full Record in Web of Science</v>
      </c>
    </row>
    <row r="864" spans="1:72" x14ac:dyDescent="0.15">
      <c r="A864" t="s">
        <v>72</v>
      </c>
      <c r="B864" t="s">
        <v>9878</v>
      </c>
      <c r="C864" t="s">
        <v>74</v>
      </c>
      <c r="D864" t="s">
        <v>74</v>
      </c>
      <c r="E864" t="s">
        <v>74</v>
      </c>
      <c r="F864" t="s">
        <v>9878</v>
      </c>
      <c r="G864" t="s">
        <v>74</v>
      </c>
      <c r="H864" t="s">
        <v>74</v>
      </c>
      <c r="I864" t="s">
        <v>9879</v>
      </c>
      <c r="J864" t="s">
        <v>9880</v>
      </c>
      <c r="K864" t="s">
        <v>74</v>
      </c>
      <c r="L864" t="s">
        <v>74</v>
      </c>
      <c r="M864" t="s">
        <v>77</v>
      </c>
      <c r="N864" t="s">
        <v>1282</v>
      </c>
      <c r="O864" t="s">
        <v>9881</v>
      </c>
      <c r="P864" t="s">
        <v>9882</v>
      </c>
      <c r="Q864" t="s">
        <v>9883</v>
      </c>
      <c r="R864" t="s">
        <v>74</v>
      </c>
      <c r="S864" t="s">
        <v>74</v>
      </c>
      <c r="T864" t="s">
        <v>9884</v>
      </c>
      <c r="U864" t="s">
        <v>9885</v>
      </c>
      <c r="V864" t="s">
        <v>9886</v>
      </c>
      <c r="W864" t="s">
        <v>74</v>
      </c>
      <c r="X864" t="s">
        <v>74</v>
      </c>
      <c r="Y864" t="s">
        <v>827</v>
      </c>
      <c r="Z864" t="s">
        <v>74</v>
      </c>
      <c r="AA864" t="s">
        <v>74</v>
      </c>
      <c r="AB864" t="s">
        <v>74</v>
      </c>
      <c r="AC864" t="s">
        <v>74</v>
      </c>
      <c r="AD864" t="s">
        <v>74</v>
      </c>
      <c r="AE864" t="s">
        <v>74</v>
      </c>
      <c r="AF864" t="s">
        <v>74</v>
      </c>
      <c r="AG864">
        <v>36</v>
      </c>
      <c r="AH864">
        <v>13</v>
      </c>
      <c r="AI864">
        <v>15</v>
      </c>
      <c r="AJ864">
        <v>1</v>
      </c>
      <c r="AK864">
        <v>7</v>
      </c>
      <c r="AL864" t="s">
        <v>9887</v>
      </c>
      <c r="AM864" t="s">
        <v>9888</v>
      </c>
      <c r="AN864" t="s">
        <v>9889</v>
      </c>
      <c r="AO864" t="s">
        <v>9890</v>
      </c>
      <c r="AP864" t="s">
        <v>74</v>
      </c>
      <c r="AQ864" t="s">
        <v>74</v>
      </c>
      <c r="AR864" t="s">
        <v>9891</v>
      </c>
      <c r="AS864" t="s">
        <v>9892</v>
      </c>
      <c r="AT864" t="s">
        <v>9597</v>
      </c>
      <c r="AU864">
        <v>1994</v>
      </c>
      <c r="AV864">
        <v>102</v>
      </c>
      <c r="AW864" t="s">
        <v>74</v>
      </c>
      <c r="AX864" t="s">
        <v>74</v>
      </c>
      <c r="AY864">
        <v>12</v>
      </c>
      <c r="AZ864" t="s">
        <v>74</v>
      </c>
      <c r="BA864" t="s">
        <v>74</v>
      </c>
      <c r="BB864">
        <v>61</v>
      </c>
      <c r="BC864">
        <v>63</v>
      </c>
      <c r="BD864" t="s">
        <v>74</v>
      </c>
      <c r="BE864" t="s">
        <v>9893</v>
      </c>
      <c r="BF864" t="str">
        <f>HYPERLINK("http://dx.doi.org/10.1289/ehp.94102s1261","http://dx.doi.org/10.1289/ehp.94102s1261")</f>
        <v>http://dx.doi.org/10.1289/ehp.94102s1261</v>
      </c>
      <c r="BG864" t="s">
        <v>74</v>
      </c>
      <c r="BH864" t="s">
        <v>74</v>
      </c>
      <c r="BI864">
        <v>3</v>
      </c>
      <c r="BJ864" t="s">
        <v>9894</v>
      </c>
      <c r="BK864" t="s">
        <v>1296</v>
      </c>
      <c r="BL864" t="s">
        <v>9895</v>
      </c>
      <c r="BM864" t="s">
        <v>9896</v>
      </c>
      <c r="BN864">
        <v>7713036</v>
      </c>
      <c r="BO864" t="s">
        <v>9897</v>
      </c>
      <c r="BP864" t="s">
        <v>74</v>
      </c>
      <c r="BQ864" t="s">
        <v>74</v>
      </c>
      <c r="BR864" t="s">
        <v>97</v>
      </c>
      <c r="BS864" t="s">
        <v>9898</v>
      </c>
      <c r="BT864" t="str">
        <f>HYPERLINK("https%3A%2F%2Fwww.webofscience.com%2Fwos%2Fwoscc%2Ffull-record%2FWOS:A1994QE65900012","View Full Record in Web of Science")</f>
        <v>View Full Record in Web of Science</v>
      </c>
    </row>
    <row r="865" spans="1:72" x14ac:dyDescent="0.15">
      <c r="A865" t="s">
        <v>72</v>
      </c>
      <c r="B865" t="s">
        <v>9899</v>
      </c>
      <c r="C865" t="s">
        <v>74</v>
      </c>
      <c r="D865" t="s">
        <v>74</v>
      </c>
      <c r="E865" t="s">
        <v>74</v>
      </c>
      <c r="F865" t="s">
        <v>9899</v>
      </c>
      <c r="G865" t="s">
        <v>74</v>
      </c>
      <c r="H865" t="s">
        <v>74</v>
      </c>
      <c r="I865" t="s">
        <v>9900</v>
      </c>
      <c r="J865" t="s">
        <v>4948</v>
      </c>
      <c r="K865" t="s">
        <v>74</v>
      </c>
      <c r="L865" t="s">
        <v>74</v>
      </c>
      <c r="M865" t="s">
        <v>77</v>
      </c>
      <c r="N865" t="s">
        <v>78</v>
      </c>
      <c r="O865" t="s">
        <v>74</v>
      </c>
      <c r="P865" t="s">
        <v>74</v>
      </c>
      <c r="Q865" t="s">
        <v>74</v>
      </c>
      <c r="R865" t="s">
        <v>74</v>
      </c>
      <c r="S865" t="s">
        <v>74</v>
      </c>
      <c r="T865" t="s">
        <v>9901</v>
      </c>
      <c r="U865" t="s">
        <v>9902</v>
      </c>
      <c r="V865" t="s">
        <v>9903</v>
      </c>
      <c r="W865" t="s">
        <v>9904</v>
      </c>
      <c r="X865" t="s">
        <v>7338</v>
      </c>
      <c r="Y865" t="s">
        <v>9905</v>
      </c>
      <c r="Z865" t="s">
        <v>74</v>
      </c>
      <c r="AA865" t="s">
        <v>74</v>
      </c>
      <c r="AB865" t="s">
        <v>74</v>
      </c>
      <c r="AC865" t="s">
        <v>74</v>
      </c>
      <c r="AD865" t="s">
        <v>74</v>
      </c>
      <c r="AE865" t="s">
        <v>74</v>
      </c>
      <c r="AF865" t="s">
        <v>74</v>
      </c>
      <c r="AG865">
        <v>82</v>
      </c>
      <c r="AH865">
        <v>76</v>
      </c>
      <c r="AI865">
        <v>80</v>
      </c>
      <c r="AJ865">
        <v>0</v>
      </c>
      <c r="AK865">
        <v>6</v>
      </c>
      <c r="AL865" t="s">
        <v>3346</v>
      </c>
      <c r="AM865" t="s">
        <v>372</v>
      </c>
      <c r="AN865" t="s">
        <v>3347</v>
      </c>
      <c r="AO865" t="s">
        <v>4956</v>
      </c>
      <c r="AP865" t="s">
        <v>9906</v>
      </c>
      <c r="AQ865" t="s">
        <v>74</v>
      </c>
      <c r="AR865" t="s">
        <v>4957</v>
      </c>
      <c r="AS865" t="s">
        <v>4958</v>
      </c>
      <c r="AT865" t="s">
        <v>9597</v>
      </c>
      <c r="AU865">
        <v>1994</v>
      </c>
      <c r="AV865">
        <v>119</v>
      </c>
      <c r="AW865">
        <v>3</v>
      </c>
      <c r="AX865" t="s">
        <v>74</v>
      </c>
      <c r="AY865" t="s">
        <v>74</v>
      </c>
      <c r="AZ865" t="s">
        <v>74</v>
      </c>
      <c r="BA865" t="s">
        <v>74</v>
      </c>
      <c r="BB865">
        <v>893</v>
      </c>
      <c r="BC865">
        <v>930</v>
      </c>
      <c r="BD865" t="s">
        <v>74</v>
      </c>
      <c r="BE865" t="s">
        <v>9907</v>
      </c>
      <c r="BF865" t="str">
        <f>HYPERLINK("http://dx.doi.org/10.1111/j.1365-246X.1994.tb04025.x","http://dx.doi.org/10.1111/j.1365-246X.1994.tb04025.x")</f>
        <v>http://dx.doi.org/10.1111/j.1365-246X.1994.tb04025.x</v>
      </c>
      <c r="BG865" t="s">
        <v>74</v>
      </c>
      <c r="BH865" t="s">
        <v>74</v>
      </c>
      <c r="BI865">
        <v>38</v>
      </c>
      <c r="BJ865" t="s">
        <v>270</v>
      </c>
      <c r="BK865" t="s">
        <v>94</v>
      </c>
      <c r="BL865" t="s">
        <v>270</v>
      </c>
      <c r="BM865" t="s">
        <v>9908</v>
      </c>
      <c r="BN865" t="s">
        <v>74</v>
      </c>
      <c r="BO865" t="s">
        <v>229</v>
      </c>
      <c r="BP865" t="s">
        <v>74</v>
      </c>
      <c r="BQ865" t="s">
        <v>74</v>
      </c>
      <c r="BR865" t="s">
        <v>97</v>
      </c>
      <c r="BS865" t="s">
        <v>9909</v>
      </c>
      <c r="BT865" t="str">
        <f>HYPERLINK("https%3A%2F%2Fwww.webofscience.com%2Fwos%2Fwoscc%2Ffull-record%2FWOS:A1994PW39800018","View Full Record in Web of Science")</f>
        <v>View Full Record in Web of Science</v>
      </c>
    </row>
    <row r="866" spans="1:72" x14ac:dyDescent="0.15">
      <c r="A866" t="s">
        <v>72</v>
      </c>
      <c r="B866" t="s">
        <v>9910</v>
      </c>
      <c r="C866" t="s">
        <v>74</v>
      </c>
      <c r="D866" t="s">
        <v>74</v>
      </c>
      <c r="E866" t="s">
        <v>74</v>
      </c>
      <c r="F866" t="s">
        <v>9910</v>
      </c>
      <c r="G866" t="s">
        <v>74</v>
      </c>
      <c r="H866" t="s">
        <v>74</v>
      </c>
      <c r="I866" t="s">
        <v>9911</v>
      </c>
      <c r="J866" t="s">
        <v>213</v>
      </c>
      <c r="K866" t="s">
        <v>74</v>
      </c>
      <c r="L866" t="s">
        <v>74</v>
      </c>
      <c r="M866" t="s">
        <v>77</v>
      </c>
      <c r="N866" t="s">
        <v>78</v>
      </c>
      <c r="O866" t="s">
        <v>74</v>
      </c>
      <c r="P866" t="s">
        <v>74</v>
      </c>
      <c r="Q866" t="s">
        <v>74</v>
      </c>
      <c r="R866" t="s">
        <v>74</v>
      </c>
      <c r="S866" t="s">
        <v>74</v>
      </c>
      <c r="T866" t="s">
        <v>74</v>
      </c>
      <c r="U866" t="s">
        <v>9912</v>
      </c>
      <c r="V866" t="s">
        <v>9913</v>
      </c>
      <c r="W866" t="s">
        <v>9914</v>
      </c>
      <c r="X866" t="s">
        <v>9915</v>
      </c>
      <c r="Y866" t="s">
        <v>9916</v>
      </c>
      <c r="Z866" t="s">
        <v>74</v>
      </c>
      <c r="AA866" t="s">
        <v>74</v>
      </c>
      <c r="AB866" t="s">
        <v>74</v>
      </c>
      <c r="AC866" t="s">
        <v>74</v>
      </c>
      <c r="AD866" t="s">
        <v>74</v>
      </c>
      <c r="AE866" t="s">
        <v>74</v>
      </c>
      <c r="AF866" t="s">
        <v>74</v>
      </c>
      <c r="AG866">
        <v>18</v>
      </c>
      <c r="AH866">
        <v>78</v>
      </c>
      <c r="AI866">
        <v>83</v>
      </c>
      <c r="AJ866">
        <v>0</v>
      </c>
      <c r="AK866">
        <v>8</v>
      </c>
      <c r="AL866" t="s">
        <v>160</v>
      </c>
      <c r="AM866" t="s">
        <v>161</v>
      </c>
      <c r="AN866" t="s">
        <v>220</v>
      </c>
      <c r="AO866" t="s">
        <v>221</v>
      </c>
      <c r="AP866" t="s">
        <v>74</v>
      </c>
      <c r="AQ866" t="s">
        <v>74</v>
      </c>
      <c r="AR866" t="s">
        <v>222</v>
      </c>
      <c r="AS866" t="s">
        <v>223</v>
      </c>
      <c r="AT866" t="s">
        <v>9917</v>
      </c>
      <c r="AU866">
        <v>1994</v>
      </c>
      <c r="AV866">
        <v>21</v>
      </c>
      <c r="AW866">
        <v>24</v>
      </c>
      <c r="AX866" t="s">
        <v>74</v>
      </c>
      <c r="AY866" t="s">
        <v>74</v>
      </c>
      <c r="AZ866" t="s">
        <v>74</v>
      </c>
      <c r="BA866" t="s">
        <v>74</v>
      </c>
      <c r="BB866">
        <v>2669</v>
      </c>
      <c r="BC866">
        <v>2672</v>
      </c>
      <c r="BD866" t="s">
        <v>74</v>
      </c>
      <c r="BE866" t="s">
        <v>9918</v>
      </c>
      <c r="BF866" t="str">
        <f>HYPERLINK("http://dx.doi.org/10.1029/94GL02603","http://dx.doi.org/10.1029/94GL02603")</f>
        <v>http://dx.doi.org/10.1029/94GL02603</v>
      </c>
      <c r="BG866" t="s">
        <v>74</v>
      </c>
      <c r="BH866" t="s">
        <v>74</v>
      </c>
      <c r="BI866">
        <v>4</v>
      </c>
      <c r="BJ866" t="s">
        <v>226</v>
      </c>
      <c r="BK866" t="s">
        <v>94</v>
      </c>
      <c r="BL866" t="s">
        <v>227</v>
      </c>
      <c r="BM866" t="s">
        <v>9919</v>
      </c>
      <c r="BN866" t="s">
        <v>74</v>
      </c>
      <c r="BO866" t="s">
        <v>1470</v>
      </c>
      <c r="BP866" t="s">
        <v>74</v>
      </c>
      <c r="BQ866" t="s">
        <v>74</v>
      </c>
      <c r="BR866" t="s">
        <v>97</v>
      </c>
      <c r="BS866" t="s">
        <v>9920</v>
      </c>
      <c r="BT866" t="str">
        <f>HYPERLINK("https%3A%2F%2Fwww.webofscience.com%2Fwos%2Fwoscc%2Ffull-record%2FWOS:A1994PV80300015","View Full Record in Web of Science")</f>
        <v>View Full Record in Web of Science</v>
      </c>
    </row>
    <row r="867" spans="1:72" x14ac:dyDescent="0.15">
      <c r="A867" t="s">
        <v>72</v>
      </c>
      <c r="B867" t="s">
        <v>9921</v>
      </c>
      <c r="C867" t="s">
        <v>74</v>
      </c>
      <c r="D867" t="s">
        <v>74</v>
      </c>
      <c r="E867" t="s">
        <v>74</v>
      </c>
      <c r="F867" t="s">
        <v>9921</v>
      </c>
      <c r="G867" t="s">
        <v>74</v>
      </c>
      <c r="H867" t="s">
        <v>74</v>
      </c>
      <c r="I867" t="s">
        <v>9922</v>
      </c>
      <c r="J867" t="s">
        <v>9923</v>
      </c>
      <c r="K867" t="s">
        <v>74</v>
      </c>
      <c r="L867" t="s">
        <v>74</v>
      </c>
      <c r="M867" t="s">
        <v>77</v>
      </c>
      <c r="N867" t="s">
        <v>102</v>
      </c>
      <c r="O867" t="s">
        <v>74</v>
      </c>
      <c r="P867" t="s">
        <v>74</v>
      </c>
      <c r="Q867" t="s">
        <v>74</v>
      </c>
      <c r="R867" t="s">
        <v>74</v>
      </c>
      <c r="S867" t="s">
        <v>74</v>
      </c>
      <c r="T867" t="s">
        <v>74</v>
      </c>
      <c r="U867" t="s">
        <v>9924</v>
      </c>
      <c r="V867" t="s">
        <v>9925</v>
      </c>
      <c r="W867" t="s">
        <v>9926</v>
      </c>
      <c r="X867" t="s">
        <v>9927</v>
      </c>
      <c r="Y867" t="s">
        <v>9928</v>
      </c>
      <c r="Z867" t="s">
        <v>74</v>
      </c>
      <c r="AA867" t="s">
        <v>74</v>
      </c>
      <c r="AB867" t="s">
        <v>9929</v>
      </c>
      <c r="AC867" t="s">
        <v>74</v>
      </c>
      <c r="AD867" t="s">
        <v>74</v>
      </c>
      <c r="AE867" t="s">
        <v>74</v>
      </c>
      <c r="AF867" t="s">
        <v>74</v>
      </c>
      <c r="AG867">
        <v>151</v>
      </c>
      <c r="AH867">
        <v>159</v>
      </c>
      <c r="AI867">
        <v>172</v>
      </c>
      <c r="AJ867">
        <v>2</v>
      </c>
      <c r="AK867">
        <v>38</v>
      </c>
      <c r="AL867" t="s">
        <v>1861</v>
      </c>
      <c r="AM867" t="s">
        <v>86</v>
      </c>
      <c r="AN867" t="s">
        <v>1862</v>
      </c>
      <c r="AO867" t="s">
        <v>9930</v>
      </c>
      <c r="AP867" t="s">
        <v>9931</v>
      </c>
      <c r="AQ867" t="s">
        <v>74</v>
      </c>
      <c r="AR867" t="s">
        <v>9932</v>
      </c>
      <c r="AS867" t="s">
        <v>9933</v>
      </c>
      <c r="AT867" t="s">
        <v>9597</v>
      </c>
      <c r="AU867">
        <v>1994</v>
      </c>
      <c r="AV867">
        <v>9</v>
      </c>
      <c r="AW867" t="s">
        <v>3334</v>
      </c>
      <c r="AX867" t="s">
        <v>74</v>
      </c>
      <c r="AY867" t="s">
        <v>74</v>
      </c>
      <c r="AZ867" t="s">
        <v>74</v>
      </c>
      <c r="BA867" t="s">
        <v>74</v>
      </c>
      <c r="BB867">
        <v>169</v>
      </c>
      <c r="BC867">
        <v>195</v>
      </c>
      <c r="BD867" t="s">
        <v>74</v>
      </c>
      <c r="BE867" t="s">
        <v>9934</v>
      </c>
      <c r="BF867" t="str">
        <f>HYPERLINK("http://dx.doi.org/10.1016/0921-8181(94)90015-9","http://dx.doi.org/10.1016/0921-8181(94)90015-9")</f>
        <v>http://dx.doi.org/10.1016/0921-8181(94)90015-9</v>
      </c>
      <c r="BG867" t="s">
        <v>74</v>
      </c>
      <c r="BH867" t="s">
        <v>74</v>
      </c>
      <c r="BI867">
        <v>27</v>
      </c>
      <c r="BJ867" t="s">
        <v>674</v>
      </c>
      <c r="BK867" t="s">
        <v>94</v>
      </c>
      <c r="BL867" t="s">
        <v>675</v>
      </c>
      <c r="BM867" t="s">
        <v>9935</v>
      </c>
      <c r="BN867" t="s">
        <v>74</v>
      </c>
      <c r="BO867" t="s">
        <v>74</v>
      </c>
      <c r="BP867" t="s">
        <v>74</v>
      </c>
      <c r="BQ867" t="s">
        <v>74</v>
      </c>
      <c r="BR867" t="s">
        <v>97</v>
      </c>
      <c r="BS867" t="s">
        <v>9936</v>
      </c>
      <c r="BT867" t="str">
        <f>HYPERLINK("https%3A%2F%2Fwww.webofscience.com%2Fwos%2Fwoscc%2Ffull-record%2FWOS:A1994PZ12700002","View Full Record in Web of Science")</f>
        <v>View Full Record in Web of Science</v>
      </c>
    </row>
    <row r="868" spans="1:72" x14ac:dyDescent="0.15">
      <c r="A868" t="s">
        <v>72</v>
      </c>
      <c r="B868" t="s">
        <v>9937</v>
      </c>
      <c r="C868" t="s">
        <v>74</v>
      </c>
      <c r="D868" t="s">
        <v>74</v>
      </c>
      <c r="E868" t="s">
        <v>74</v>
      </c>
      <c r="F868" t="s">
        <v>9937</v>
      </c>
      <c r="G868" t="s">
        <v>74</v>
      </c>
      <c r="H868" t="s">
        <v>74</v>
      </c>
      <c r="I868" t="s">
        <v>9938</v>
      </c>
      <c r="J868" t="s">
        <v>2185</v>
      </c>
      <c r="K868" t="s">
        <v>74</v>
      </c>
      <c r="L868" t="s">
        <v>74</v>
      </c>
      <c r="M868" t="s">
        <v>77</v>
      </c>
      <c r="N868" t="s">
        <v>78</v>
      </c>
      <c r="O868" t="s">
        <v>74</v>
      </c>
      <c r="P868" t="s">
        <v>74</v>
      </c>
      <c r="Q868" t="s">
        <v>74</v>
      </c>
      <c r="R868" t="s">
        <v>74</v>
      </c>
      <c r="S868" t="s">
        <v>74</v>
      </c>
      <c r="T868" t="s">
        <v>74</v>
      </c>
      <c r="U868" t="s">
        <v>9939</v>
      </c>
      <c r="V868" t="s">
        <v>9940</v>
      </c>
      <c r="W868" t="s">
        <v>9941</v>
      </c>
      <c r="X868" t="s">
        <v>8913</v>
      </c>
      <c r="Y868" t="s">
        <v>74</v>
      </c>
      <c r="Z868" t="s">
        <v>74</v>
      </c>
      <c r="AA868" t="s">
        <v>9942</v>
      </c>
      <c r="AB868" t="s">
        <v>74</v>
      </c>
      <c r="AC868" t="s">
        <v>74</v>
      </c>
      <c r="AD868" t="s">
        <v>74</v>
      </c>
      <c r="AE868" t="s">
        <v>74</v>
      </c>
      <c r="AF868" t="s">
        <v>74</v>
      </c>
      <c r="AG868">
        <v>21</v>
      </c>
      <c r="AH868">
        <v>1</v>
      </c>
      <c r="AI868">
        <v>1</v>
      </c>
      <c r="AJ868">
        <v>0</v>
      </c>
      <c r="AK868">
        <v>2</v>
      </c>
      <c r="AL868" t="s">
        <v>3954</v>
      </c>
      <c r="AM868" t="s">
        <v>107</v>
      </c>
      <c r="AN868" t="s">
        <v>3955</v>
      </c>
      <c r="AO868" t="s">
        <v>2191</v>
      </c>
      <c r="AP868" t="s">
        <v>74</v>
      </c>
      <c r="AQ868" t="s">
        <v>74</v>
      </c>
      <c r="AR868" t="s">
        <v>2193</v>
      </c>
      <c r="AS868" t="s">
        <v>2194</v>
      </c>
      <c r="AT868" t="s">
        <v>9597</v>
      </c>
      <c r="AU868">
        <v>1994</v>
      </c>
      <c r="AV868">
        <v>15</v>
      </c>
      <c r="AW868">
        <v>18</v>
      </c>
      <c r="AX868" t="s">
        <v>74</v>
      </c>
      <c r="AY868" t="s">
        <v>74</v>
      </c>
      <c r="AZ868" t="s">
        <v>74</v>
      </c>
      <c r="BA868" t="s">
        <v>74</v>
      </c>
      <c r="BB868">
        <v>3675</v>
      </c>
      <c r="BC868">
        <v>3691</v>
      </c>
      <c r="BD868" t="s">
        <v>74</v>
      </c>
      <c r="BE868" t="s">
        <v>9943</v>
      </c>
      <c r="BF868" t="str">
        <f>HYPERLINK("http://dx.doi.org/10.1080/01431169408954351","http://dx.doi.org/10.1080/01431169408954351")</f>
        <v>http://dx.doi.org/10.1080/01431169408954351</v>
      </c>
      <c r="BG868" t="s">
        <v>74</v>
      </c>
      <c r="BH868" t="s">
        <v>74</v>
      </c>
      <c r="BI868">
        <v>17</v>
      </c>
      <c r="BJ868" t="s">
        <v>2197</v>
      </c>
      <c r="BK868" t="s">
        <v>94</v>
      </c>
      <c r="BL868" t="s">
        <v>2197</v>
      </c>
      <c r="BM868" t="s">
        <v>9944</v>
      </c>
      <c r="BN868" t="s">
        <v>74</v>
      </c>
      <c r="BO868" t="s">
        <v>74</v>
      </c>
      <c r="BP868" t="s">
        <v>74</v>
      </c>
      <c r="BQ868" t="s">
        <v>74</v>
      </c>
      <c r="BR868" t="s">
        <v>97</v>
      </c>
      <c r="BS868" t="s">
        <v>9945</v>
      </c>
      <c r="BT868" t="str">
        <f>HYPERLINK("https%3A%2F%2Fwww.webofscience.com%2Fwos%2Fwoscc%2Ffull-record%2FWOS:A1994PZ44700004","View Full Record in Web of Science")</f>
        <v>View Full Record in Web of Science</v>
      </c>
    </row>
    <row r="869" spans="1:72" x14ac:dyDescent="0.15">
      <c r="A869" t="s">
        <v>72</v>
      </c>
      <c r="B869" t="s">
        <v>9946</v>
      </c>
      <c r="C869" t="s">
        <v>74</v>
      </c>
      <c r="D869" t="s">
        <v>74</v>
      </c>
      <c r="E869" t="s">
        <v>74</v>
      </c>
      <c r="F869" t="s">
        <v>9946</v>
      </c>
      <c r="G869" t="s">
        <v>74</v>
      </c>
      <c r="H869" t="s">
        <v>74</v>
      </c>
      <c r="I869" t="s">
        <v>9947</v>
      </c>
      <c r="J869" t="s">
        <v>9948</v>
      </c>
      <c r="K869" t="s">
        <v>74</v>
      </c>
      <c r="L869" t="s">
        <v>74</v>
      </c>
      <c r="M869" t="s">
        <v>77</v>
      </c>
      <c r="N869" t="s">
        <v>78</v>
      </c>
      <c r="O869" t="s">
        <v>74</v>
      </c>
      <c r="P869" t="s">
        <v>74</v>
      </c>
      <c r="Q869" t="s">
        <v>74</v>
      </c>
      <c r="R869" t="s">
        <v>74</v>
      </c>
      <c r="S869" t="s">
        <v>74</v>
      </c>
      <c r="T869" t="s">
        <v>9949</v>
      </c>
      <c r="U869" t="s">
        <v>9950</v>
      </c>
      <c r="V869" t="s">
        <v>9951</v>
      </c>
      <c r="W869" t="s">
        <v>9952</v>
      </c>
      <c r="X869" t="s">
        <v>9953</v>
      </c>
      <c r="Y869" t="s">
        <v>9954</v>
      </c>
      <c r="Z869" t="s">
        <v>74</v>
      </c>
      <c r="AA869" t="s">
        <v>9955</v>
      </c>
      <c r="AB869" t="s">
        <v>9956</v>
      </c>
      <c r="AC869" t="s">
        <v>74</v>
      </c>
      <c r="AD869" t="s">
        <v>74</v>
      </c>
      <c r="AE869" t="s">
        <v>74</v>
      </c>
      <c r="AF869" t="s">
        <v>74</v>
      </c>
      <c r="AG869">
        <v>49</v>
      </c>
      <c r="AH869">
        <v>33</v>
      </c>
      <c r="AI869">
        <v>36</v>
      </c>
      <c r="AJ869">
        <v>0</v>
      </c>
      <c r="AK869">
        <v>9</v>
      </c>
      <c r="AL869" t="s">
        <v>1696</v>
      </c>
      <c r="AM869" t="s">
        <v>1505</v>
      </c>
      <c r="AN869" t="s">
        <v>4815</v>
      </c>
      <c r="AO869" t="s">
        <v>9957</v>
      </c>
      <c r="AP869" t="s">
        <v>74</v>
      </c>
      <c r="AQ869" t="s">
        <v>74</v>
      </c>
      <c r="AR869" t="s">
        <v>9958</v>
      </c>
      <c r="AS869" t="s">
        <v>9959</v>
      </c>
      <c r="AT869" t="s">
        <v>9597</v>
      </c>
      <c r="AU869">
        <v>1994</v>
      </c>
      <c r="AV869">
        <v>20</v>
      </c>
      <c r="AW869">
        <v>12</v>
      </c>
      <c r="AX869" t="s">
        <v>74</v>
      </c>
      <c r="AY869" t="s">
        <v>74</v>
      </c>
      <c r="AZ869" t="s">
        <v>74</v>
      </c>
      <c r="BA869" t="s">
        <v>74</v>
      </c>
      <c r="BB869">
        <v>3361</v>
      </c>
      <c r="BC869">
        <v>3372</v>
      </c>
      <c r="BD869" t="s">
        <v>74</v>
      </c>
      <c r="BE869" t="s">
        <v>9960</v>
      </c>
      <c r="BF869" t="str">
        <f>HYPERLINK("http://dx.doi.org/10.1007/BF02033732","http://dx.doi.org/10.1007/BF02033732")</f>
        <v>http://dx.doi.org/10.1007/BF02033732</v>
      </c>
      <c r="BG869" t="s">
        <v>74</v>
      </c>
      <c r="BH869" t="s">
        <v>74</v>
      </c>
      <c r="BI869">
        <v>12</v>
      </c>
      <c r="BJ869" t="s">
        <v>9961</v>
      </c>
      <c r="BK869" t="s">
        <v>94</v>
      </c>
      <c r="BL869" t="s">
        <v>9962</v>
      </c>
      <c r="BM869" t="s">
        <v>9963</v>
      </c>
      <c r="BN869">
        <v>24241998</v>
      </c>
      <c r="BO869" t="s">
        <v>74</v>
      </c>
      <c r="BP869" t="s">
        <v>74</v>
      </c>
      <c r="BQ869" t="s">
        <v>74</v>
      </c>
      <c r="BR869" t="s">
        <v>97</v>
      </c>
      <c r="BS869" t="s">
        <v>9964</v>
      </c>
      <c r="BT869" t="str">
        <f>HYPERLINK("https%3A%2F%2Fwww.webofscience.com%2Fwos%2Fwoscc%2Ffull-record%2FWOS:A1994QA73800025","View Full Record in Web of Science")</f>
        <v>View Full Record in Web of Science</v>
      </c>
    </row>
    <row r="870" spans="1:72" x14ac:dyDescent="0.15">
      <c r="A870" t="s">
        <v>72</v>
      </c>
      <c r="B870" t="s">
        <v>9965</v>
      </c>
      <c r="C870" t="s">
        <v>74</v>
      </c>
      <c r="D870" t="s">
        <v>74</v>
      </c>
      <c r="E870" t="s">
        <v>74</v>
      </c>
      <c r="F870" t="s">
        <v>9965</v>
      </c>
      <c r="G870" t="s">
        <v>74</v>
      </c>
      <c r="H870" t="s">
        <v>74</v>
      </c>
      <c r="I870" t="s">
        <v>9966</v>
      </c>
      <c r="J870" t="s">
        <v>5035</v>
      </c>
      <c r="K870" t="s">
        <v>74</v>
      </c>
      <c r="L870" t="s">
        <v>74</v>
      </c>
      <c r="M870" t="s">
        <v>77</v>
      </c>
      <c r="N870" t="s">
        <v>78</v>
      </c>
      <c r="O870" t="s">
        <v>74</v>
      </c>
      <c r="P870" t="s">
        <v>74</v>
      </c>
      <c r="Q870" t="s">
        <v>74</v>
      </c>
      <c r="R870" t="s">
        <v>74</v>
      </c>
      <c r="S870" t="s">
        <v>74</v>
      </c>
      <c r="T870" t="s">
        <v>9967</v>
      </c>
      <c r="U870" t="s">
        <v>9968</v>
      </c>
      <c r="V870" t="s">
        <v>9969</v>
      </c>
      <c r="W870" t="s">
        <v>74</v>
      </c>
      <c r="X870" t="s">
        <v>74</v>
      </c>
      <c r="Y870" t="s">
        <v>9970</v>
      </c>
      <c r="Z870" t="s">
        <v>74</v>
      </c>
      <c r="AA870" t="s">
        <v>74</v>
      </c>
      <c r="AB870" t="s">
        <v>74</v>
      </c>
      <c r="AC870" t="s">
        <v>74</v>
      </c>
      <c r="AD870" t="s">
        <v>74</v>
      </c>
      <c r="AE870" t="s">
        <v>74</v>
      </c>
      <c r="AF870" t="s">
        <v>74</v>
      </c>
      <c r="AG870">
        <v>27</v>
      </c>
      <c r="AH870">
        <v>36</v>
      </c>
      <c r="AI870">
        <v>37</v>
      </c>
      <c r="AJ870">
        <v>0</v>
      </c>
      <c r="AK870">
        <v>13</v>
      </c>
      <c r="AL870" t="s">
        <v>344</v>
      </c>
      <c r="AM870" t="s">
        <v>345</v>
      </c>
      <c r="AN870" t="s">
        <v>346</v>
      </c>
      <c r="AO870" t="s">
        <v>5043</v>
      </c>
      <c r="AP870" t="s">
        <v>74</v>
      </c>
      <c r="AQ870" t="s">
        <v>74</v>
      </c>
      <c r="AR870" t="s">
        <v>5045</v>
      </c>
      <c r="AS870" t="s">
        <v>5046</v>
      </c>
      <c r="AT870" t="s">
        <v>9597</v>
      </c>
      <c r="AU870">
        <v>1994</v>
      </c>
      <c r="AV870">
        <v>164</v>
      </c>
      <c r="AW870">
        <v>6</v>
      </c>
      <c r="AX870" t="s">
        <v>74</v>
      </c>
      <c r="AY870" t="s">
        <v>74</v>
      </c>
      <c r="AZ870" t="s">
        <v>74</v>
      </c>
      <c r="BA870" t="s">
        <v>74</v>
      </c>
      <c r="BB870">
        <v>482</v>
      </c>
      <c r="BC870">
        <v>491</v>
      </c>
      <c r="BD870" t="s">
        <v>74</v>
      </c>
      <c r="BE870" t="s">
        <v>9971</v>
      </c>
      <c r="BF870" t="str">
        <f>HYPERLINK("http://dx.doi.org/10.1007/BF00714586","http://dx.doi.org/10.1007/BF00714586")</f>
        <v>http://dx.doi.org/10.1007/BF00714586</v>
      </c>
      <c r="BG870" t="s">
        <v>74</v>
      </c>
      <c r="BH870" t="s">
        <v>74</v>
      </c>
      <c r="BI870">
        <v>10</v>
      </c>
      <c r="BJ870" t="s">
        <v>1191</v>
      </c>
      <c r="BK870" t="s">
        <v>94</v>
      </c>
      <c r="BL870" t="s">
        <v>1191</v>
      </c>
      <c r="BM870" t="s">
        <v>9972</v>
      </c>
      <c r="BN870" t="s">
        <v>74</v>
      </c>
      <c r="BO870" t="s">
        <v>74</v>
      </c>
      <c r="BP870" t="s">
        <v>74</v>
      </c>
      <c r="BQ870" t="s">
        <v>74</v>
      </c>
      <c r="BR870" t="s">
        <v>97</v>
      </c>
      <c r="BS870" t="s">
        <v>9973</v>
      </c>
      <c r="BT870" t="str">
        <f>HYPERLINK("https%3A%2F%2Fwww.webofscience.com%2Fwos%2Fwoscc%2Ffull-record%2FWOS:A1994PZ70700010","View Full Record in Web of Science")</f>
        <v>View Full Record in Web of Science</v>
      </c>
    </row>
    <row r="871" spans="1:72" x14ac:dyDescent="0.15">
      <c r="A871" t="s">
        <v>72</v>
      </c>
      <c r="B871" t="s">
        <v>9974</v>
      </c>
      <c r="C871" t="s">
        <v>74</v>
      </c>
      <c r="D871" t="s">
        <v>74</v>
      </c>
      <c r="E871" t="s">
        <v>74</v>
      </c>
      <c r="F871" t="s">
        <v>9974</v>
      </c>
      <c r="G871" t="s">
        <v>74</v>
      </c>
      <c r="H871" t="s">
        <v>74</v>
      </c>
      <c r="I871" t="s">
        <v>9975</v>
      </c>
      <c r="J871" t="s">
        <v>3428</v>
      </c>
      <c r="K871" t="s">
        <v>74</v>
      </c>
      <c r="L871" t="s">
        <v>74</v>
      </c>
      <c r="M871" t="s">
        <v>77</v>
      </c>
      <c r="N871" t="s">
        <v>78</v>
      </c>
      <c r="O871" t="s">
        <v>74</v>
      </c>
      <c r="P871" t="s">
        <v>74</v>
      </c>
      <c r="Q871" t="s">
        <v>74</v>
      </c>
      <c r="R871" t="s">
        <v>74</v>
      </c>
      <c r="S871" t="s">
        <v>74</v>
      </c>
      <c r="T871" t="s">
        <v>9976</v>
      </c>
      <c r="U871" t="s">
        <v>74</v>
      </c>
      <c r="V871" t="s">
        <v>9977</v>
      </c>
      <c r="W871" t="s">
        <v>9978</v>
      </c>
      <c r="X871" t="s">
        <v>9979</v>
      </c>
      <c r="Y871" t="s">
        <v>9980</v>
      </c>
      <c r="Z871" t="s">
        <v>74</v>
      </c>
      <c r="AA871" t="s">
        <v>74</v>
      </c>
      <c r="AB871" t="s">
        <v>74</v>
      </c>
      <c r="AC871" t="s">
        <v>74</v>
      </c>
      <c r="AD871" t="s">
        <v>74</v>
      </c>
      <c r="AE871" t="s">
        <v>74</v>
      </c>
      <c r="AF871" t="s">
        <v>74</v>
      </c>
      <c r="AG871">
        <v>41</v>
      </c>
      <c r="AH871">
        <v>106</v>
      </c>
      <c r="AI871">
        <v>115</v>
      </c>
      <c r="AJ871">
        <v>0</v>
      </c>
      <c r="AK871">
        <v>42</v>
      </c>
      <c r="AL871" t="s">
        <v>9981</v>
      </c>
      <c r="AM871" t="s">
        <v>139</v>
      </c>
      <c r="AN871" t="s">
        <v>9982</v>
      </c>
      <c r="AO871" t="s">
        <v>3436</v>
      </c>
      <c r="AP871" t="s">
        <v>9983</v>
      </c>
      <c r="AQ871" t="s">
        <v>74</v>
      </c>
      <c r="AR871" t="s">
        <v>3437</v>
      </c>
      <c r="AS871" t="s">
        <v>3438</v>
      </c>
      <c r="AT871" t="s">
        <v>9597</v>
      </c>
      <c r="AU871">
        <v>1994</v>
      </c>
      <c r="AV871">
        <v>197</v>
      </c>
      <c r="AW871" t="s">
        <v>74</v>
      </c>
      <c r="AX871" t="s">
        <v>74</v>
      </c>
      <c r="AY871" t="s">
        <v>74</v>
      </c>
      <c r="AZ871" t="s">
        <v>74</v>
      </c>
      <c r="BA871" t="s">
        <v>74</v>
      </c>
      <c r="BB871">
        <v>65</v>
      </c>
      <c r="BC871">
        <v>78</v>
      </c>
      <c r="BD871" t="s">
        <v>74</v>
      </c>
      <c r="BE871" t="s">
        <v>74</v>
      </c>
      <c r="BF871" t="s">
        <v>74</v>
      </c>
      <c r="BG871" t="s">
        <v>74</v>
      </c>
      <c r="BH871" t="s">
        <v>74</v>
      </c>
      <c r="BI871">
        <v>14</v>
      </c>
      <c r="BJ871" t="s">
        <v>207</v>
      </c>
      <c r="BK871" t="s">
        <v>94</v>
      </c>
      <c r="BL871" t="s">
        <v>208</v>
      </c>
      <c r="BM871" t="s">
        <v>9984</v>
      </c>
      <c r="BN871">
        <v>9317354</v>
      </c>
      <c r="BO871" t="s">
        <v>74</v>
      </c>
      <c r="BP871" t="s">
        <v>74</v>
      </c>
      <c r="BQ871" t="s">
        <v>74</v>
      </c>
      <c r="BR871" t="s">
        <v>97</v>
      </c>
      <c r="BS871" t="s">
        <v>9985</v>
      </c>
      <c r="BT871" t="str">
        <f>HYPERLINK("https%3A%2F%2Fwww.webofscience.com%2Fwos%2Fwoscc%2Ffull-record%2FWOS:A1994QB14200005","View Full Record in Web of Science")</f>
        <v>View Full Record in Web of Science</v>
      </c>
    </row>
    <row r="872" spans="1:72" x14ac:dyDescent="0.15">
      <c r="A872" t="s">
        <v>72</v>
      </c>
      <c r="B872" t="s">
        <v>9986</v>
      </c>
      <c r="C872" t="s">
        <v>74</v>
      </c>
      <c r="D872" t="s">
        <v>74</v>
      </c>
      <c r="E872" t="s">
        <v>74</v>
      </c>
      <c r="F872" t="s">
        <v>9986</v>
      </c>
      <c r="G872" t="s">
        <v>74</v>
      </c>
      <c r="H872" t="s">
        <v>74</v>
      </c>
      <c r="I872" t="s">
        <v>9987</v>
      </c>
      <c r="J872" t="s">
        <v>1889</v>
      </c>
      <c r="K872" t="s">
        <v>74</v>
      </c>
      <c r="L872" t="s">
        <v>74</v>
      </c>
      <c r="M872" t="s">
        <v>77</v>
      </c>
      <c r="N872" t="s">
        <v>102</v>
      </c>
      <c r="O872" t="s">
        <v>74</v>
      </c>
      <c r="P872" t="s">
        <v>74</v>
      </c>
      <c r="Q872" t="s">
        <v>74</v>
      </c>
      <c r="R872" t="s">
        <v>74</v>
      </c>
      <c r="S872" t="s">
        <v>74</v>
      </c>
      <c r="T872" t="s">
        <v>9988</v>
      </c>
      <c r="U872" t="s">
        <v>9989</v>
      </c>
      <c r="V872" t="s">
        <v>9990</v>
      </c>
      <c r="W872" t="s">
        <v>74</v>
      </c>
      <c r="X872" t="s">
        <v>74</v>
      </c>
      <c r="Y872" t="s">
        <v>9991</v>
      </c>
      <c r="Z872" t="s">
        <v>74</v>
      </c>
      <c r="AA872" t="s">
        <v>74</v>
      </c>
      <c r="AB872" t="s">
        <v>74</v>
      </c>
      <c r="AC872" t="s">
        <v>74</v>
      </c>
      <c r="AD872" t="s">
        <v>74</v>
      </c>
      <c r="AE872" t="s">
        <v>74</v>
      </c>
      <c r="AF872" t="s">
        <v>74</v>
      </c>
      <c r="AG872">
        <v>91</v>
      </c>
      <c r="AH872">
        <v>38</v>
      </c>
      <c r="AI872">
        <v>44</v>
      </c>
      <c r="AJ872">
        <v>0</v>
      </c>
      <c r="AK872">
        <v>19</v>
      </c>
      <c r="AL872" t="s">
        <v>1897</v>
      </c>
      <c r="AM872" t="s">
        <v>1168</v>
      </c>
      <c r="AN872" t="s">
        <v>1898</v>
      </c>
      <c r="AO872" t="s">
        <v>1899</v>
      </c>
      <c r="AP872" t="s">
        <v>74</v>
      </c>
      <c r="AQ872" t="s">
        <v>74</v>
      </c>
      <c r="AR872" t="s">
        <v>1900</v>
      </c>
      <c r="AS872" t="s">
        <v>1901</v>
      </c>
      <c r="AT872" t="s">
        <v>9597</v>
      </c>
      <c r="AU872">
        <v>1994</v>
      </c>
      <c r="AV872">
        <v>30</v>
      </c>
      <c r="AW872">
        <v>6</v>
      </c>
      <c r="AX872" t="s">
        <v>74</v>
      </c>
      <c r="AY872" t="s">
        <v>74</v>
      </c>
      <c r="AZ872" t="s">
        <v>74</v>
      </c>
      <c r="BA872" t="s">
        <v>74</v>
      </c>
      <c r="BB872">
        <v>897</v>
      </c>
      <c r="BC872">
        <v>904</v>
      </c>
      <c r="BD872" t="s">
        <v>74</v>
      </c>
      <c r="BE872" t="s">
        <v>9992</v>
      </c>
      <c r="BF872" t="str">
        <f>HYPERLINK("http://dx.doi.org/10.1111/j.0022-3646.1994.00897.x","http://dx.doi.org/10.1111/j.0022-3646.1994.00897.x")</f>
        <v>http://dx.doi.org/10.1111/j.0022-3646.1994.00897.x</v>
      </c>
      <c r="BG872" t="s">
        <v>74</v>
      </c>
      <c r="BH872" t="s">
        <v>74</v>
      </c>
      <c r="BI872">
        <v>8</v>
      </c>
      <c r="BJ872" t="s">
        <v>1173</v>
      </c>
      <c r="BK872" t="s">
        <v>94</v>
      </c>
      <c r="BL872" t="s">
        <v>1173</v>
      </c>
      <c r="BM872" t="s">
        <v>9993</v>
      </c>
      <c r="BN872" t="s">
        <v>74</v>
      </c>
      <c r="BO872" t="s">
        <v>74</v>
      </c>
      <c r="BP872" t="s">
        <v>74</v>
      </c>
      <c r="BQ872" t="s">
        <v>74</v>
      </c>
      <c r="BR872" t="s">
        <v>97</v>
      </c>
      <c r="BS872" t="s">
        <v>9994</v>
      </c>
      <c r="BT872" t="str">
        <f>HYPERLINK("https%3A%2F%2Fwww.webofscience.com%2Fwos%2Fwoscc%2Ffull-record%2FWOS:A1994QD95400001","View Full Record in Web of Science")</f>
        <v>View Full Record in Web of Science</v>
      </c>
    </row>
    <row r="873" spans="1:72" x14ac:dyDescent="0.15">
      <c r="A873" t="s">
        <v>72</v>
      </c>
      <c r="B873" t="s">
        <v>9995</v>
      </c>
      <c r="C873" t="s">
        <v>74</v>
      </c>
      <c r="D873" t="s">
        <v>74</v>
      </c>
      <c r="E873" t="s">
        <v>74</v>
      </c>
      <c r="F873" t="s">
        <v>9995</v>
      </c>
      <c r="G873" t="s">
        <v>74</v>
      </c>
      <c r="H873" t="s">
        <v>74</v>
      </c>
      <c r="I873" t="s">
        <v>9996</v>
      </c>
      <c r="J873" t="s">
        <v>1889</v>
      </c>
      <c r="K873" t="s">
        <v>74</v>
      </c>
      <c r="L873" t="s">
        <v>74</v>
      </c>
      <c r="M873" t="s">
        <v>77</v>
      </c>
      <c r="N873" t="s">
        <v>78</v>
      </c>
      <c r="O873" t="s">
        <v>74</v>
      </c>
      <c r="P873" t="s">
        <v>74</v>
      </c>
      <c r="Q873" t="s">
        <v>74</v>
      </c>
      <c r="R873" t="s">
        <v>74</v>
      </c>
      <c r="S873" t="s">
        <v>74</v>
      </c>
      <c r="T873" t="s">
        <v>9997</v>
      </c>
      <c r="U873" t="s">
        <v>9998</v>
      </c>
      <c r="V873" t="s">
        <v>9999</v>
      </c>
      <c r="W873" t="s">
        <v>10000</v>
      </c>
      <c r="X873" t="s">
        <v>10001</v>
      </c>
      <c r="Y873" t="s">
        <v>10002</v>
      </c>
      <c r="Z873" t="s">
        <v>74</v>
      </c>
      <c r="AA873" t="s">
        <v>10003</v>
      </c>
      <c r="AB873" t="s">
        <v>10004</v>
      </c>
      <c r="AC873" t="s">
        <v>74</v>
      </c>
      <c r="AD873" t="s">
        <v>74</v>
      </c>
      <c r="AE873" t="s">
        <v>74</v>
      </c>
      <c r="AF873" t="s">
        <v>74</v>
      </c>
      <c r="AG873">
        <v>39</v>
      </c>
      <c r="AH873">
        <v>113</v>
      </c>
      <c r="AI873">
        <v>123</v>
      </c>
      <c r="AJ873">
        <v>3</v>
      </c>
      <c r="AK873">
        <v>40</v>
      </c>
      <c r="AL873" t="s">
        <v>1897</v>
      </c>
      <c r="AM873" t="s">
        <v>1168</v>
      </c>
      <c r="AN873" t="s">
        <v>1898</v>
      </c>
      <c r="AO873" t="s">
        <v>1899</v>
      </c>
      <c r="AP873" t="s">
        <v>74</v>
      </c>
      <c r="AQ873" t="s">
        <v>74</v>
      </c>
      <c r="AR873" t="s">
        <v>1900</v>
      </c>
      <c r="AS873" t="s">
        <v>1901</v>
      </c>
      <c r="AT873" t="s">
        <v>9597</v>
      </c>
      <c r="AU873">
        <v>1994</v>
      </c>
      <c r="AV873">
        <v>30</v>
      </c>
      <c r="AW873">
        <v>6</v>
      </c>
      <c r="AX873" t="s">
        <v>74</v>
      </c>
      <c r="AY873" t="s">
        <v>74</v>
      </c>
      <c r="AZ873" t="s">
        <v>74</v>
      </c>
      <c r="BA873" t="s">
        <v>74</v>
      </c>
      <c r="BB873">
        <v>1022</v>
      </c>
      <c r="BC873">
        <v>1035</v>
      </c>
      <c r="BD873" t="s">
        <v>74</v>
      </c>
      <c r="BE873" t="s">
        <v>10005</v>
      </c>
      <c r="BF873" t="str">
        <f>HYPERLINK("http://dx.doi.org/10.1111/j.0022-3646.1994.01022.x","http://dx.doi.org/10.1111/j.0022-3646.1994.01022.x")</f>
        <v>http://dx.doi.org/10.1111/j.0022-3646.1994.01022.x</v>
      </c>
      <c r="BG873" t="s">
        <v>74</v>
      </c>
      <c r="BH873" t="s">
        <v>74</v>
      </c>
      <c r="BI873">
        <v>14</v>
      </c>
      <c r="BJ873" t="s">
        <v>1173</v>
      </c>
      <c r="BK873" t="s">
        <v>94</v>
      </c>
      <c r="BL873" t="s">
        <v>1173</v>
      </c>
      <c r="BM873" t="s">
        <v>9993</v>
      </c>
      <c r="BN873" t="s">
        <v>74</v>
      </c>
      <c r="BO873" t="s">
        <v>74</v>
      </c>
      <c r="BP873" t="s">
        <v>74</v>
      </c>
      <c r="BQ873" t="s">
        <v>74</v>
      </c>
      <c r="BR873" t="s">
        <v>97</v>
      </c>
      <c r="BS873" t="s">
        <v>10006</v>
      </c>
      <c r="BT873" t="str">
        <f>HYPERLINK("https%3A%2F%2Fwww.webofscience.com%2Fwos%2Fwoscc%2Ffull-record%2FWOS:A1994QD95400015","View Full Record in Web of Science")</f>
        <v>View Full Record in Web of Science</v>
      </c>
    </row>
    <row r="874" spans="1:72" x14ac:dyDescent="0.15">
      <c r="A874" t="s">
        <v>72</v>
      </c>
      <c r="B874" t="s">
        <v>10007</v>
      </c>
      <c r="C874" t="s">
        <v>74</v>
      </c>
      <c r="D874" t="s">
        <v>74</v>
      </c>
      <c r="E874" t="s">
        <v>74</v>
      </c>
      <c r="F874" t="s">
        <v>10007</v>
      </c>
      <c r="G874" t="s">
        <v>74</v>
      </c>
      <c r="H874" t="s">
        <v>74</v>
      </c>
      <c r="I874" t="s">
        <v>10008</v>
      </c>
      <c r="J874" t="s">
        <v>942</v>
      </c>
      <c r="K874" t="s">
        <v>74</v>
      </c>
      <c r="L874" t="s">
        <v>74</v>
      </c>
      <c r="M874" t="s">
        <v>77</v>
      </c>
      <c r="N874" t="s">
        <v>519</v>
      </c>
      <c r="O874" t="s">
        <v>74</v>
      </c>
      <c r="P874" t="s">
        <v>74</v>
      </c>
      <c r="Q874" t="s">
        <v>74</v>
      </c>
      <c r="R874" t="s">
        <v>74</v>
      </c>
      <c r="S874" t="s">
        <v>74</v>
      </c>
      <c r="T874" t="s">
        <v>74</v>
      </c>
      <c r="U874" t="s">
        <v>10009</v>
      </c>
      <c r="V874" t="s">
        <v>74</v>
      </c>
      <c r="W874" t="s">
        <v>10010</v>
      </c>
      <c r="X874" t="s">
        <v>10011</v>
      </c>
      <c r="Y874" t="s">
        <v>10012</v>
      </c>
      <c r="Z874" t="s">
        <v>74</v>
      </c>
      <c r="AA874" t="s">
        <v>10013</v>
      </c>
      <c r="AB874" t="s">
        <v>10014</v>
      </c>
      <c r="AC874" t="s">
        <v>74</v>
      </c>
      <c r="AD874" t="s">
        <v>74</v>
      </c>
      <c r="AE874" t="s">
        <v>74</v>
      </c>
      <c r="AF874" t="s">
        <v>74</v>
      </c>
      <c r="AG874">
        <v>15</v>
      </c>
      <c r="AH874">
        <v>23</v>
      </c>
      <c r="AI874">
        <v>25</v>
      </c>
      <c r="AJ874">
        <v>0</v>
      </c>
      <c r="AK874">
        <v>6</v>
      </c>
      <c r="AL874" t="s">
        <v>829</v>
      </c>
      <c r="AM874" t="s">
        <v>372</v>
      </c>
      <c r="AN874" t="s">
        <v>830</v>
      </c>
      <c r="AO874" t="s">
        <v>945</v>
      </c>
      <c r="AP874" t="s">
        <v>74</v>
      </c>
      <c r="AQ874" t="s">
        <v>74</v>
      </c>
      <c r="AR874" t="s">
        <v>946</v>
      </c>
      <c r="AS874" t="s">
        <v>947</v>
      </c>
      <c r="AT874" t="s">
        <v>9597</v>
      </c>
      <c r="AU874">
        <v>1994</v>
      </c>
      <c r="AV874">
        <v>234</v>
      </c>
      <c r="AW874" t="s">
        <v>74</v>
      </c>
      <c r="AX874">
        <v>4</v>
      </c>
      <c r="AY874" t="s">
        <v>74</v>
      </c>
      <c r="AZ874" t="s">
        <v>74</v>
      </c>
      <c r="BA874" t="s">
        <v>74</v>
      </c>
      <c r="BB874">
        <v>668</v>
      </c>
      <c r="BC874">
        <v>673</v>
      </c>
      <c r="BD874" t="s">
        <v>74</v>
      </c>
      <c r="BE874" t="s">
        <v>10015</v>
      </c>
      <c r="BF874" t="str">
        <f>HYPERLINK("http://dx.doi.org/10.1111/j.1469-7998.1994.tb04873.x","http://dx.doi.org/10.1111/j.1469-7998.1994.tb04873.x")</f>
        <v>http://dx.doi.org/10.1111/j.1469-7998.1994.tb04873.x</v>
      </c>
      <c r="BG874" t="s">
        <v>74</v>
      </c>
      <c r="BH874" t="s">
        <v>74</v>
      </c>
      <c r="BI874">
        <v>6</v>
      </c>
      <c r="BJ874" t="s">
        <v>691</v>
      </c>
      <c r="BK874" t="s">
        <v>94</v>
      </c>
      <c r="BL874" t="s">
        <v>691</v>
      </c>
      <c r="BM874" t="s">
        <v>10016</v>
      </c>
      <c r="BN874" t="s">
        <v>74</v>
      </c>
      <c r="BO874" t="s">
        <v>74</v>
      </c>
      <c r="BP874" t="s">
        <v>74</v>
      </c>
      <c r="BQ874" t="s">
        <v>74</v>
      </c>
      <c r="BR874" t="s">
        <v>97</v>
      </c>
      <c r="BS874" t="s">
        <v>10017</v>
      </c>
      <c r="BT874" t="str">
        <f>HYPERLINK("https%3A%2F%2Fwww.webofscience.com%2Fwos%2Fwoscc%2Ffull-record%2FWOS:A1994PZ74600011","View Full Record in Web of Science")</f>
        <v>View Full Record in Web of Science</v>
      </c>
    </row>
    <row r="875" spans="1:72" x14ac:dyDescent="0.15">
      <c r="A875" t="s">
        <v>72</v>
      </c>
      <c r="B875" t="s">
        <v>10018</v>
      </c>
      <c r="C875" t="s">
        <v>74</v>
      </c>
      <c r="D875" t="s">
        <v>74</v>
      </c>
      <c r="E875" t="s">
        <v>74</v>
      </c>
      <c r="F875" t="s">
        <v>10018</v>
      </c>
      <c r="G875" t="s">
        <v>74</v>
      </c>
      <c r="H875" t="s">
        <v>74</v>
      </c>
      <c r="I875" t="s">
        <v>10019</v>
      </c>
      <c r="J875" t="s">
        <v>2006</v>
      </c>
      <c r="K875" t="s">
        <v>74</v>
      </c>
      <c r="L875" t="s">
        <v>74</v>
      </c>
      <c r="M875" t="s">
        <v>77</v>
      </c>
      <c r="N875" t="s">
        <v>2007</v>
      </c>
      <c r="O875" t="s">
        <v>74</v>
      </c>
      <c r="P875" t="s">
        <v>74</v>
      </c>
      <c r="Q875" t="s">
        <v>74</v>
      </c>
      <c r="R875" t="s">
        <v>74</v>
      </c>
      <c r="S875" t="s">
        <v>74</v>
      </c>
      <c r="T875" t="s">
        <v>74</v>
      </c>
      <c r="U875" t="s">
        <v>74</v>
      </c>
      <c r="V875" t="s">
        <v>74</v>
      </c>
      <c r="W875" t="s">
        <v>74</v>
      </c>
      <c r="X875" t="s">
        <v>74</v>
      </c>
      <c r="Y875" t="s">
        <v>10020</v>
      </c>
      <c r="Z875" t="s">
        <v>74</v>
      </c>
      <c r="AA875" t="s">
        <v>74</v>
      </c>
      <c r="AB875" t="s">
        <v>74</v>
      </c>
      <c r="AC875" t="s">
        <v>74</v>
      </c>
      <c r="AD875" t="s">
        <v>74</v>
      </c>
      <c r="AE875" t="s">
        <v>74</v>
      </c>
      <c r="AF875" t="s">
        <v>74</v>
      </c>
      <c r="AG875">
        <v>1</v>
      </c>
      <c r="AH875">
        <v>0</v>
      </c>
      <c r="AI875">
        <v>0</v>
      </c>
      <c r="AJ875">
        <v>0</v>
      </c>
      <c r="AK875">
        <v>0</v>
      </c>
      <c r="AL875" t="s">
        <v>10021</v>
      </c>
      <c r="AM875" t="s">
        <v>345</v>
      </c>
      <c r="AN875" t="s">
        <v>10022</v>
      </c>
      <c r="AO875" t="s">
        <v>2011</v>
      </c>
      <c r="AP875" t="s">
        <v>74</v>
      </c>
      <c r="AQ875" t="s">
        <v>74</v>
      </c>
      <c r="AR875" t="s">
        <v>2012</v>
      </c>
      <c r="AS875" t="s">
        <v>2013</v>
      </c>
      <c r="AT875" t="s">
        <v>9597</v>
      </c>
      <c r="AU875">
        <v>1994</v>
      </c>
      <c r="AV875">
        <v>119</v>
      </c>
      <c r="AW875">
        <v>21</v>
      </c>
      <c r="AX875" t="s">
        <v>74</v>
      </c>
      <c r="AY875" t="s">
        <v>74</v>
      </c>
      <c r="AZ875" t="s">
        <v>74</v>
      </c>
      <c r="BA875" t="s">
        <v>74</v>
      </c>
      <c r="BB875">
        <v>130</v>
      </c>
      <c r="BC875">
        <v>130</v>
      </c>
      <c r="BD875" t="s">
        <v>74</v>
      </c>
      <c r="BE875" t="s">
        <v>74</v>
      </c>
      <c r="BF875" t="s">
        <v>74</v>
      </c>
      <c r="BG875" t="s">
        <v>74</v>
      </c>
      <c r="BH875" t="s">
        <v>74</v>
      </c>
      <c r="BI875">
        <v>1</v>
      </c>
      <c r="BJ875" t="s">
        <v>2014</v>
      </c>
      <c r="BK875" t="s">
        <v>1040</v>
      </c>
      <c r="BL875" t="s">
        <v>2014</v>
      </c>
      <c r="BM875" t="s">
        <v>10023</v>
      </c>
      <c r="BN875" t="s">
        <v>74</v>
      </c>
      <c r="BO875" t="s">
        <v>74</v>
      </c>
      <c r="BP875" t="s">
        <v>74</v>
      </c>
      <c r="BQ875" t="s">
        <v>74</v>
      </c>
      <c r="BR875" t="s">
        <v>97</v>
      </c>
      <c r="BS875" t="s">
        <v>10024</v>
      </c>
      <c r="BT875" t="str">
        <f>HYPERLINK("https%3A%2F%2Fwww.webofscience.com%2Fwos%2Fwoscc%2Ffull-record%2FWOS:A1994PX31300233","View Full Record in Web of Science")</f>
        <v>View Full Record in Web of Science</v>
      </c>
    </row>
    <row r="876" spans="1:72" x14ac:dyDescent="0.15">
      <c r="A876" t="s">
        <v>72</v>
      </c>
      <c r="B876" t="s">
        <v>10025</v>
      </c>
      <c r="C876" t="s">
        <v>74</v>
      </c>
      <c r="D876" t="s">
        <v>74</v>
      </c>
      <c r="E876" t="s">
        <v>74</v>
      </c>
      <c r="F876" t="s">
        <v>10025</v>
      </c>
      <c r="G876" t="s">
        <v>74</v>
      </c>
      <c r="H876" t="s">
        <v>74</v>
      </c>
      <c r="I876" t="s">
        <v>10026</v>
      </c>
      <c r="J876" t="s">
        <v>974</v>
      </c>
      <c r="K876" t="s">
        <v>74</v>
      </c>
      <c r="L876" t="s">
        <v>74</v>
      </c>
      <c r="M876" t="s">
        <v>77</v>
      </c>
      <c r="N876" t="s">
        <v>519</v>
      </c>
      <c r="O876" t="s">
        <v>74</v>
      </c>
      <c r="P876" t="s">
        <v>74</v>
      </c>
      <c r="Q876" t="s">
        <v>74</v>
      </c>
      <c r="R876" t="s">
        <v>74</v>
      </c>
      <c r="S876" t="s">
        <v>74</v>
      </c>
      <c r="T876" t="s">
        <v>74</v>
      </c>
      <c r="U876" t="s">
        <v>10027</v>
      </c>
      <c r="V876" t="s">
        <v>10028</v>
      </c>
      <c r="W876" t="s">
        <v>74</v>
      </c>
      <c r="X876" t="s">
        <v>74</v>
      </c>
      <c r="Y876" t="s">
        <v>10029</v>
      </c>
      <c r="Z876" t="s">
        <v>74</v>
      </c>
      <c r="AA876" t="s">
        <v>10030</v>
      </c>
      <c r="AB876" t="s">
        <v>10031</v>
      </c>
      <c r="AC876" t="s">
        <v>74</v>
      </c>
      <c r="AD876" t="s">
        <v>74</v>
      </c>
      <c r="AE876" t="s">
        <v>74</v>
      </c>
      <c r="AF876" t="s">
        <v>74</v>
      </c>
      <c r="AG876">
        <v>16</v>
      </c>
      <c r="AH876">
        <v>213</v>
      </c>
      <c r="AI876">
        <v>253</v>
      </c>
      <c r="AJ876">
        <v>2</v>
      </c>
      <c r="AK876">
        <v>53</v>
      </c>
      <c r="AL876" t="s">
        <v>8515</v>
      </c>
      <c r="AM876" t="s">
        <v>1168</v>
      </c>
      <c r="AN876" t="s">
        <v>8152</v>
      </c>
      <c r="AO876" t="s">
        <v>983</v>
      </c>
      <c r="AP876" t="s">
        <v>74</v>
      </c>
      <c r="AQ876" t="s">
        <v>74</v>
      </c>
      <c r="AR876" t="s">
        <v>985</v>
      </c>
      <c r="AS876" t="s">
        <v>986</v>
      </c>
      <c r="AT876" t="s">
        <v>9597</v>
      </c>
      <c r="AU876">
        <v>1994</v>
      </c>
      <c r="AV876">
        <v>39</v>
      </c>
      <c r="AW876">
        <v>8</v>
      </c>
      <c r="AX876" t="s">
        <v>74</v>
      </c>
      <c r="AY876" t="s">
        <v>74</v>
      </c>
      <c r="AZ876" t="s">
        <v>74</v>
      </c>
      <c r="BA876" t="s">
        <v>74</v>
      </c>
      <c r="BB876">
        <v>1972</v>
      </c>
      <c r="BC876">
        <v>1979</v>
      </c>
      <c r="BD876" t="s">
        <v>74</v>
      </c>
      <c r="BE876" t="s">
        <v>10032</v>
      </c>
      <c r="BF876" t="str">
        <f>HYPERLINK("http://dx.doi.org/10.4319/lo.1994.39.8.1972","http://dx.doi.org/10.4319/lo.1994.39.8.1972")</f>
        <v>http://dx.doi.org/10.4319/lo.1994.39.8.1972</v>
      </c>
      <c r="BG876" t="s">
        <v>74</v>
      </c>
      <c r="BH876" t="s">
        <v>74</v>
      </c>
      <c r="BI876">
        <v>8</v>
      </c>
      <c r="BJ876" t="s">
        <v>988</v>
      </c>
      <c r="BK876" t="s">
        <v>94</v>
      </c>
      <c r="BL876" t="s">
        <v>835</v>
      </c>
      <c r="BM876" t="s">
        <v>10033</v>
      </c>
      <c r="BN876" t="s">
        <v>74</v>
      </c>
      <c r="BO876" t="s">
        <v>229</v>
      </c>
      <c r="BP876" t="s">
        <v>74</v>
      </c>
      <c r="BQ876" t="s">
        <v>74</v>
      </c>
      <c r="BR876" t="s">
        <v>97</v>
      </c>
      <c r="BS876" t="s">
        <v>10034</v>
      </c>
      <c r="BT876" t="str">
        <f>HYPERLINK("https%3A%2F%2Fwww.webofscience.com%2Fwos%2Fwoscc%2Ffull-record%2FWOS:A1994QG41300018","View Full Record in Web of Science")</f>
        <v>View Full Record in Web of Science</v>
      </c>
    </row>
    <row r="877" spans="1:72" x14ac:dyDescent="0.15">
      <c r="A877" t="s">
        <v>72</v>
      </c>
      <c r="B877" t="s">
        <v>10035</v>
      </c>
      <c r="C877" t="s">
        <v>74</v>
      </c>
      <c r="D877" t="s">
        <v>74</v>
      </c>
      <c r="E877" t="s">
        <v>74</v>
      </c>
      <c r="F877" t="s">
        <v>10035</v>
      </c>
      <c r="G877" t="s">
        <v>74</v>
      </c>
      <c r="H877" t="s">
        <v>74</v>
      </c>
      <c r="I877" t="s">
        <v>10036</v>
      </c>
      <c r="J877" t="s">
        <v>993</v>
      </c>
      <c r="K877" t="s">
        <v>74</v>
      </c>
      <c r="L877" t="s">
        <v>74</v>
      </c>
      <c r="M877" t="s">
        <v>77</v>
      </c>
      <c r="N877" t="s">
        <v>78</v>
      </c>
      <c r="O877" t="s">
        <v>74</v>
      </c>
      <c r="P877" t="s">
        <v>74</v>
      </c>
      <c r="Q877" t="s">
        <v>74</v>
      </c>
      <c r="R877" t="s">
        <v>74</v>
      </c>
      <c r="S877" t="s">
        <v>74</v>
      </c>
      <c r="T877" t="s">
        <v>74</v>
      </c>
      <c r="U877" t="s">
        <v>10037</v>
      </c>
      <c r="V877" t="s">
        <v>10038</v>
      </c>
      <c r="W877" t="s">
        <v>74</v>
      </c>
      <c r="X877" t="s">
        <v>74</v>
      </c>
      <c r="Y877" t="s">
        <v>10039</v>
      </c>
      <c r="Z877" t="s">
        <v>74</v>
      </c>
      <c r="AA877" t="s">
        <v>74</v>
      </c>
      <c r="AB877" t="s">
        <v>74</v>
      </c>
      <c r="AC877" t="s">
        <v>74</v>
      </c>
      <c r="AD877" t="s">
        <v>74</v>
      </c>
      <c r="AE877" t="s">
        <v>74</v>
      </c>
      <c r="AF877" t="s">
        <v>74</v>
      </c>
      <c r="AG877">
        <v>28</v>
      </c>
      <c r="AH877">
        <v>54</v>
      </c>
      <c r="AI877">
        <v>60</v>
      </c>
      <c r="AJ877">
        <v>0</v>
      </c>
      <c r="AK877">
        <v>12</v>
      </c>
      <c r="AL877" t="s">
        <v>344</v>
      </c>
      <c r="AM877" t="s">
        <v>345</v>
      </c>
      <c r="AN877" t="s">
        <v>346</v>
      </c>
      <c r="AO877" t="s">
        <v>1000</v>
      </c>
      <c r="AP877" t="s">
        <v>74</v>
      </c>
      <c r="AQ877" t="s">
        <v>74</v>
      </c>
      <c r="AR877" t="s">
        <v>1001</v>
      </c>
      <c r="AS877" t="s">
        <v>1002</v>
      </c>
      <c r="AT877" t="s">
        <v>9597</v>
      </c>
      <c r="AU877">
        <v>1994</v>
      </c>
      <c r="AV877">
        <v>121</v>
      </c>
      <c r="AW877">
        <v>2</v>
      </c>
      <c r="AX877" t="s">
        <v>74</v>
      </c>
      <c r="AY877" t="s">
        <v>74</v>
      </c>
      <c r="AZ877" t="s">
        <v>74</v>
      </c>
      <c r="BA877" t="s">
        <v>74</v>
      </c>
      <c r="BB877">
        <v>237</v>
      </c>
      <c r="BC877">
        <v>245</v>
      </c>
      <c r="BD877" t="s">
        <v>74</v>
      </c>
      <c r="BE877" t="s">
        <v>10040</v>
      </c>
      <c r="BF877" t="str">
        <f>HYPERLINK("http://dx.doi.org/10.1007/BF00346731","http://dx.doi.org/10.1007/BF00346731")</f>
        <v>http://dx.doi.org/10.1007/BF00346731</v>
      </c>
      <c r="BG877" t="s">
        <v>74</v>
      </c>
      <c r="BH877" t="s">
        <v>74</v>
      </c>
      <c r="BI877">
        <v>9</v>
      </c>
      <c r="BJ877" t="s">
        <v>1004</v>
      </c>
      <c r="BK877" t="s">
        <v>94</v>
      </c>
      <c r="BL877" t="s">
        <v>1004</v>
      </c>
      <c r="BM877" t="s">
        <v>10041</v>
      </c>
      <c r="BN877" t="s">
        <v>74</v>
      </c>
      <c r="BO877" t="s">
        <v>74</v>
      </c>
      <c r="BP877" t="s">
        <v>74</v>
      </c>
      <c r="BQ877" t="s">
        <v>74</v>
      </c>
      <c r="BR877" t="s">
        <v>97</v>
      </c>
      <c r="BS877" t="s">
        <v>10042</v>
      </c>
      <c r="BT877" t="str">
        <f>HYPERLINK("https%3A%2F%2Fwww.webofscience.com%2Fwos%2Fwoscc%2Ffull-record%2FWOS:A1994PZ81100005","View Full Record in Web of Science")</f>
        <v>View Full Record in Web of Science</v>
      </c>
    </row>
    <row r="878" spans="1:72" x14ac:dyDescent="0.15">
      <c r="A878" t="s">
        <v>72</v>
      </c>
      <c r="B878" t="s">
        <v>10043</v>
      </c>
      <c r="C878" t="s">
        <v>74</v>
      </c>
      <c r="D878" t="s">
        <v>74</v>
      </c>
      <c r="E878" t="s">
        <v>74</v>
      </c>
      <c r="F878" t="s">
        <v>10043</v>
      </c>
      <c r="G878" t="s">
        <v>74</v>
      </c>
      <c r="H878" t="s">
        <v>74</v>
      </c>
      <c r="I878" t="s">
        <v>10044</v>
      </c>
      <c r="J878" t="s">
        <v>993</v>
      </c>
      <c r="K878" t="s">
        <v>74</v>
      </c>
      <c r="L878" t="s">
        <v>74</v>
      </c>
      <c r="M878" t="s">
        <v>77</v>
      </c>
      <c r="N878" t="s">
        <v>78</v>
      </c>
      <c r="O878" t="s">
        <v>74</v>
      </c>
      <c r="P878" t="s">
        <v>74</v>
      </c>
      <c r="Q878" t="s">
        <v>74</v>
      </c>
      <c r="R878" t="s">
        <v>74</v>
      </c>
      <c r="S878" t="s">
        <v>74</v>
      </c>
      <c r="T878" t="s">
        <v>74</v>
      </c>
      <c r="U878" t="s">
        <v>10045</v>
      </c>
      <c r="V878" t="s">
        <v>10046</v>
      </c>
      <c r="W878" t="s">
        <v>74</v>
      </c>
      <c r="X878" t="s">
        <v>74</v>
      </c>
      <c r="Y878" t="s">
        <v>10047</v>
      </c>
      <c r="Z878" t="s">
        <v>74</v>
      </c>
      <c r="AA878" t="s">
        <v>74</v>
      </c>
      <c r="AB878" t="s">
        <v>956</v>
      </c>
      <c r="AC878" t="s">
        <v>74</v>
      </c>
      <c r="AD878" t="s">
        <v>74</v>
      </c>
      <c r="AE878" t="s">
        <v>74</v>
      </c>
      <c r="AF878" t="s">
        <v>74</v>
      </c>
      <c r="AG878">
        <v>25</v>
      </c>
      <c r="AH878">
        <v>35</v>
      </c>
      <c r="AI878">
        <v>36</v>
      </c>
      <c r="AJ878">
        <v>0</v>
      </c>
      <c r="AK878">
        <v>2</v>
      </c>
      <c r="AL878" t="s">
        <v>344</v>
      </c>
      <c r="AM878" t="s">
        <v>345</v>
      </c>
      <c r="AN878" t="s">
        <v>346</v>
      </c>
      <c r="AO878" t="s">
        <v>1000</v>
      </c>
      <c r="AP878" t="s">
        <v>74</v>
      </c>
      <c r="AQ878" t="s">
        <v>74</v>
      </c>
      <c r="AR878" t="s">
        <v>1001</v>
      </c>
      <c r="AS878" t="s">
        <v>1002</v>
      </c>
      <c r="AT878" t="s">
        <v>9597</v>
      </c>
      <c r="AU878">
        <v>1994</v>
      </c>
      <c r="AV878">
        <v>121</v>
      </c>
      <c r="AW878">
        <v>2</v>
      </c>
      <c r="AX878" t="s">
        <v>74</v>
      </c>
      <c r="AY878" t="s">
        <v>74</v>
      </c>
      <c r="AZ878" t="s">
        <v>74</v>
      </c>
      <c r="BA878" t="s">
        <v>74</v>
      </c>
      <c r="BB878">
        <v>267</v>
      </c>
      <c r="BC878">
        <v>272</v>
      </c>
      <c r="BD878" t="s">
        <v>74</v>
      </c>
      <c r="BE878" t="s">
        <v>10048</v>
      </c>
      <c r="BF878" t="str">
        <f>HYPERLINK("http://dx.doi.org/10.1007/BF00346735","http://dx.doi.org/10.1007/BF00346735")</f>
        <v>http://dx.doi.org/10.1007/BF00346735</v>
      </c>
      <c r="BG878" t="s">
        <v>74</v>
      </c>
      <c r="BH878" t="s">
        <v>74</v>
      </c>
      <c r="BI878">
        <v>6</v>
      </c>
      <c r="BJ878" t="s">
        <v>1004</v>
      </c>
      <c r="BK878" t="s">
        <v>94</v>
      </c>
      <c r="BL878" t="s">
        <v>1004</v>
      </c>
      <c r="BM878" t="s">
        <v>10041</v>
      </c>
      <c r="BN878" t="s">
        <v>74</v>
      </c>
      <c r="BO878" t="s">
        <v>74</v>
      </c>
      <c r="BP878" t="s">
        <v>74</v>
      </c>
      <c r="BQ878" t="s">
        <v>74</v>
      </c>
      <c r="BR878" t="s">
        <v>97</v>
      </c>
      <c r="BS878" t="s">
        <v>10049</v>
      </c>
      <c r="BT878" t="str">
        <f>HYPERLINK("https%3A%2F%2Fwww.webofscience.com%2Fwos%2Fwoscc%2Ffull-record%2FWOS:A1994PZ81100009","View Full Record in Web of Science")</f>
        <v>View Full Record in Web of Science</v>
      </c>
    </row>
    <row r="879" spans="1:72" x14ac:dyDescent="0.15">
      <c r="A879" t="s">
        <v>72</v>
      </c>
      <c r="B879" t="s">
        <v>10050</v>
      </c>
      <c r="C879" t="s">
        <v>74</v>
      </c>
      <c r="D879" t="s">
        <v>74</v>
      </c>
      <c r="E879" t="s">
        <v>74</v>
      </c>
      <c r="F879" t="s">
        <v>10050</v>
      </c>
      <c r="G879" t="s">
        <v>74</v>
      </c>
      <c r="H879" t="s">
        <v>74</v>
      </c>
      <c r="I879" t="s">
        <v>10051</v>
      </c>
      <c r="J879" t="s">
        <v>993</v>
      </c>
      <c r="K879" t="s">
        <v>74</v>
      </c>
      <c r="L879" t="s">
        <v>74</v>
      </c>
      <c r="M879" t="s">
        <v>77</v>
      </c>
      <c r="N879" t="s">
        <v>78</v>
      </c>
      <c r="O879" t="s">
        <v>74</v>
      </c>
      <c r="P879" t="s">
        <v>74</v>
      </c>
      <c r="Q879" t="s">
        <v>74</v>
      </c>
      <c r="R879" t="s">
        <v>74</v>
      </c>
      <c r="S879" t="s">
        <v>74</v>
      </c>
      <c r="T879" t="s">
        <v>74</v>
      </c>
      <c r="U879" t="s">
        <v>10052</v>
      </c>
      <c r="V879" t="s">
        <v>10053</v>
      </c>
      <c r="W879" t="s">
        <v>10054</v>
      </c>
      <c r="X879" t="s">
        <v>10055</v>
      </c>
      <c r="Y879" t="s">
        <v>10056</v>
      </c>
      <c r="Z879" t="s">
        <v>74</v>
      </c>
      <c r="AA879" t="s">
        <v>10057</v>
      </c>
      <c r="AB879" t="s">
        <v>10058</v>
      </c>
      <c r="AC879" t="s">
        <v>74</v>
      </c>
      <c r="AD879" t="s">
        <v>74</v>
      </c>
      <c r="AE879" t="s">
        <v>74</v>
      </c>
      <c r="AF879" t="s">
        <v>74</v>
      </c>
      <c r="AG879">
        <v>42</v>
      </c>
      <c r="AH879">
        <v>112</v>
      </c>
      <c r="AI879">
        <v>120</v>
      </c>
      <c r="AJ879">
        <v>0</v>
      </c>
      <c r="AK879">
        <v>15</v>
      </c>
      <c r="AL879" t="s">
        <v>344</v>
      </c>
      <c r="AM879" t="s">
        <v>345</v>
      </c>
      <c r="AN879" t="s">
        <v>346</v>
      </c>
      <c r="AO879" t="s">
        <v>1000</v>
      </c>
      <c r="AP879" t="s">
        <v>74</v>
      </c>
      <c r="AQ879" t="s">
        <v>74</v>
      </c>
      <c r="AR879" t="s">
        <v>1001</v>
      </c>
      <c r="AS879" t="s">
        <v>1002</v>
      </c>
      <c r="AT879" t="s">
        <v>9597</v>
      </c>
      <c r="AU879">
        <v>1994</v>
      </c>
      <c r="AV879">
        <v>121</v>
      </c>
      <c r="AW879">
        <v>2</v>
      </c>
      <c r="AX879" t="s">
        <v>74</v>
      </c>
      <c r="AY879" t="s">
        <v>74</v>
      </c>
      <c r="AZ879" t="s">
        <v>74</v>
      </c>
      <c r="BA879" t="s">
        <v>74</v>
      </c>
      <c r="BB879">
        <v>381</v>
      </c>
      <c r="BC879">
        <v>387</v>
      </c>
      <c r="BD879" t="s">
        <v>74</v>
      </c>
      <c r="BE879" t="s">
        <v>10059</v>
      </c>
      <c r="BF879" t="str">
        <f>HYPERLINK("http://dx.doi.org/10.1007/BF00346748","http://dx.doi.org/10.1007/BF00346748")</f>
        <v>http://dx.doi.org/10.1007/BF00346748</v>
      </c>
      <c r="BG879" t="s">
        <v>74</v>
      </c>
      <c r="BH879" t="s">
        <v>74</v>
      </c>
      <c r="BI879">
        <v>7</v>
      </c>
      <c r="BJ879" t="s">
        <v>1004</v>
      </c>
      <c r="BK879" t="s">
        <v>94</v>
      </c>
      <c r="BL879" t="s">
        <v>1004</v>
      </c>
      <c r="BM879" t="s">
        <v>10041</v>
      </c>
      <c r="BN879" t="s">
        <v>74</v>
      </c>
      <c r="BO879" t="s">
        <v>74</v>
      </c>
      <c r="BP879" t="s">
        <v>74</v>
      </c>
      <c r="BQ879" t="s">
        <v>74</v>
      </c>
      <c r="BR879" t="s">
        <v>97</v>
      </c>
      <c r="BS879" t="s">
        <v>10060</v>
      </c>
      <c r="BT879" t="str">
        <f>HYPERLINK("https%3A%2F%2Fwww.webofscience.com%2Fwos%2Fwoscc%2Ffull-record%2FWOS:A1994PZ81100022","View Full Record in Web of Science")</f>
        <v>View Full Record in Web of Science</v>
      </c>
    </row>
    <row r="880" spans="1:72" x14ac:dyDescent="0.15">
      <c r="A880" t="s">
        <v>72</v>
      </c>
      <c r="B880" t="s">
        <v>10061</v>
      </c>
      <c r="C880" t="s">
        <v>74</v>
      </c>
      <c r="D880" t="s">
        <v>74</v>
      </c>
      <c r="E880" t="s">
        <v>74</v>
      </c>
      <c r="F880" t="s">
        <v>10061</v>
      </c>
      <c r="G880" t="s">
        <v>74</v>
      </c>
      <c r="H880" t="s">
        <v>74</v>
      </c>
      <c r="I880" t="s">
        <v>10062</v>
      </c>
      <c r="J880" t="s">
        <v>5164</v>
      </c>
      <c r="K880" t="s">
        <v>74</v>
      </c>
      <c r="L880" t="s">
        <v>74</v>
      </c>
      <c r="M880" t="s">
        <v>77</v>
      </c>
      <c r="N880" t="s">
        <v>519</v>
      </c>
      <c r="O880" t="s">
        <v>74</v>
      </c>
      <c r="P880" t="s">
        <v>74</v>
      </c>
      <c r="Q880" t="s">
        <v>74</v>
      </c>
      <c r="R880" t="s">
        <v>74</v>
      </c>
      <c r="S880" t="s">
        <v>74</v>
      </c>
      <c r="T880" t="s">
        <v>74</v>
      </c>
      <c r="U880" t="s">
        <v>10063</v>
      </c>
      <c r="V880" t="s">
        <v>74</v>
      </c>
      <c r="W880" t="s">
        <v>10064</v>
      </c>
      <c r="X880" t="s">
        <v>10065</v>
      </c>
      <c r="Y880" t="s">
        <v>10066</v>
      </c>
      <c r="Z880" t="s">
        <v>74</v>
      </c>
      <c r="AA880" t="s">
        <v>74</v>
      </c>
      <c r="AB880" t="s">
        <v>74</v>
      </c>
      <c r="AC880" t="s">
        <v>74</v>
      </c>
      <c r="AD880" t="s">
        <v>74</v>
      </c>
      <c r="AE880" t="s">
        <v>74</v>
      </c>
      <c r="AF880" t="s">
        <v>74</v>
      </c>
      <c r="AG880">
        <v>34</v>
      </c>
      <c r="AH880">
        <v>12</v>
      </c>
      <c r="AI880">
        <v>12</v>
      </c>
      <c r="AJ880">
        <v>0</v>
      </c>
      <c r="AK880">
        <v>2</v>
      </c>
      <c r="AL880" t="s">
        <v>85</v>
      </c>
      <c r="AM880" t="s">
        <v>86</v>
      </c>
      <c r="AN880" t="s">
        <v>87</v>
      </c>
      <c r="AO880" t="s">
        <v>5168</v>
      </c>
      <c r="AP880" t="s">
        <v>74</v>
      </c>
      <c r="AQ880" t="s">
        <v>74</v>
      </c>
      <c r="AR880" t="s">
        <v>5169</v>
      </c>
      <c r="AS880" t="s">
        <v>5170</v>
      </c>
      <c r="AT880" t="s">
        <v>9597</v>
      </c>
      <c r="AU880">
        <v>1994</v>
      </c>
      <c r="AV880">
        <v>24</v>
      </c>
      <c r="AW880">
        <v>2</v>
      </c>
      <c r="AX880" t="s">
        <v>74</v>
      </c>
      <c r="AY880" t="s">
        <v>74</v>
      </c>
      <c r="AZ880" t="s">
        <v>74</v>
      </c>
      <c r="BA880" t="s">
        <v>74</v>
      </c>
      <c r="BB880">
        <v>91</v>
      </c>
      <c r="BC880">
        <v>99</v>
      </c>
      <c r="BD880" t="s">
        <v>74</v>
      </c>
      <c r="BE880" t="s">
        <v>10067</v>
      </c>
      <c r="BF880" t="str">
        <f>HYPERLINK("http://dx.doi.org/10.1016/0377-8398(94)90017-5","http://dx.doi.org/10.1016/0377-8398(94)90017-5")</f>
        <v>http://dx.doi.org/10.1016/0377-8398(94)90017-5</v>
      </c>
      <c r="BG880" t="s">
        <v>74</v>
      </c>
      <c r="BH880" t="s">
        <v>74</v>
      </c>
      <c r="BI880">
        <v>9</v>
      </c>
      <c r="BJ880" t="s">
        <v>1098</v>
      </c>
      <c r="BK880" t="s">
        <v>94</v>
      </c>
      <c r="BL880" t="s">
        <v>1098</v>
      </c>
      <c r="BM880" t="s">
        <v>10068</v>
      </c>
      <c r="BN880" t="s">
        <v>74</v>
      </c>
      <c r="BO880" t="s">
        <v>74</v>
      </c>
      <c r="BP880" t="s">
        <v>74</v>
      </c>
      <c r="BQ880" t="s">
        <v>74</v>
      </c>
      <c r="BR880" t="s">
        <v>97</v>
      </c>
      <c r="BS880" t="s">
        <v>10069</v>
      </c>
      <c r="BT880" t="str">
        <f>HYPERLINK("https%3A%2F%2Fwww.webofscience.com%2Fwos%2Fwoscc%2Ffull-record%2FWOS:A1994QG60900002","View Full Record in Web of Science")</f>
        <v>View Full Record in Web of Science</v>
      </c>
    </row>
    <row r="881" spans="1:72" x14ac:dyDescent="0.15">
      <c r="A881" t="s">
        <v>72</v>
      </c>
      <c r="B881" t="s">
        <v>10070</v>
      </c>
      <c r="C881" t="s">
        <v>74</v>
      </c>
      <c r="D881" t="s">
        <v>74</v>
      </c>
      <c r="E881" t="s">
        <v>74</v>
      </c>
      <c r="F881" t="s">
        <v>10070</v>
      </c>
      <c r="G881" t="s">
        <v>74</v>
      </c>
      <c r="H881" t="s">
        <v>74</v>
      </c>
      <c r="I881" t="s">
        <v>10071</v>
      </c>
      <c r="J881" t="s">
        <v>5164</v>
      </c>
      <c r="K881" t="s">
        <v>74</v>
      </c>
      <c r="L881" t="s">
        <v>74</v>
      </c>
      <c r="M881" t="s">
        <v>77</v>
      </c>
      <c r="N881" t="s">
        <v>519</v>
      </c>
      <c r="O881" t="s">
        <v>74</v>
      </c>
      <c r="P881" t="s">
        <v>74</v>
      </c>
      <c r="Q881" t="s">
        <v>74</v>
      </c>
      <c r="R881" t="s">
        <v>74</v>
      </c>
      <c r="S881" t="s">
        <v>74</v>
      </c>
      <c r="T881" t="s">
        <v>74</v>
      </c>
      <c r="U881" t="s">
        <v>10072</v>
      </c>
      <c r="V881" t="s">
        <v>74</v>
      </c>
      <c r="W881" t="s">
        <v>10073</v>
      </c>
      <c r="X881" t="s">
        <v>10074</v>
      </c>
      <c r="Y881" t="s">
        <v>10075</v>
      </c>
      <c r="Z881" t="s">
        <v>74</v>
      </c>
      <c r="AA881" t="s">
        <v>74</v>
      </c>
      <c r="AB881" t="s">
        <v>74</v>
      </c>
      <c r="AC881" t="s">
        <v>74</v>
      </c>
      <c r="AD881" t="s">
        <v>74</v>
      </c>
      <c r="AE881" t="s">
        <v>74</v>
      </c>
      <c r="AF881" t="s">
        <v>74</v>
      </c>
      <c r="AG881">
        <v>65</v>
      </c>
      <c r="AH881">
        <v>5</v>
      </c>
      <c r="AI881">
        <v>5</v>
      </c>
      <c r="AJ881">
        <v>0</v>
      </c>
      <c r="AK881">
        <v>1</v>
      </c>
      <c r="AL881" t="s">
        <v>85</v>
      </c>
      <c r="AM881" t="s">
        <v>86</v>
      </c>
      <c r="AN881" t="s">
        <v>87</v>
      </c>
      <c r="AO881" t="s">
        <v>5168</v>
      </c>
      <c r="AP881" t="s">
        <v>74</v>
      </c>
      <c r="AQ881" t="s">
        <v>74</v>
      </c>
      <c r="AR881" t="s">
        <v>5169</v>
      </c>
      <c r="AS881" t="s">
        <v>5170</v>
      </c>
      <c r="AT881" t="s">
        <v>9597</v>
      </c>
      <c r="AU881">
        <v>1994</v>
      </c>
      <c r="AV881">
        <v>24</v>
      </c>
      <c r="AW881">
        <v>2</v>
      </c>
      <c r="AX881" t="s">
        <v>74</v>
      </c>
      <c r="AY881" t="s">
        <v>74</v>
      </c>
      <c r="AZ881" t="s">
        <v>74</v>
      </c>
      <c r="BA881" t="s">
        <v>74</v>
      </c>
      <c r="BB881">
        <v>101</v>
      </c>
      <c r="BC881">
        <v>118</v>
      </c>
      <c r="BD881" t="s">
        <v>74</v>
      </c>
      <c r="BE881" t="s">
        <v>10076</v>
      </c>
      <c r="BF881" t="str">
        <f>HYPERLINK("http://dx.doi.org/10.1016/0377-8398(94)90018-3","http://dx.doi.org/10.1016/0377-8398(94)90018-3")</f>
        <v>http://dx.doi.org/10.1016/0377-8398(94)90018-3</v>
      </c>
      <c r="BG881" t="s">
        <v>74</v>
      </c>
      <c r="BH881" t="s">
        <v>74</v>
      </c>
      <c r="BI881">
        <v>18</v>
      </c>
      <c r="BJ881" t="s">
        <v>1098</v>
      </c>
      <c r="BK881" t="s">
        <v>94</v>
      </c>
      <c r="BL881" t="s">
        <v>1098</v>
      </c>
      <c r="BM881" t="s">
        <v>10068</v>
      </c>
      <c r="BN881" t="s">
        <v>74</v>
      </c>
      <c r="BO881" t="s">
        <v>74</v>
      </c>
      <c r="BP881" t="s">
        <v>74</v>
      </c>
      <c r="BQ881" t="s">
        <v>74</v>
      </c>
      <c r="BR881" t="s">
        <v>97</v>
      </c>
      <c r="BS881" t="s">
        <v>10077</v>
      </c>
      <c r="BT881" t="str">
        <f>HYPERLINK("https%3A%2F%2Fwww.webofscience.com%2Fwos%2Fwoscc%2Ffull-record%2FWOS:A1994QG60900003","View Full Record in Web of Science")</f>
        <v>View Full Record in Web of Science</v>
      </c>
    </row>
    <row r="882" spans="1:72" x14ac:dyDescent="0.15">
      <c r="A882" t="s">
        <v>72</v>
      </c>
      <c r="B882" t="s">
        <v>10078</v>
      </c>
      <c r="C882" t="s">
        <v>74</v>
      </c>
      <c r="D882" t="s">
        <v>74</v>
      </c>
      <c r="E882" t="s">
        <v>74</v>
      </c>
      <c r="F882" t="s">
        <v>10078</v>
      </c>
      <c r="G882" t="s">
        <v>74</v>
      </c>
      <c r="H882" t="s">
        <v>74</v>
      </c>
      <c r="I882" t="s">
        <v>10079</v>
      </c>
      <c r="J882" t="s">
        <v>5164</v>
      </c>
      <c r="K882" t="s">
        <v>74</v>
      </c>
      <c r="L882" t="s">
        <v>74</v>
      </c>
      <c r="M882" t="s">
        <v>77</v>
      </c>
      <c r="N882" t="s">
        <v>78</v>
      </c>
      <c r="O882" t="s">
        <v>74</v>
      </c>
      <c r="P882" t="s">
        <v>74</v>
      </c>
      <c r="Q882" t="s">
        <v>74</v>
      </c>
      <c r="R882" t="s">
        <v>74</v>
      </c>
      <c r="S882" t="s">
        <v>74</v>
      </c>
      <c r="T882" t="s">
        <v>74</v>
      </c>
      <c r="U882" t="s">
        <v>10080</v>
      </c>
      <c r="V882" t="s">
        <v>10081</v>
      </c>
      <c r="W882" t="s">
        <v>10082</v>
      </c>
      <c r="X882" t="s">
        <v>10083</v>
      </c>
      <c r="Y882" t="s">
        <v>10084</v>
      </c>
      <c r="Z882" t="s">
        <v>74</v>
      </c>
      <c r="AA882" t="s">
        <v>74</v>
      </c>
      <c r="AB882" t="s">
        <v>74</v>
      </c>
      <c r="AC882" t="s">
        <v>74</v>
      </c>
      <c r="AD882" t="s">
        <v>74</v>
      </c>
      <c r="AE882" t="s">
        <v>74</v>
      </c>
      <c r="AF882" t="s">
        <v>74</v>
      </c>
      <c r="AG882">
        <v>54</v>
      </c>
      <c r="AH882">
        <v>59</v>
      </c>
      <c r="AI882">
        <v>64</v>
      </c>
      <c r="AJ882">
        <v>0</v>
      </c>
      <c r="AK882">
        <v>3</v>
      </c>
      <c r="AL882" t="s">
        <v>85</v>
      </c>
      <c r="AM882" t="s">
        <v>86</v>
      </c>
      <c r="AN882" t="s">
        <v>87</v>
      </c>
      <c r="AO882" t="s">
        <v>5168</v>
      </c>
      <c r="AP882" t="s">
        <v>74</v>
      </c>
      <c r="AQ882" t="s">
        <v>74</v>
      </c>
      <c r="AR882" t="s">
        <v>5169</v>
      </c>
      <c r="AS882" t="s">
        <v>5170</v>
      </c>
      <c r="AT882" t="s">
        <v>9597</v>
      </c>
      <c r="AU882">
        <v>1994</v>
      </c>
      <c r="AV882">
        <v>24</v>
      </c>
      <c r="AW882">
        <v>2</v>
      </c>
      <c r="AX882" t="s">
        <v>74</v>
      </c>
      <c r="AY882" t="s">
        <v>74</v>
      </c>
      <c r="AZ882" t="s">
        <v>74</v>
      </c>
      <c r="BA882" t="s">
        <v>74</v>
      </c>
      <c r="BB882">
        <v>119</v>
      </c>
      <c r="BC882">
        <v>155</v>
      </c>
      <c r="BD882" t="s">
        <v>74</v>
      </c>
      <c r="BE882" t="s">
        <v>10085</v>
      </c>
      <c r="BF882" t="str">
        <f>HYPERLINK("http://dx.doi.org/10.1016/0377-8398(94)90019-1","http://dx.doi.org/10.1016/0377-8398(94)90019-1")</f>
        <v>http://dx.doi.org/10.1016/0377-8398(94)90019-1</v>
      </c>
      <c r="BG882" t="s">
        <v>74</v>
      </c>
      <c r="BH882" t="s">
        <v>74</v>
      </c>
      <c r="BI882">
        <v>37</v>
      </c>
      <c r="BJ882" t="s">
        <v>1098</v>
      </c>
      <c r="BK882" t="s">
        <v>94</v>
      </c>
      <c r="BL882" t="s">
        <v>1098</v>
      </c>
      <c r="BM882" t="s">
        <v>10068</v>
      </c>
      <c r="BN882" t="s">
        <v>74</v>
      </c>
      <c r="BO882" t="s">
        <v>74</v>
      </c>
      <c r="BP882" t="s">
        <v>74</v>
      </c>
      <c r="BQ882" t="s">
        <v>74</v>
      </c>
      <c r="BR882" t="s">
        <v>97</v>
      </c>
      <c r="BS882" t="s">
        <v>10086</v>
      </c>
      <c r="BT882" t="str">
        <f>HYPERLINK("https%3A%2F%2Fwww.webofscience.com%2Fwos%2Fwoscc%2Ffull-record%2FWOS:A1994QG60900004","View Full Record in Web of Science")</f>
        <v>View Full Record in Web of Science</v>
      </c>
    </row>
    <row r="883" spans="1:72" x14ac:dyDescent="0.15">
      <c r="A883" t="s">
        <v>72</v>
      </c>
      <c r="B883" t="s">
        <v>10087</v>
      </c>
      <c r="C883" t="s">
        <v>74</v>
      </c>
      <c r="D883" t="s">
        <v>74</v>
      </c>
      <c r="E883" t="s">
        <v>74</v>
      </c>
      <c r="F883" t="s">
        <v>10087</v>
      </c>
      <c r="G883" t="s">
        <v>74</v>
      </c>
      <c r="H883" t="s">
        <v>74</v>
      </c>
      <c r="I883" t="s">
        <v>10088</v>
      </c>
      <c r="J883" t="s">
        <v>10089</v>
      </c>
      <c r="K883" t="s">
        <v>74</v>
      </c>
      <c r="L883" t="s">
        <v>74</v>
      </c>
      <c r="M883" t="s">
        <v>77</v>
      </c>
      <c r="N883" t="s">
        <v>78</v>
      </c>
      <c r="O883" t="s">
        <v>74</v>
      </c>
      <c r="P883" t="s">
        <v>74</v>
      </c>
      <c r="Q883" t="s">
        <v>74</v>
      </c>
      <c r="R883" t="s">
        <v>74</v>
      </c>
      <c r="S883" t="s">
        <v>74</v>
      </c>
      <c r="T883" t="s">
        <v>10090</v>
      </c>
      <c r="U883" t="s">
        <v>10091</v>
      </c>
      <c r="V883" t="s">
        <v>10092</v>
      </c>
      <c r="W883" t="s">
        <v>74</v>
      </c>
      <c r="X883" t="s">
        <v>74</v>
      </c>
      <c r="Y883" t="s">
        <v>10093</v>
      </c>
      <c r="Z883" t="s">
        <v>74</v>
      </c>
      <c r="AA883" t="s">
        <v>74</v>
      </c>
      <c r="AB883" t="s">
        <v>10094</v>
      </c>
      <c r="AC883" t="s">
        <v>74</v>
      </c>
      <c r="AD883" t="s">
        <v>74</v>
      </c>
      <c r="AE883" t="s">
        <v>74</v>
      </c>
      <c r="AF883" t="s">
        <v>74</v>
      </c>
      <c r="AG883">
        <v>30</v>
      </c>
      <c r="AH883">
        <v>35</v>
      </c>
      <c r="AI883">
        <v>50</v>
      </c>
      <c r="AJ883">
        <v>0</v>
      </c>
      <c r="AK883">
        <v>5</v>
      </c>
      <c r="AL883" t="s">
        <v>10095</v>
      </c>
      <c r="AM883" t="s">
        <v>5309</v>
      </c>
      <c r="AN883" t="s">
        <v>10096</v>
      </c>
      <c r="AO883" t="s">
        <v>10097</v>
      </c>
      <c r="AP883" t="s">
        <v>74</v>
      </c>
      <c r="AQ883" t="s">
        <v>74</v>
      </c>
      <c r="AR883" t="s">
        <v>10098</v>
      </c>
      <c r="AS883" t="s">
        <v>10099</v>
      </c>
      <c r="AT883" t="s">
        <v>9597</v>
      </c>
      <c r="AU883">
        <v>1994</v>
      </c>
      <c r="AV883">
        <v>140</v>
      </c>
      <c r="AW883" t="s">
        <v>74</v>
      </c>
      <c r="AX883">
        <v>12</v>
      </c>
      <c r="AY883" t="s">
        <v>74</v>
      </c>
      <c r="AZ883" t="s">
        <v>74</v>
      </c>
      <c r="BA883" t="s">
        <v>74</v>
      </c>
      <c r="BB883">
        <v>3217</v>
      </c>
      <c r="BC883">
        <v>3223</v>
      </c>
      <c r="BD883" t="s">
        <v>74</v>
      </c>
      <c r="BE883" t="s">
        <v>10100</v>
      </c>
      <c r="BF883" t="str">
        <f>HYPERLINK("http://dx.doi.org/10.1099/13500872-140-12-3217","http://dx.doi.org/10.1099/13500872-140-12-3217")</f>
        <v>http://dx.doi.org/10.1099/13500872-140-12-3217</v>
      </c>
      <c r="BG883" t="s">
        <v>74</v>
      </c>
      <c r="BH883" t="s">
        <v>74</v>
      </c>
      <c r="BI883">
        <v>7</v>
      </c>
      <c r="BJ883" t="s">
        <v>3759</v>
      </c>
      <c r="BK883" t="s">
        <v>94</v>
      </c>
      <c r="BL883" t="s">
        <v>3759</v>
      </c>
      <c r="BM883" t="s">
        <v>10101</v>
      </c>
      <c r="BN883">
        <v>7881543</v>
      </c>
      <c r="BO883" t="s">
        <v>229</v>
      </c>
      <c r="BP883" t="s">
        <v>74</v>
      </c>
      <c r="BQ883" t="s">
        <v>74</v>
      </c>
      <c r="BR883" t="s">
        <v>97</v>
      </c>
      <c r="BS883" t="s">
        <v>10102</v>
      </c>
      <c r="BT883" t="str">
        <f>HYPERLINK("https%3A%2F%2Fwww.webofscience.com%2Fwos%2Fwoscc%2Ffull-record%2FWOS:A1994PY75900004","View Full Record in Web of Science")</f>
        <v>View Full Record in Web of Science</v>
      </c>
    </row>
    <row r="884" spans="1:72" x14ac:dyDescent="0.15">
      <c r="A884" t="s">
        <v>72</v>
      </c>
      <c r="B884" t="s">
        <v>10103</v>
      </c>
      <c r="C884" t="s">
        <v>74</v>
      </c>
      <c r="D884" t="s">
        <v>74</v>
      </c>
      <c r="E884" t="s">
        <v>74</v>
      </c>
      <c r="F884" t="s">
        <v>10103</v>
      </c>
      <c r="G884" t="s">
        <v>74</v>
      </c>
      <c r="H884" t="s">
        <v>74</v>
      </c>
      <c r="I884" t="s">
        <v>10104</v>
      </c>
      <c r="J884" t="s">
        <v>2066</v>
      </c>
      <c r="K884" t="s">
        <v>74</v>
      </c>
      <c r="L884" t="s">
        <v>74</v>
      </c>
      <c r="M884" t="s">
        <v>77</v>
      </c>
      <c r="N884" t="s">
        <v>102</v>
      </c>
      <c r="O884" t="s">
        <v>74</v>
      </c>
      <c r="P884" t="s">
        <v>74</v>
      </c>
      <c r="Q884" t="s">
        <v>74</v>
      </c>
      <c r="R884" t="s">
        <v>74</v>
      </c>
      <c r="S884" t="s">
        <v>74</v>
      </c>
      <c r="T884" t="s">
        <v>74</v>
      </c>
      <c r="U884" t="s">
        <v>10105</v>
      </c>
      <c r="V884" t="s">
        <v>10106</v>
      </c>
      <c r="W884" t="s">
        <v>10107</v>
      </c>
      <c r="X884" t="s">
        <v>10108</v>
      </c>
      <c r="Y884" t="s">
        <v>10109</v>
      </c>
      <c r="Z884" t="s">
        <v>74</v>
      </c>
      <c r="AA884" t="s">
        <v>10110</v>
      </c>
      <c r="AB884" t="s">
        <v>10111</v>
      </c>
      <c r="AC884" t="s">
        <v>74</v>
      </c>
      <c r="AD884" t="s">
        <v>74</v>
      </c>
      <c r="AE884" t="s">
        <v>74</v>
      </c>
      <c r="AF884" t="s">
        <v>74</v>
      </c>
      <c r="AG884">
        <v>103</v>
      </c>
      <c r="AH884">
        <v>46</v>
      </c>
      <c r="AI884">
        <v>49</v>
      </c>
      <c r="AJ884">
        <v>0</v>
      </c>
      <c r="AK884">
        <v>18</v>
      </c>
      <c r="AL884" t="s">
        <v>160</v>
      </c>
      <c r="AM884" t="s">
        <v>161</v>
      </c>
      <c r="AN884" t="s">
        <v>220</v>
      </c>
      <c r="AO884" t="s">
        <v>2070</v>
      </c>
      <c r="AP884" t="s">
        <v>74</v>
      </c>
      <c r="AQ884" t="s">
        <v>74</v>
      </c>
      <c r="AR884" t="s">
        <v>2066</v>
      </c>
      <c r="AS884" t="s">
        <v>2071</v>
      </c>
      <c r="AT884" t="s">
        <v>9597</v>
      </c>
      <c r="AU884">
        <v>1994</v>
      </c>
      <c r="AV884">
        <v>9</v>
      </c>
      <c r="AW884">
        <v>6</v>
      </c>
      <c r="AX884" t="s">
        <v>74</v>
      </c>
      <c r="AY884" t="s">
        <v>74</v>
      </c>
      <c r="AZ884" t="s">
        <v>74</v>
      </c>
      <c r="BA884" t="s">
        <v>74</v>
      </c>
      <c r="BB884">
        <v>799</v>
      </c>
      <c r="BC884">
        <v>819</v>
      </c>
      <c r="BD884" t="s">
        <v>74</v>
      </c>
      <c r="BE884" t="s">
        <v>10112</v>
      </c>
      <c r="BF884" t="str">
        <f>HYPERLINK("http://dx.doi.org/10.1029/94PA01946","http://dx.doi.org/10.1029/94PA01946")</f>
        <v>http://dx.doi.org/10.1029/94PA01946</v>
      </c>
      <c r="BG884" t="s">
        <v>74</v>
      </c>
      <c r="BH884" t="s">
        <v>74</v>
      </c>
      <c r="BI884">
        <v>21</v>
      </c>
      <c r="BJ884" t="s">
        <v>2073</v>
      </c>
      <c r="BK884" t="s">
        <v>94</v>
      </c>
      <c r="BL884" t="s">
        <v>2074</v>
      </c>
      <c r="BM884" t="s">
        <v>10113</v>
      </c>
      <c r="BN884" t="s">
        <v>74</v>
      </c>
      <c r="BO884" t="s">
        <v>181</v>
      </c>
      <c r="BP884" t="s">
        <v>74</v>
      </c>
      <c r="BQ884" t="s">
        <v>74</v>
      </c>
      <c r="BR884" t="s">
        <v>97</v>
      </c>
      <c r="BS884" t="s">
        <v>10114</v>
      </c>
      <c r="BT884" t="str">
        <f>HYPERLINK("https%3A%2F%2Fwww.webofscience.com%2Fwos%2Fwoscc%2Ffull-record%2FWOS:A1994PV96500003","View Full Record in Web of Science")</f>
        <v>View Full Record in Web of Science</v>
      </c>
    </row>
    <row r="885" spans="1:72" x14ac:dyDescent="0.15">
      <c r="A885" t="s">
        <v>72</v>
      </c>
      <c r="B885" t="s">
        <v>10115</v>
      </c>
      <c r="C885" t="s">
        <v>74</v>
      </c>
      <c r="D885" t="s">
        <v>74</v>
      </c>
      <c r="E885" t="s">
        <v>74</v>
      </c>
      <c r="F885" t="s">
        <v>10115</v>
      </c>
      <c r="G885" t="s">
        <v>74</v>
      </c>
      <c r="H885" t="s">
        <v>74</v>
      </c>
      <c r="I885" t="s">
        <v>10116</v>
      </c>
      <c r="J885" t="s">
        <v>2066</v>
      </c>
      <c r="K885" t="s">
        <v>74</v>
      </c>
      <c r="L885" t="s">
        <v>74</v>
      </c>
      <c r="M885" t="s">
        <v>77</v>
      </c>
      <c r="N885" t="s">
        <v>78</v>
      </c>
      <c r="O885" t="s">
        <v>74</v>
      </c>
      <c r="P885" t="s">
        <v>74</v>
      </c>
      <c r="Q885" t="s">
        <v>74</v>
      </c>
      <c r="R885" t="s">
        <v>74</v>
      </c>
      <c r="S885" t="s">
        <v>74</v>
      </c>
      <c r="T885" t="s">
        <v>74</v>
      </c>
      <c r="U885" t="s">
        <v>10117</v>
      </c>
      <c r="V885" t="s">
        <v>10118</v>
      </c>
      <c r="W885" t="s">
        <v>74</v>
      </c>
      <c r="X885" t="s">
        <v>74</v>
      </c>
      <c r="Y885" t="s">
        <v>10119</v>
      </c>
      <c r="Z885" t="s">
        <v>74</v>
      </c>
      <c r="AA885" t="s">
        <v>10120</v>
      </c>
      <c r="AB885" t="s">
        <v>10121</v>
      </c>
      <c r="AC885" t="s">
        <v>74</v>
      </c>
      <c r="AD885" t="s">
        <v>74</v>
      </c>
      <c r="AE885" t="s">
        <v>74</v>
      </c>
      <c r="AF885" t="s">
        <v>74</v>
      </c>
      <c r="AG885">
        <v>47</v>
      </c>
      <c r="AH885">
        <v>43</v>
      </c>
      <c r="AI885">
        <v>45</v>
      </c>
      <c r="AJ885">
        <v>0</v>
      </c>
      <c r="AK885">
        <v>13</v>
      </c>
      <c r="AL885" t="s">
        <v>160</v>
      </c>
      <c r="AM885" t="s">
        <v>161</v>
      </c>
      <c r="AN885" t="s">
        <v>220</v>
      </c>
      <c r="AO885" t="s">
        <v>2070</v>
      </c>
      <c r="AP885" t="s">
        <v>74</v>
      </c>
      <c r="AQ885" t="s">
        <v>74</v>
      </c>
      <c r="AR885" t="s">
        <v>2066</v>
      </c>
      <c r="AS885" t="s">
        <v>2071</v>
      </c>
      <c r="AT885" t="s">
        <v>9597</v>
      </c>
      <c r="AU885">
        <v>1994</v>
      </c>
      <c r="AV885">
        <v>9</v>
      </c>
      <c r="AW885">
        <v>6</v>
      </c>
      <c r="AX885" t="s">
        <v>74</v>
      </c>
      <c r="AY885" t="s">
        <v>74</v>
      </c>
      <c r="AZ885" t="s">
        <v>74</v>
      </c>
      <c r="BA885" t="s">
        <v>74</v>
      </c>
      <c r="BB885">
        <v>821</v>
      </c>
      <c r="BC885">
        <v>834</v>
      </c>
      <c r="BD885" t="s">
        <v>74</v>
      </c>
      <c r="BE885" t="s">
        <v>10122</v>
      </c>
      <c r="BF885" t="str">
        <f>HYPERLINK("http://dx.doi.org/10.1029/94PA02115","http://dx.doi.org/10.1029/94PA02115")</f>
        <v>http://dx.doi.org/10.1029/94PA02115</v>
      </c>
      <c r="BG885" t="s">
        <v>74</v>
      </c>
      <c r="BH885" t="s">
        <v>74</v>
      </c>
      <c r="BI885">
        <v>14</v>
      </c>
      <c r="BJ885" t="s">
        <v>2073</v>
      </c>
      <c r="BK885" t="s">
        <v>94</v>
      </c>
      <c r="BL885" t="s">
        <v>2074</v>
      </c>
      <c r="BM885" t="s">
        <v>10113</v>
      </c>
      <c r="BN885" t="s">
        <v>74</v>
      </c>
      <c r="BO885" t="s">
        <v>181</v>
      </c>
      <c r="BP885" t="s">
        <v>74</v>
      </c>
      <c r="BQ885" t="s">
        <v>74</v>
      </c>
      <c r="BR885" t="s">
        <v>97</v>
      </c>
      <c r="BS885" t="s">
        <v>10123</v>
      </c>
      <c r="BT885" t="str">
        <f>HYPERLINK("https%3A%2F%2Fwww.webofscience.com%2Fwos%2Fwoscc%2Ffull-record%2FWOS:A1994PV96500004","View Full Record in Web of Science")</f>
        <v>View Full Record in Web of Science</v>
      </c>
    </row>
    <row r="886" spans="1:72" x14ac:dyDescent="0.15">
      <c r="A886" t="s">
        <v>72</v>
      </c>
      <c r="B886" t="s">
        <v>10124</v>
      </c>
      <c r="C886" t="s">
        <v>74</v>
      </c>
      <c r="D886" t="s">
        <v>74</v>
      </c>
      <c r="E886" t="s">
        <v>74</v>
      </c>
      <c r="F886" t="s">
        <v>10124</v>
      </c>
      <c r="G886" t="s">
        <v>74</v>
      </c>
      <c r="H886" t="s">
        <v>74</v>
      </c>
      <c r="I886" t="s">
        <v>10125</v>
      </c>
      <c r="J886" t="s">
        <v>2066</v>
      </c>
      <c r="K886" t="s">
        <v>74</v>
      </c>
      <c r="L886" t="s">
        <v>74</v>
      </c>
      <c r="M886" t="s">
        <v>77</v>
      </c>
      <c r="N886" t="s">
        <v>102</v>
      </c>
      <c r="O886" t="s">
        <v>74</v>
      </c>
      <c r="P886" t="s">
        <v>74</v>
      </c>
      <c r="Q886" t="s">
        <v>74</v>
      </c>
      <c r="R886" t="s">
        <v>74</v>
      </c>
      <c r="S886" t="s">
        <v>74</v>
      </c>
      <c r="T886" t="s">
        <v>74</v>
      </c>
      <c r="U886" t="s">
        <v>10126</v>
      </c>
      <c r="V886" t="s">
        <v>10127</v>
      </c>
      <c r="W886" t="s">
        <v>74</v>
      </c>
      <c r="X886" t="s">
        <v>74</v>
      </c>
      <c r="Y886" t="s">
        <v>10128</v>
      </c>
      <c r="Z886" t="s">
        <v>74</v>
      </c>
      <c r="AA886" t="s">
        <v>74</v>
      </c>
      <c r="AB886" t="s">
        <v>74</v>
      </c>
      <c r="AC886" t="s">
        <v>74</v>
      </c>
      <c r="AD886" t="s">
        <v>74</v>
      </c>
      <c r="AE886" t="s">
        <v>74</v>
      </c>
      <c r="AF886" t="s">
        <v>74</v>
      </c>
      <c r="AG886">
        <v>109</v>
      </c>
      <c r="AH886">
        <v>23</v>
      </c>
      <c r="AI886">
        <v>24</v>
      </c>
      <c r="AJ886">
        <v>0</v>
      </c>
      <c r="AK886">
        <v>3</v>
      </c>
      <c r="AL886" t="s">
        <v>160</v>
      </c>
      <c r="AM886" t="s">
        <v>161</v>
      </c>
      <c r="AN886" t="s">
        <v>220</v>
      </c>
      <c r="AO886" t="s">
        <v>2070</v>
      </c>
      <c r="AP886" t="s">
        <v>74</v>
      </c>
      <c r="AQ886" t="s">
        <v>74</v>
      </c>
      <c r="AR886" t="s">
        <v>2066</v>
      </c>
      <c r="AS886" t="s">
        <v>2071</v>
      </c>
      <c r="AT886" t="s">
        <v>9597</v>
      </c>
      <c r="AU886">
        <v>1994</v>
      </c>
      <c r="AV886">
        <v>9</v>
      </c>
      <c r="AW886">
        <v>6</v>
      </c>
      <c r="AX886" t="s">
        <v>74</v>
      </c>
      <c r="AY886" t="s">
        <v>74</v>
      </c>
      <c r="AZ886" t="s">
        <v>74</v>
      </c>
      <c r="BA886" t="s">
        <v>74</v>
      </c>
      <c r="BB886">
        <v>857</v>
      </c>
      <c r="BC886">
        <v>877</v>
      </c>
      <c r="BD886" t="s">
        <v>74</v>
      </c>
      <c r="BE886" t="s">
        <v>10129</v>
      </c>
      <c r="BF886" t="str">
        <f>HYPERLINK("http://dx.doi.org/10.1029/94PA01397","http://dx.doi.org/10.1029/94PA01397")</f>
        <v>http://dx.doi.org/10.1029/94PA01397</v>
      </c>
      <c r="BG886" t="s">
        <v>74</v>
      </c>
      <c r="BH886" t="s">
        <v>74</v>
      </c>
      <c r="BI886">
        <v>21</v>
      </c>
      <c r="BJ886" t="s">
        <v>2073</v>
      </c>
      <c r="BK886" t="s">
        <v>94</v>
      </c>
      <c r="BL886" t="s">
        <v>2074</v>
      </c>
      <c r="BM886" t="s">
        <v>10113</v>
      </c>
      <c r="BN886" t="s">
        <v>74</v>
      </c>
      <c r="BO886" t="s">
        <v>74</v>
      </c>
      <c r="BP886" t="s">
        <v>74</v>
      </c>
      <c r="BQ886" t="s">
        <v>74</v>
      </c>
      <c r="BR886" t="s">
        <v>97</v>
      </c>
      <c r="BS886" t="s">
        <v>10130</v>
      </c>
      <c r="BT886" t="str">
        <f>HYPERLINK("https%3A%2F%2Fwww.webofscience.com%2Fwos%2Fwoscc%2Ffull-record%2FWOS:A1994PV96500006","View Full Record in Web of Science")</f>
        <v>View Full Record in Web of Science</v>
      </c>
    </row>
    <row r="887" spans="1:72" x14ac:dyDescent="0.15">
      <c r="A887" t="s">
        <v>72</v>
      </c>
      <c r="B887" t="s">
        <v>10131</v>
      </c>
      <c r="C887" t="s">
        <v>74</v>
      </c>
      <c r="D887" t="s">
        <v>74</v>
      </c>
      <c r="E887" t="s">
        <v>74</v>
      </c>
      <c r="F887" t="s">
        <v>10131</v>
      </c>
      <c r="G887" t="s">
        <v>74</v>
      </c>
      <c r="H887" t="s">
        <v>74</v>
      </c>
      <c r="I887" t="s">
        <v>10132</v>
      </c>
      <c r="J887" t="s">
        <v>2066</v>
      </c>
      <c r="K887" t="s">
        <v>74</v>
      </c>
      <c r="L887" t="s">
        <v>74</v>
      </c>
      <c r="M887" t="s">
        <v>77</v>
      </c>
      <c r="N887" t="s">
        <v>1282</v>
      </c>
      <c r="O887" t="s">
        <v>10133</v>
      </c>
      <c r="P887">
        <v>1992</v>
      </c>
      <c r="Q887" t="s">
        <v>10134</v>
      </c>
      <c r="R887" t="s">
        <v>74</v>
      </c>
      <c r="S887" t="s">
        <v>74</v>
      </c>
      <c r="T887" t="s">
        <v>74</v>
      </c>
      <c r="U887" t="s">
        <v>10135</v>
      </c>
      <c r="V887" t="s">
        <v>10136</v>
      </c>
      <c r="W887" t="s">
        <v>10137</v>
      </c>
      <c r="X887" t="s">
        <v>369</v>
      </c>
      <c r="Y887" t="s">
        <v>74</v>
      </c>
      <c r="Z887" t="s">
        <v>74</v>
      </c>
      <c r="AA887" t="s">
        <v>3585</v>
      </c>
      <c r="AB887" t="s">
        <v>3586</v>
      </c>
      <c r="AC887" t="s">
        <v>74</v>
      </c>
      <c r="AD887" t="s">
        <v>74</v>
      </c>
      <c r="AE887" t="s">
        <v>74</v>
      </c>
      <c r="AF887" t="s">
        <v>74</v>
      </c>
      <c r="AG887">
        <v>104</v>
      </c>
      <c r="AH887">
        <v>63</v>
      </c>
      <c r="AI887">
        <v>67</v>
      </c>
      <c r="AJ887">
        <v>0</v>
      </c>
      <c r="AK887">
        <v>8</v>
      </c>
      <c r="AL887" t="s">
        <v>160</v>
      </c>
      <c r="AM887" t="s">
        <v>161</v>
      </c>
      <c r="AN887" t="s">
        <v>220</v>
      </c>
      <c r="AO887" t="s">
        <v>2070</v>
      </c>
      <c r="AP887" t="s">
        <v>74</v>
      </c>
      <c r="AQ887" t="s">
        <v>74</v>
      </c>
      <c r="AR887" t="s">
        <v>2066</v>
      </c>
      <c r="AS887" t="s">
        <v>2071</v>
      </c>
      <c r="AT887" t="s">
        <v>9597</v>
      </c>
      <c r="AU887">
        <v>1994</v>
      </c>
      <c r="AV887">
        <v>9</v>
      </c>
      <c r="AW887">
        <v>6</v>
      </c>
      <c r="AX887" t="s">
        <v>74</v>
      </c>
      <c r="AY887" t="s">
        <v>74</v>
      </c>
      <c r="AZ887" t="s">
        <v>74</v>
      </c>
      <c r="BA887" t="s">
        <v>74</v>
      </c>
      <c r="BB887">
        <v>943</v>
      </c>
      <c r="BC887">
        <v>972</v>
      </c>
      <c r="BD887" t="s">
        <v>74</v>
      </c>
      <c r="BE887" t="s">
        <v>10138</v>
      </c>
      <c r="BF887" t="str">
        <f>HYPERLINK("http://dx.doi.org/10.1029/94PA01439","http://dx.doi.org/10.1029/94PA01439")</f>
        <v>http://dx.doi.org/10.1029/94PA01439</v>
      </c>
      <c r="BG887" t="s">
        <v>74</v>
      </c>
      <c r="BH887" t="s">
        <v>74</v>
      </c>
      <c r="BI887">
        <v>30</v>
      </c>
      <c r="BJ887" t="s">
        <v>2073</v>
      </c>
      <c r="BK887" t="s">
        <v>1296</v>
      </c>
      <c r="BL887" t="s">
        <v>2074</v>
      </c>
      <c r="BM887" t="s">
        <v>10113</v>
      </c>
      <c r="BN887" t="s">
        <v>74</v>
      </c>
      <c r="BO887" t="s">
        <v>74</v>
      </c>
      <c r="BP887" t="s">
        <v>74</v>
      </c>
      <c r="BQ887" t="s">
        <v>74</v>
      </c>
      <c r="BR887" t="s">
        <v>97</v>
      </c>
      <c r="BS887" t="s">
        <v>10139</v>
      </c>
      <c r="BT887" t="str">
        <f>HYPERLINK("https%3A%2F%2Fwww.webofscience.com%2Fwos%2Fwoscc%2Ffull-record%2FWOS:A1994PV96500011","View Full Record in Web of Science")</f>
        <v>View Full Record in Web of Science</v>
      </c>
    </row>
    <row r="888" spans="1:72" x14ac:dyDescent="0.15">
      <c r="A888" t="s">
        <v>72</v>
      </c>
      <c r="B888" t="s">
        <v>10140</v>
      </c>
      <c r="C888" t="s">
        <v>74</v>
      </c>
      <c r="D888" t="s">
        <v>74</v>
      </c>
      <c r="E888" t="s">
        <v>74</v>
      </c>
      <c r="F888" t="s">
        <v>10140</v>
      </c>
      <c r="G888" t="s">
        <v>74</v>
      </c>
      <c r="H888" t="s">
        <v>74</v>
      </c>
      <c r="I888" t="s">
        <v>10141</v>
      </c>
      <c r="J888" t="s">
        <v>2066</v>
      </c>
      <c r="K888" t="s">
        <v>74</v>
      </c>
      <c r="L888" t="s">
        <v>74</v>
      </c>
      <c r="M888" t="s">
        <v>77</v>
      </c>
      <c r="N888" t="s">
        <v>1282</v>
      </c>
      <c r="O888" t="s">
        <v>10133</v>
      </c>
      <c r="P888">
        <v>1992</v>
      </c>
      <c r="Q888" t="s">
        <v>10134</v>
      </c>
      <c r="R888" t="s">
        <v>74</v>
      </c>
      <c r="S888" t="s">
        <v>74</v>
      </c>
      <c r="T888" t="s">
        <v>74</v>
      </c>
      <c r="U888" t="s">
        <v>10142</v>
      </c>
      <c r="V888" t="s">
        <v>10143</v>
      </c>
      <c r="W888" t="s">
        <v>10144</v>
      </c>
      <c r="X888" t="s">
        <v>10145</v>
      </c>
      <c r="Y888" t="s">
        <v>10146</v>
      </c>
      <c r="Z888" t="s">
        <v>74</v>
      </c>
      <c r="AA888" t="s">
        <v>74</v>
      </c>
      <c r="AB888" t="s">
        <v>74</v>
      </c>
      <c r="AC888" t="s">
        <v>74</v>
      </c>
      <c r="AD888" t="s">
        <v>74</v>
      </c>
      <c r="AE888" t="s">
        <v>74</v>
      </c>
      <c r="AF888" t="s">
        <v>74</v>
      </c>
      <c r="AG888">
        <v>53</v>
      </c>
      <c r="AH888">
        <v>22</v>
      </c>
      <c r="AI888">
        <v>25</v>
      </c>
      <c r="AJ888">
        <v>0</v>
      </c>
      <c r="AK888">
        <v>5</v>
      </c>
      <c r="AL888" t="s">
        <v>160</v>
      </c>
      <c r="AM888" t="s">
        <v>161</v>
      </c>
      <c r="AN888" t="s">
        <v>220</v>
      </c>
      <c r="AO888" t="s">
        <v>2070</v>
      </c>
      <c r="AP888" t="s">
        <v>74</v>
      </c>
      <c r="AQ888" t="s">
        <v>74</v>
      </c>
      <c r="AR888" t="s">
        <v>2066</v>
      </c>
      <c r="AS888" t="s">
        <v>2071</v>
      </c>
      <c r="AT888" t="s">
        <v>9597</v>
      </c>
      <c r="AU888">
        <v>1994</v>
      </c>
      <c r="AV888">
        <v>9</v>
      </c>
      <c r="AW888">
        <v>6</v>
      </c>
      <c r="AX888" t="s">
        <v>74</v>
      </c>
      <c r="AY888" t="s">
        <v>74</v>
      </c>
      <c r="AZ888" t="s">
        <v>74</v>
      </c>
      <c r="BA888" t="s">
        <v>74</v>
      </c>
      <c r="BB888">
        <v>1017</v>
      </c>
      <c r="BC888">
        <v>1026</v>
      </c>
      <c r="BD888" t="s">
        <v>74</v>
      </c>
      <c r="BE888" t="s">
        <v>10147</v>
      </c>
      <c r="BF888" t="str">
        <f>HYPERLINK("http://dx.doi.org/10.1029/94PA01442","http://dx.doi.org/10.1029/94PA01442")</f>
        <v>http://dx.doi.org/10.1029/94PA01442</v>
      </c>
      <c r="BG888" t="s">
        <v>74</v>
      </c>
      <c r="BH888" t="s">
        <v>74</v>
      </c>
      <c r="BI888">
        <v>10</v>
      </c>
      <c r="BJ888" t="s">
        <v>2073</v>
      </c>
      <c r="BK888" t="s">
        <v>1296</v>
      </c>
      <c r="BL888" t="s">
        <v>2074</v>
      </c>
      <c r="BM888" t="s">
        <v>10113</v>
      </c>
      <c r="BN888" t="s">
        <v>74</v>
      </c>
      <c r="BO888" t="s">
        <v>74</v>
      </c>
      <c r="BP888" t="s">
        <v>74</v>
      </c>
      <c r="BQ888" t="s">
        <v>74</v>
      </c>
      <c r="BR888" t="s">
        <v>97</v>
      </c>
      <c r="BS888" t="s">
        <v>10148</v>
      </c>
      <c r="BT888" t="str">
        <f>HYPERLINK("https%3A%2F%2Fwww.webofscience.com%2Fwos%2Fwoscc%2Ffull-record%2FWOS:A1994PV96500015","View Full Record in Web of Science")</f>
        <v>View Full Record in Web of Science</v>
      </c>
    </row>
    <row r="889" spans="1:72" x14ac:dyDescent="0.15">
      <c r="A889" t="s">
        <v>72</v>
      </c>
      <c r="B889" t="s">
        <v>10149</v>
      </c>
      <c r="C889" t="s">
        <v>74</v>
      </c>
      <c r="D889" t="s">
        <v>74</v>
      </c>
      <c r="E889" t="s">
        <v>74</v>
      </c>
      <c r="F889" t="s">
        <v>10149</v>
      </c>
      <c r="G889" t="s">
        <v>74</v>
      </c>
      <c r="H889" t="s">
        <v>74</v>
      </c>
      <c r="I889" t="s">
        <v>10150</v>
      </c>
      <c r="J889" t="s">
        <v>2066</v>
      </c>
      <c r="K889" t="s">
        <v>74</v>
      </c>
      <c r="L889" t="s">
        <v>74</v>
      </c>
      <c r="M889" t="s">
        <v>77</v>
      </c>
      <c r="N889" t="s">
        <v>1282</v>
      </c>
      <c r="O889" t="s">
        <v>10133</v>
      </c>
      <c r="P889">
        <v>1992</v>
      </c>
      <c r="Q889" t="s">
        <v>10134</v>
      </c>
      <c r="R889" t="s">
        <v>74</v>
      </c>
      <c r="S889" t="s">
        <v>74</v>
      </c>
      <c r="T889" t="s">
        <v>74</v>
      </c>
      <c r="U889" t="s">
        <v>10151</v>
      </c>
      <c r="V889" t="s">
        <v>10152</v>
      </c>
      <c r="W889" t="s">
        <v>10137</v>
      </c>
      <c r="X889" t="s">
        <v>369</v>
      </c>
      <c r="Y889" t="s">
        <v>10153</v>
      </c>
      <c r="Z889" t="s">
        <v>74</v>
      </c>
      <c r="AA889" t="s">
        <v>3585</v>
      </c>
      <c r="AB889" t="s">
        <v>3586</v>
      </c>
      <c r="AC889" t="s">
        <v>74</v>
      </c>
      <c r="AD889" t="s">
        <v>74</v>
      </c>
      <c r="AE889" t="s">
        <v>74</v>
      </c>
      <c r="AF889" t="s">
        <v>74</v>
      </c>
      <c r="AG889">
        <v>73</v>
      </c>
      <c r="AH889">
        <v>89</v>
      </c>
      <c r="AI889">
        <v>92</v>
      </c>
      <c r="AJ889">
        <v>0</v>
      </c>
      <c r="AK889">
        <v>6</v>
      </c>
      <c r="AL889" t="s">
        <v>160</v>
      </c>
      <c r="AM889" t="s">
        <v>161</v>
      </c>
      <c r="AN889" t="s">
        <v>220</v>
      </c>
      <c r="AO889" t="s">
        <v>2070</v>
      </c>
      <c r="AP889" t="s">
        <v>74</v>
      </c>
      <c r="AQ889" t="s">
        <v>74</v>
      </c>
      <c r="AR889" t="s">
        <v>2066</v>
      </c>
      <c r="AS889" t="s">
        <v>2071</v>
      </c>
      <c r="AT889" t="s">
        <v>9597</v>
      </c>
      <c r="AU889">
        <v>1994</v>
      </c>
      <c r="AV889">
        <v>9</v>
      </c>
      <c r="AW889">
        <v>6</v>
      </c>
      <c r="AX889" t="s">
        <v>74</v>
      </c>
      <c r="AY889" t="s">
        <v>74</v>
      </c>
      <c r="AZ889" t="s">
        <v>74</v>
      </c>
      <c r="BA889" t="s">
        <v>74</v>
      </c>
      <c r="BB889">
        <v>1061</v>
      </c>
      <c r="BC889">
        <v>1085</v>
      </c>
      <c r="BD889" t="s">
        <v>74</v>
      </c>
      <c r="BE889" t="s">
        <v>10154</v>
      </c>
      <c r="BF889" t="str">
        <f>HYPERLINK("http://dx.doi.org/10.1029/94PA01444","http://dx.doi.org/10.1029/94PA01444")</f>
        <v>http://dx.doi.org/10.1029/94PA01444</v>
      </c>
      <c r="BG889" t="s">
        <v>74</v>
      </c>
      <c r="BH889" t="s">
        <v>74</v>
      </c>
      <c r="BI889">
        <v>25</v>
      </c>
      <c r="BJ889" t="s">
        <v>2073</v>
      </c>
      <c r="BK889" t="s">
        <v>1296</v>
      </c>
      <c r="BL889" t="s">
        <v>2074</v>
      </c>
      <c r="BM889" t="s">
        <v>10113</v>
      </c>
      <c r="BN889" t="s">
        <v>74</v>
      </c>
      <c r="BO889" t="s">
        <v>74</v>
      </c>
      <c r="BP889" t="s">
        <v>74</v>
      </c>
      <c r="BQ889" t="s">
        <v>74</v>
      </c>
      <c r="BR889" t="s">
        <v>97</v>
      </c>
      <c r="BS889" t="s">
        <v>10155</v>
      </c>
      <c r="BT889" t="str">
        <f>HYPERLINK("https%3A%2F%2Fwww.webofscience.com%2Fwos%2Fwoscc%2Ffull-record%2FWOS:A1994PV96500018","View Full Record in Web of Science")</f>
        <v>View Full Record in Web of Science</v>
      </c>
    </row>
    <row r="890" spans="1:72" x14ac:dyDescent="0.15">
      <c r="A890" t="s">
        <v>72</v>
      </c>
      <c r="B890" t="s">
        <v>10156</v>
      </c>
      <c r="C890" t="s">
        <v>74</v>
      </c>
      <c r="D890" t="s">
        <v>74</v>
      </c>
      <c r="E890" t="s">
        <v>74</v>
      </c>
      <c r="F890" t="s">
        <v>10156</v>
      </c>
      <c r="G890" t="s">
        <v>74</v>
      </c>
      <c r="H890" t="s">
        <v>74</v>
      </c>
      <c r="I890" t="s">
        <v>10157</v>
      </c>
      <c r="J890" t="s">
        <v>10158</v>
      </c>
      <c r="K890" t="s">
        <v>74</v>
      </c>
      <c r="L890" t="s">
        <v>74</v>
      </c>
      <c r="M890" t="s">
        <v>77</v>
      </c>
      <c r="N890" t="s">
        <v>78</v>
      </c>
      <c r="O890" t="s">
        <v>74</v>
      </c>
      <c r="P890" t="s">
        <v>74</v>
      </c>
      <c r="Q890" t="s">
        <v>74</v>
      </c>
      <c r="R890" t="s">
        <v>74</v>
      </c>
      <c r="S890" t="s">
        <v>74</v>
      </c>
      <c r="T890" t="s">
        <v>10159</v>
      </c>
      <c r="U890" t="s">
        <v>10160</v>
      </c>
      <c r="V890" t="s">
        <v>10161</v>
      </c>
      <c r="W890" t="s">
        <v>10162</v>
      </c>
      <c r="X890" t="s">
        <v>2941</v>
      </c>
      <c r="Y890" t="s">
        <v>10163</v>
      </c>
      <c r="Z890" t="s">
        <v>74</v>
      </c>
      <c r="AA890" t="s">
        <v>74</v>
      </c>
      <c r="AB890" t="s">
        <v>74</v>
      </c>
      <c r="AC890" t="s">
        <v>74</v>
      </c>
      <c r="AD890" t="s">
        <v>74</v>
      </c>
      <c r="AE890" t="s">
        <v>74</v>
      </c>
      <c r="AF890" t="s">
        <v>74</v>
      </c>
      <c r="AG890">
        <v>20</v>
      </c>
      <c r="AH890">
        <v>15</v>
      </c>
      <c r="AI890">
        <v>18</v>
      </c>
      <c r="AJ890">
        <v>9</v>
      </c>
      <c r="AK890">
        <v>70</v>
      </c>
      <c r="AL890" t="s">
        <v>622</v>
      </c>
      <c r="AM890" t="s">
        <v>372</v>
      </c>
      <c r="AN890" t="s">
        <v>623</v>
      </c>
      <c r="AO890" t="s">
        <v>10164</v>
      </c>
      <c r="AP890" t="s">
        <v>74</v>
      </c>
      <c r="AQ890" t="s">
        <v>74</v>
      </c>
      <c r="AR890" t="s">
        <v>10158</v>
      </c>
      <c r="AS890" t="s">
        <v>10165</v>
      </c>
      <c r="AT890" t="s">
        <v>9597</v>
      </c>
      <c r="AU890">
        <v>1994</v>
      </c>
      <c r="AV890">
        <v>37</v>
      </c>
      <c r="AW890">
        <v>6</v>
      </c>
      <c r="AX890" t="s">
        <v>74</v>
      </c>
      <c r="AY890" t="s">
        <v>74</v>
      </c>
      <c r="AZ890" t="s">
        <v>74</v>
      </c>
      <c r="BA890" t="s">
        <v>74</v>
      </c>
      <c r="BB890">
        <v>1629</v>
      </c>
      <c r="BC890">
        <v>1633</v>
      </c>
      <c r="BD890" t="s">
        <v>74</v>
      </c>
      <c r="BE890" t="s">
        <v>10166</v>
      </c>
      <c r="BF890" t="str">
        <f>HYPERLINK("http://dx.doi.org/10.1016/S0031-9422(00)89580-1","http://dx.doi.org/10.1016/S0031-9422(00)89580-1")</f>
        <v>http://dx.doi.org/10.1016/S0031-9422(00)89580-1</v>
      </c>
      <c r="BG890" t="s">
        <v>74</v>
      </c>
      <c r="BH890" t="s">
        <v>74</v>
      </c>
      <c r="BI890">
        <v>5</v>
      </c>
      <c r="BJ890" t="s">
        <v>10167</v>
      </c>
      <c r="BK890" t="s">
        <v>793</v>
      </c>
      <c r="BL890" t="s">
        <v>10167</v>
      </c>
      <c r="BM890" t="s">
        <v>10168</v>
      </c>
      <c r="BN890" t="s">
        <v>74</v>
      </c>
      <c r="BO890" t="s">
        <v>74</v>
      </c>
      <c r="BP890" t="s">
        <v>74</v>
      </c>
      <c r="BQ890" t="s">
        <v>74</v>
      </c>
      <c r="BR890" t="s">
        <v>97</v>
      </c>
      <c r="BS890" t="s">
        <v>10169</v>
      </c>
      <c r="BT890" t="str">
        <f>HYPERLINK("https%3A%2F%2Fwww.webofscience.com%2Fwos%2Fwoscc%2Ffull-record%2FWOS:A1994QN60900014","View Full Record in Web of Science")</f>
        <v>View Full Record in Web of Science</v>
      </c>
    </row>
    <row r="891" spans="1:72" x14ac:dyDescent="0.15">
      <c r="A891" t="s">
        <v>72</v>
      </c>
      <c r="B891" t="s">
        <v>10170</v>
      </c>
      <c r="C891" t="s">
        <v>74</v>
      </c>
      <c r="D891" t="s">
        <v>74</v>
      </c>
      <c r="E891" t="s">
        <v>74</v>
      </c>
      <c r="F891" t="s">
        <v>10170</v>
      </c>
      <c r="G891" t="s">
        <v>74</v>
      </c>
      <c r="H891" t="s">
        <v>74</v>
      </c>
      <c r="I891" t="s">
        <v>10171</v>
      </c>
      <c r="J891" t="s">
        <v>3629</v>
      </c>
      <c r="K891" t="s">
        <v>74</v>
      </c>
      <c r="L891" t="s">
        <v>74</v>
      </c>
      <c r="M891" t="s">
        <v>77</v>
      </c>
      <c r="N891" t="s">
        <v>78</v>
      </c>
      <c r="O891" t="s">
        <v>74</v>
      </c>
      <c r="P891" t="s">
        <v>74</v>
      </c>
      <c r="Q891" t="s">
        <v>74</v>
      </c>
      <c r="R891" t="s">
        <v>74</v>
      </c>
      <c r="S891" t="s">
        <v>74</v>
      </c>
      <c r="T891" t="s">
        <v>74</v>
      </c>
      <c r="U891" t="s">
        <v>10172</v>
      </c>
      <c r="V891" t="s">
        <v>10173</v>
      </c>
      <c r="W891" t="s">
        <v>74</v>
      </c>
      <c r="X891" t="s">
        <v>74</v>
      </c>
      <c r="Y891" t="s">
        <v>10174</v>
      </c>
      <c r="Z891" t="s">
        <v>74</v>
      </c>
      <c r="AA891" t="s">
        <v>74</v>
      </c>
      <c r="AB891" t="s">
        <v>74</v>
      </c>
      <c r="AC891" t="s">
        <v>74</v>
      </c>
      <c r="AD891" t="s">
        <v>74</v>
      </c>
      <c r="AE891" t="s">
        <v>74</v>
      </c>
      <c r="AF891" t="s">
        <v>74</v>
      </c>
      <c r="AG891">
        <v>32</v>
      </c>
      <c r="AH891">
        <v>3</v>
      </c>
      <c r="AI891">
        <v>3</v>
      </c>
      <c r="AJ891">
        <v>0</v>
      </c>
      <c r="AK891">
        <v>0</v>
      </c>
      <c r="AL891" t="s">
        <v>2188</v>
      </c>
      <c r="AM891" t="s">
        <v>2189</v>
      </c>
      <c r="AN891" t="s">
        <v>2190</v>
      </c>
      <c r="AO891" t="s">
        <v>3639</v>
      </c>
      <c r="AP891" t="s">
        <v>10175</v>
      </c>
      <c r="AQ891" t="s">
        <v>74</v>
      </c>
      <c r="AR891" t="s">
        <v>3640</v>
      </c>
      <c r="AS891" t="s">
        <v>3641</v>
      </c>
      <c r="AT891" t="s">
        <v>9597</v>
      </c>
      <c r="AU891">
        <v>1994</v>
      </c>
      <c r="AV891">
        <v>13</v>
      </c>
      <c r="AW891">
        <v>2</v>
      </c>
      <c r="AX891" t="s">
        <v>74</v>
      </c>
      <c r="AY891" t="s">
        <v>74</v>
      </c>
      <c r="AZ891" t="s">
        <v>74</v>
      </c>
      <c r="BA891" t="s">
        <v>74</v>
      </c>
      <c r="BB891">
        <v>219</v>
      </c>
      <c r="BC891">
        <v>232</v>
      </c>
      <c r="BD891" t="s">
        <v>74</v>
      </c>
      <c r="BE891" t="s">
        <v>10176</v>
      </c>
      <c r="BF891" t="str">
        <f>HYPERLINK("http://dx.doi.org/10.1111/j.1751-8369.1994.tb00451.x","http://dx.doi.org/10.1111/j.1751-8369.1994.tb00451.x")</f>
        <v>http://dx.doi.org/10.1111/j.1751-8369.1994.tb00451.x</v>
      </c>
      <c r="BG891" t="s">
        <v>74</v>
      </c>
      <c r="BH891" t="s">
        <v>74</v>
      </c>
      <c r="BI891">
        <v>14</v>
      </c>
      <c r="BJ891" t="s">
        <v>3643</v>
      </c>
      <c r="BK891" t="s">
        <v>94</v>
      </c>
      <c r="BL891" t="s">
        <v>3644</v>
      </c>
      <c r="BM891" t="s">
        <v>10177</v>
      </c>
      <c r="BN891" t="s">
        <v>74</v>
      </c>
      <c r="BO891" t="s">
        <v>354</v>
      </c>
      <c r="BP891" t="s">
        <v>74</v>
      </c>
      <c r="BQ891" t="s">
        <v>74</v>
      </c>
      <c r="BR891" t="s">
        <v>97</v>
      </c>
      <c r="BS891" t="s">
        <v>10178</v>
      </c>
      <c r="BT891" t="str">
        <f>HYPERLINK("https%3A%2F%2Fwww.webofscience.com%2Fwos%2Fwoscc%2Ffull-record%2FWOS:A1994QG28600006","View Full Record in Web of Science")</f>
        <v>View Full Record in Web of Science</v>
      </c>
    </row>
    <row r="892" spans="1:72" x14ac:dyDescent="0.15">
      <c r="A892" t="s">
        <v>72</v>
      </c>
      <c r="B892" t="s">
        <v>10179</v>
      </c>
      <c r="C892" t="s">
        <v>74</v>
      </c>
      <c r="D892" t="s">
        <v>74</v>
      </c>
      <c r="E892" t="s">
        <v>74</v>
      </c>
      <c r="F892" t="s">
        <v>10179</v>
      </c>
      <c r="G892" t="s">
        <v>74</v>
      </c>
      <c r="H892" t="s">
        <v>74</v>
      </c>
      <c r="I892" t="s">
        <v>10180</v>
      </c>
      <c r="J892" t="s">
        <v>10181</v>
      </c>
      <c r="K892" t="s">
        <v>74</v>
      </c>
      <c r="L892" t="s">
        <v>74</v>
      </c>
      <c r="M892" t="s">
        <v>77</v>
      </c>
      <c r="N892" t="s">
        <v>78</v>
      </c>
      <c r="O892" t="s">
        <v>74</v>
      </c>
      <c r="P892" t="s">
        <v>74</v>
      </c>
      <c r="Q892" t="s">
        <v>74</v>
      </c>
      <c r="R892" t="s">
        <v>74</v>
      </c>
      <c r="S892" t="s">
        <v>74</v>
      </c>
      <c r="T892" t="s">
        <v>10182</v>
      </c>
      <c r="U892" t="s">
        <v>10183</v>
      </c>
      <c r="V892" t="s">
        <v>10184</v>
      </c>
      <c r="W892" t="s">
        <v>10185</v>
      </c>
      <c r="X892" t="s">
        <v>10186</v>
      </c>
      <c r="Y892" t="s">
        <v>10187</v>
      </c>
      <c r="Z892" t="s">
        <v>74</v>
      </c>
      <c r="AA892" t="s">
        <v>74</v>
      </c>
      <c r="AB892" t="s">
        <v>74</v>
      </c>
      <c r="AC892" t="s">
        <v>74</v>
      </c>
      <c r="AD892" t="s">
        <v>74</v>
      </c>
      <c r="AE892" t="s">
        <v>74</v>
      </c>
      <c r="AF892" t="s">
        <v>74</v>
      </c>
      <c r="AG892">
        <v>48</v>
      </c>
      <c r="AH892">
        <v>13</v>
      </c>
      <c r="AI892">
        <v>14</v>
      </c>
      <c r="AJ892">
        <v>0</v>
      </c>
      <c r="AK892">
        <v>4</v>
      </c>
      <c r="AL892" t="s">
        <v>10188</v>
      </c>
      <c r="AM892" t="s">
        <v>10189</v>
      </c>
      <c r="AN892" t="s">
        <v>10190</v>
      </c>
      <c r="AO892" t="s">
        <v>10191</v>
      </c>
      <c r="AP892" t="s">
        <v>74</v>
      </c>
      <c r="AQ892" t="s">
        <v>74</v>
      </c>
      <c r="AR892" t="s">
        <v>10192</v>
      </c>
      <c r="AS892" t="s">
        <v>10193</v>
      </c>
      <c r="AT892" t="s">
        <v>9597</v>
      </c>
      <c r="AU892">
        <v>1994</v>
      </c>
      <c r="AV892">
        <v>103</v>
      </c>
      <c r="AW892">
        <v>4</v>
      </c>
      <c r="AX892" t="s">
        <v>74</v>
      </c>
      <c r="AY892" t="s">
        <v>74</v>
      </c>
      <c r="AZ892" t="s">
        <v>74</v>
      </c>
      <c r="BA892" t="s">
        <v>74</v>
      </c>
      <c r="BB892">
        <v>499</v>
      </c>
      <c r="BC892">
        <v>517</v>
      </c>
      <c r="BD892" t="s">
        <v>74</v>
      </c>
      <c r="BE892" t="s">
        <v>74</v>
      </c>
      <c r="BF892" t="s">
        <v>74</v>
      </c>
      <c r="BG892" t="s">
        <v>74</v>
      </c>
      <c r="BH892" t="s">
        <v>74</v>
      </c>
      <c r="BI892">
        <v>19</v>
      </c>
      <c r="BJ892" t="s">
        <v>226</v>
      </c>
      <c r="BK892" t="s">
        <v>94</v>
      </c>
      <c r="BL892" t="s">
        <v>227</v>
      </c>
      <c r="BM892" t="s">
        <v>10194</v>
      </c>
      <c r="BN892" t="s">
        <v>74</v>
      </c>
      <c r="BO892" t="s">
        <v>74</v>
      </c>
      <c r="BP892" t="s">
        <v>74</v>
      </c>
      <c r="BQ892" t="s">
        <v>74</v>
      </c>
      <c r="BR892" t="s">
        <v>97</v>
      </c>
      <c r="BS892" t="s">
        <v>10195</v>
      </c>
      <c r="BT892" t="str">
        <f>HYPERLINK("https%3A%2F%2Fwww.webofscience.com%2Fwos%2Fwoscc%2Ffull-record%2FWOS:A1994QZ38200005","View Full Record in Web of Science")</f>
        <v>View Full Record in Web of Science</v>
      </c>
    </row>
    <row r="893" spans="1:72" x14ac:dyDescent="0.15">
      <c r="A893" t="s">
        <v>72</v>
      </c>
      <c r="B893" t="s">
        <v>10196</v>
      </c>
      <c r="C893" t="s">
        <v>74</v>
      </c>
      <c r="D893" t="s">
        <v>74</v>
      </c>
      <c r="E893" t="s">
        <v>74</v>
      </c>
      <c r="F893" t="s">
        <v>10196</v>
      </c>
      <c r="G893" t="s">
        <v>74</v>
      </c>
      <c r="H893" t="s">
        <v>74</v>
      </c>
      <c r="I893" t="s">
        <v>10197</v>
      </c>
      <c r="J893" t="s">
        <v>10198</v>
      </c>
      <c r="K893" t="s">
        <v>74</v>
      </c>
      <c r="L893" t="s">
        <v>74</v>
      </c>
      <c r="M893" t="s">
        <v>77</v>
      </c>
      <c r="N893" t="s">
        <v>120</v>
      </c>
      <c r="O893" t="s">
        <v>74</v>
      </c>
      <c r="P893" t="s">
        <v>74</v>
      </c>
      <c r="Q893" t="s">
        <v>74</v>
      </c>
      <c r="R893" t="s">
        <v>74</v>
      </c>
      <c r="S893" t="s">
        <v>74</v>
      </c>
      <c r="T893" t="s">
        <v>74</v>
      </c>
      <c r="U893" t="s">
        <v>74</v>
      </c>
      <c r="V893" t="s">
        <v>74</v>
      </c>
      <c r="W893" t="s">
        <v>10199</v>
      </c>
      <c r="X893" t="s">
        <v>10200</v>
      </c>
      <c r="Y893" t="s">
        <v>10201</v>
      </c>
      <c r="Z893" t="s">
        <v>74</v>
      </c>
      <c r="AA893" t="s">
        <v>74</v>
      </c>
      <c r="AB893" t="s">
        <v>74</v>
      </c>
      <c r="AC893" t="s">
        <v>74</v>
      </c>
      <c r="AD893" t="s">
        <v>74</v>
      </c>
      <c r="AE893" t="s">
        <v>74</v>
      </c>
      <c r="AF893" t="s">
        <v>74</v>
      </c>
      <c r="AG893">
        <v>0</v>
      </c>
      <c r="AH893">
        <v>0</v>
      </c>
      <c r="AI893">
        <v>0</v>
      </c>
      <c r="AJ893">
        <v>0</v>
      </c>
      <c r="AK893">
        <v>0</v>
      </c>
      <c r="AL893" t="s">
        <v>371</v>
      </c>
      <c r="AM893" t="s">
        <v>372</v>
      </c>
      <c r="AN893" t="s">
        <v>373</v>
      </c>
      <c r="AO893" t="s">
        <v>10202</v>
      </c>
      <c r="AP893" t="s">
        <v>74</v>
      </c>
      <c r="AQ893" t="s">
        <v>74</v>
      </c>
      <c r="AR893" t="s">
        <v>10203</v>
      </c>
      <c r="AS893" t="s">
        <v>10204</v>
      </c>
      <c r="AT893" t="s">
        <v>9597</v>
      </c>
      <c r="AU893">
        <v>1994</v>
      </c>
      <c r="AV893">
        <v>35</v>
      </c>
      <c r="AW893">
        <v>4</v>
      </c>
      <c r="AX893" t="s">
        <v>74</v>
      </c>
      <c r="AY893" t="s">
        <v>74</v>
      </c>
      <c r="AZ893" t="s">
        <v>74</v>
      </c>
      <c r="BA893" t="s">
        <v>74</v>
      </c>
      <c r="BB893">
        <v>487</v>
      </c>
      <c r="BC893">
        <v>500</v>
      </c>
      <c r="BD893" t="s">
        <v>74</v>
      </c>
      <c r="BE893" t="s">
        <v>74</v>
      </c>
      <c r="BF893" t="s">
        <v>74</v>
      </c>
      <c r="BG893" t="s">
        <v>74</v>
      </c>
      <c r="BH893" t="s">
        <v>74</v>
      </c>
      <c r="BI893">
        <v>14</v>
      </c>
      <c r="BJ893" t="s">
        <v>1613</v>
      </c>
      <c r="BK893" t="s">
        <v>94</v>
      </c>
      <c r="BL893" t="s">
        <v>1613</v>
      </c>
      <c r="BM893" t="s">
        <v>10205</v>
      </c>
      <c r="BN893" t="s">
        <v>74</v>
      </c>
      <c r="BO893" t="s">
        <v>74</v>
      </c>
      <c r="BP893" t="s">
        <v>74</v>
      </c>
      <c r="BQ893" t="s">
        <v>74</v>
      </c>
      <c r="BR893" t="s">
        <v>97</v>
      </c>
      <c r="BS893" t="s">
        <v>10206</v>
      </c>
      <c r="BT893" t="str">
        <f>HYPERLINK("https%3A%2F%2Fwww.webofscience.com%2Fwos%2Fwoscc%2Ffull-record%2FWOS:A1994PY38100007","View Full Record in Web of Science")</f>
        <v>View Full Record in Web of Science</v>
      </c>
    </row>
    <row r="894" spans="1:72" x14ac:dyDescent="0.15">
      <c r="A894" t="s">
        <v>72</v>
      </c>
      <c r="B894" t="s">
        <v>10207</v>
      </c>
      <c r="C894" t="s">
        <v>74</v>
      </c>
      <c r="D894" t="s">
        <v>74</v>
      </c>
      <c r="E894" t="s">
        <v>74</v>
      </c>
      <c r="F894" t="s">
        <v>10207</v>
      </c>
      <c r="G894" t="s">
        <v>74</v>
      </c>
      <c r="H894" t="s">
        <v>74</v>
      </c>
      <c r="I894" t="s">
        <v>10208</v>
      </c>
      <c r="J894" t="s">
        <v>10209</v>
      </c>
      <c r="K894" t="s">
        <v>74</v>
      </c>
      <c r="L894" t="s">
        <v>74</v>
      </c>
      <c r="M894" t="s">
        <v>77</v>
      </c>
      <c r="N894" t="s">
        <v>78</v>
      </c>
      <c r="O894" t="s">
        <v>74</v>
      </c>
      <c r="P894" t="s">
        <v>74</v>
      </c>
      <c r="Q894" t="s">
        <v>74</v>
      </c>
      <c r="R894" t="s">
        <v>74</v>
      </c>
      <c r="S894" t="s">
        <v>74</v>
      </c>
      <c r="T894" t="s">
        <v>10210</v>
      </c>
      <c r="U894" t="s">
        <v>10211</v>
      </c>
      <c r="V894" t="s">
        <v>10212</v>
      </c>
      <c r="W894" t="s">
        <v>74</v>
      </c>
      <c r="X894" t="s">
        <v>74</v>
      </c>
      <c r="Y894" t="s">
        <v>10213</v>
      </c>
      <c r="Z894" t="s">
        <v>74</v>
      </c>
      <c r="AA894" t="s">
        <v>74</v>
      </c>
      <c r="AB894" t="s">
        <v>74</v>
      </c>
      <c r="AC894" t="s">
        <v>74</v>
      </c>
      <c r="AD894" t="s">
        <v>74</v>
      </c>
      <c r="AE894" t="s">
        <v>74</v>
      </c>
      <c r="AF894" t="s">
        <v>74</v>
      </c>
      <c r="AG894">
        <v>35</v>
      </c>
      <c r="AH894">
        <v>0</v>
      </c>
      <c r="AI894">
        <v>0</v>
      </c>
      <c r="AJ894">
        <v>0</v>
      </c>
      <c r="AK894">
        <v>0</v>
      </c>
      <c r="AL894" t="s">
        <v>10214</v>
      </c>
      <c r="AM894" t="s">
        <v>10215</v>
      </c>
      <c r="AN894" t="s">
        <v>10216</v>
      </c>
      <c r="AO894" t="s">
        <v>10217</v>
      </c>
      <c r="AP894" t="s">
        <v>74</v>
      </c>
      <c r="AQ894" t="s">
        <v>74</v>
      </c>
      <c r="AR894" t="s">
        <v>10209</v>
      </c>
      <c r="AS894" t="s">
        <v>10218</v>
      </c>
      <c r="AT894" t="s">
        <v>10219</v>
      </c>
      <c r="AU894">
        <v>1994</v>
      </c>
      <c r="AV894">
        <v>4</v>
      </c>
      <c r="AW894">
        <v>4</v>
      </c>
      <c r="AX894" t="s">
        <v>74</v>
      </c>
      <c r="AY894" t="s">
        <v>74</v>
      </c>
      <c r="AZ894" t="s">
        <v>74</v>
      </c>
      <c r="BA894" t="s">
        <v>74</v>
      </c>
      <c r="BB894">
        <v>259</v>
      </c>
      <c r="BC894">
        <v>268</v>
      </c>
      <c r="BD894" t="s">
        <v>74</v>
      </c>
      <c r="BE894" t="s">
        <v>74</v>
      </c>
      <c r="BF894" t="s">
        <v>74</v>
      </c>
      <c r="BG894" t="s">
        <v>74</v>
      </c>
      <c r="BH894" t="s">
        <v>74</v>
      </c>
      <c r="BI894">
        <v>10</v>
      </c>
      <c r="BJ894" t="s">
        <v>10220</v>
      </c>
      <c r="BK894" t="s">
        <v>94</v>
      </c>
      <c r="BL894" t="s">
        <v>10220</v>
      </c>
      <c r="BM894" t="s">
        <v>10221</v>
      </c>
      <c r="BN894">
        <v>7894340</v>
      </c>
      <c r="BO894" t="s">
        <v>74</v>
      </c>
      <c r="BP894" t="s">
        <v>74</v>
      </c>
      <c r="BQ894" t="s">
        <v>74</v>
      </c>
      <c r="BR894" t="s">
        <v>97</v>
      </c>
      <c r="BS894" t="s">
        <v>10222</v>
      </c>
      <c r="BT894" t="str">
        <f>HYPERLINK("https%3A%2F%2Fwww.webofscience.com%2Fwos%2Fwoscc%2Ffull-record%2FWOS:A1994QA83500005","View Full Record in Web of Science")</f>
        <v>View Full Record in Web of Science</v>
      </c>
    </row>
    <row r="895" spans="1:72" x14ac:dyDescent="0.15">
      <c r="A895" t="s">
        <v>72</v>
      </c>
      <c r="B895" t="s">
        <v>10223</v>
      </c>
      <c r="C895" t="s">
        <v>74</v>
      </c>
      <c r="D895" t="s">
        <v>74</v>
      </c>
      <c r="E895" t="s">
        <v>74</v>
      </c>
      <c r="F895" t="s">
        <v>10223</v>
      </c>
      <c r="G895" t="s">
        <v>74</v>
      </c>
      <c r="H895" t="s">
        <v>74</v>
      </c>
      <c r="I895" t="s">
        <v>10224</v>
      </c>
      <c r="J895" t="s">
        <v>10225</v>
      </c>
      <c r="K895" t="s">
        <v>74</v>
      </c>
      <c r="L895" t="s">
        <v>74</v>
      </c>
      <c r="M895" t="s">
        <v>77</v>
      </c>
      <c r="N895" t="s">
        <v>78</v>
      </c>
      <c r="O895" t="s">
        <v>74</v>
      </c>
      <c r="P895" t="s">
        <v>74</v>
      </c>
      <c r="Q895" t="s">
        <v>74</v>
      </c>
      <c r="R895" t="s">
        <v>74</v>
      </c>
      <c r="S895" t="s">
        <v>74</v>
      </c>
      <c r="T895" t="s">
        <v>74</v>
      </c>
      <c r="U895" t="s">
        <v>10226</v>
      </c>
      <c r="V895" t="s">
        <v>10227</v>
      </c>
      <c r="W895" t="s">
        <v>10228</v>
      </c>
      <c r="X895" t="s">
        <v>74</v>
      </c>
      <c r="Y895" t="s">
        <v>74</v>
      </c>
      <c r="Z895" t="s">
        <v>74</v>
      </c>
      <c r="AA895" t="s">
        <v>10229</v>
      </c>
      <c r="AB895" t="s">
        <v>74</v>
      </c>
      <c r="AC895" t="s">
        <v>74</v>
      </c>
      <c r="AD895" t="s">
        <v>74</v>
      </c>
      <c r="AE895" t="s">
        <v>74</v>
      </c>
      <c r="AF895" t="s">
        <v>74</v>
      </c>
      <c r="AG895">
        <v>68</v>
      </c>
      <c r="AH895">
        <v>21</v>
      </c>
      <c r="AI895">
        <v>21</v>
      </c>
      <c r="AJ895">
        <v>0</v>
      </c>
      <c r="AK895">
        <v>1</v>
      </c>
      <c r="AL895" t="s">
        <v>10230</v>
      </c>
      <c r="AM895" t="s">
        <v>161</v>
      </c>
      <c r="AN895" t="s">
        <v>10231</v>
      </c>
      <c r="AO895" t="s">
        <v>10232</v>
      </c>
      <c r="AP895" t="s">
        <v>74</v>
      </c>
      <c r="AQ895" t="s">
        <v>74</v>
      </c>
      <c r="AR895" t="s">
        <v>10233</v>
      </c>
      <c r="AS895" t="s">
        <v>10234</v>
      </c>
      <c r="AT895" t="s">
        <v>10219</v>
      </c>
      <c r="AU895">
        <v>1994</v>
      </c>
      <c r="AV895">
        <v>10</v>
      </c>
      <c r="AW895">
        <v>1</v>
      </c>
      <c r="AX895" t="s">
        <v>74</v>
      </c>
      <c r="AY895" t="s">
        <v>74</v>
      </c>
      <c r="AZ895" t="s">
        <v>74</v>
      </c>
      <c r="BA895" t="s">
        <v>74</v>
      </c>
      <c r="BB895">
        <v>104</v>
      </c>
      <c r="BC895">
        <v>115</v>
      </c>
      <c r="BD895" t="s">
        <v>74</v>
      </c>
      <c r="BE895" t="s">
        <v>74</v>
      </c>
      <c r="BF895" t="s">
        <v>74</v>
      </c>
      <c r="BG895" t="s">
        <v>74</v>
      </c>
      <c r="BH895" t="s">
        <v>74</v>
      </c>
      <c r="BI895">
        <v>12</v>
      </c>
      <c r="BJ895" t="s">
        <v>113</v>
      </c>
      <c r="BK895" t="s">
        <v>94</v>
      </c>
      <c r="BL895" t="s">
        <v>114</v>
      </c>
      <c r="BM895" t="s">
        <v>10235</v>
      </c>
      <c r="BN895" t="s">
        <v>74</v>
      </c>
      <c r="BO895" t="s">
        <v>74</v>
      </c>
      <c r="BP895" t="s">
        <v>74</v>
      </c>
      <c r="BQ895" t="s">
        <v>74</v>
      </c>
      <c r="BR895" t="s">
        <v>97</v>
      </c>
      <c r="BS895" t="s">
        <v>10236</v>
      </c>
      <c r="BT895" t="str">
        <f>HYPERLINK("https%3A%2F%2Fwww.webofscience.com%2Fwos%2Fwoscc%2Ffull-record%2FWOS:A1994NE50900012","View Full Record in Web of Science")</f>
        <v>View Full Record in Web of Science</v>
      </c>
    </row>
    <row r="896" spans="1:72" x14ac:dyDescent="0.15">
      <c r="A896" t="s">
        <v>72</v>
      </c>
      <c r="B896" t="s">
        <v>10237</v>
      </c>
      <c r="C896" t="s">
        <v>74</v>
      </c>
      <c r="D896" t="s">
        <v>74</v>
      </c>
      <c r="E896" t="s">
        <v>74</v>
      </c>
      <c r="F896" t="s">
        <v>10237</v>
      </c>
      <c r="G896" t="s">
        <v>74</v>
      </c>
      <c r="H896" t="s">
        <v>74</v>
      </c>
      <c r="I896" t="s">
        <v>10238</v>
      </c>
      <c r="J896" t="s">
        <v>3662</v>
      </c>
      <c r="K896" t="s">
        <v>74</v>
      </c>
      <c r="L896" t="s">
        <v>74</v>
      </c>
      <c r="M896" t="s">
        <v>77</v>
      </c>
      <c r="N896" t="s">
        <v>1282</v>
      </c>
      <c r="O896" t="s">
        <v>10239</v>
      </c>
      <c r="P896" t="s">
        <v>10240</v>
      </c>
      <c r="Q896" t="s">
        <v>10241</v>
      </c>
      <c r="R896" t="s">
        <v>74</v>
      </c>
      <c r="S896" t="s">
        <v>74</v>
      </c>
      <c r="T896" t="s">
        <v>74</v>
      </c>
      <c r="U896" t="s">
        <v>74</v>
      </c>
      <c r="V896" t="s">
        <v>10242</v>
      </c>
      <c r="W896" t="s">
        <v>74</v>
      </c>
      <c r="X896" t="s">
        <v>74</v>
      </c>
      <c r="Y896" t="s">
        <v>10243</v>
      </c>
      <c r="Z896" t="s">
        <v>74</v>
      </c>
      <c r="AA896" t="s">
        <v>74</v>
      </c>
      <c r="AB896" t="s">
        <v>74</v>
      </c>
      <c r="AC896" t="s">
        <v>74</v>
      </c>
      <c r="AD896" t="s">
        <v>74</v>
      </c>
      <c r="AE896" t="s">
        <v>74</v>
      </c>
      <c r="AF896" t="s">
        <v>74</v>
      </c>
      <c r="AG896">
        <v>19</v>
      </c>
      <c r="AH896">
        <v>19</v>
      </c>
      <c r="AI896">
        <v>21</v>
      </c>
      <c r="AJ896">
        <v>0</v>
      </c>
      <c r="AK896">
        <v>0</v>
      </c>
      <c r="AL896" t="s">
        <v>85</v>
      </c>
      <c r="AM896" t="s">
        <v>86</v>
      </c>
      <c r="AN896" t="s">
        <v>87</v>
      </c>
      <c r="AO896" t="s">
        <v>3668</v>
      </c>
      <c r="AP896" t="s">
        <v>74</v>
      </c>
      <c r="AQ896" t="s">
        <v>74</v>
      </c>
      <c r="AR896" t="s">
        <v>3669</v>
      </c>
      <c r="AS896" t="s">
        <v>3670</v>
      </c>
      <c r="AT896" t="s">
        <v>9597</v>
      </c>
      <c r="AU896">
        <v>1994</v>
      </c>
      <c r="AV896">
        <v>84</v>
      </c>
      <c r="AW896" t="s">
        <v>268</v>
      </c>
      <c r="AX896" t="s">
        <v>74</v>
      </c>
      <c r="AY896" t="s">
        <v>74</v>
      </c>
      <c r="AZ896" t="s">
        <v>74</v>
      </c>
      <c r="BA896" t="s">
        <v>74</v>
      </c>
      <c r="BB896">
        <v>113</v>
      </c>
      <c r="BC896">
        <v>120</v>
      </c>
      <c r="BD896" t="s">
        <v>74</v>
      </c>
      <c r="BE896" t="s">
        <v>10244</v>
      </c>
      <c r="BF896" t="str">
        <f>HYPERLINK("http://dx.doi.org/10.1016/0034-6667(94)90045-0","http://dx.doi.org/10.1016/0034-6667(94)90045-0")</f>
        <v>http://dx.doi.org/10.1016/0034-6667(94)90045-0</v>
      </c>
      <c r="BG896" t="s">
        <v>74</v>
      </c>
      <c r="BH896" t="s">
        <v>74</v>
      </c>
      <c r="BI896">
        <v>8</v>
      </c>
      <c r="BJ896" t="s">
        <v>3672</v>
      </c>
      <c r="BK896" t="s">
        <v>1296</v>
      </c>
      <c r="BL896" t="s">
        <v>3672</v>
      </c>
      <c r="BM896" t="s">
        <v>10245</v>
      </c>
      <c r="BN896" t="s">
        <v>74</v>
      </c>
      <c r="BO896" t="s">
        <v>74</v>
      </c>
      <c r="BP896" t="s">
        <v>74</v>
      </c>
      <c r="BQ896" t="s">
        <v>74</v>
      </c>
      <c r="BR896" t="s">
        <v>97</v>
      </c>
      <c r="BS896" t="s">
        <v>10246</v>
      </c>
      <c r="BT896" t="str">
        <f>HYPERLINK("https%3A%2F%2Fwww.webofscience.com%2Fwos%2Fwoscc%2Ffull-record%2FWOS:A1994QG14700009","View Full Record in Web of Science")</f>
        <v>View Full Record in Web of Science</v>
      </c>
    </row>
    <row r="897" spans="1:72" x14ac:dyDescent="0.15">
      <c r="A897" t="s">
        <v>72</v>
      </c>
      <c r="B897" t="s">
        <v>10247</v>
      </c>
      <c r="C897" t="s">
        <v>74</v>
      </c>
      <c r="D897" t="s">
        <v>74</v>
      </c>
      <c r="E897" t="s">
        <v>74</v>
      </c>
      <c r="F897" t="s">
        <v>10247</v>
      </c>
      <c r="G897" t="s">
        <v>74</v>
      </c>
      <c r="H897" t="s">
        <v>74</v>
      </c>
      <c r="I897" t="s">
        <v>10248</v>
      </c>
      <c r="J897" t="s">
        <v>5352</v>
      </c>
      <c r="K897" t="s">
        <v>74</v>
      </c>
      <c r="L897" t="s">
        <v>74</v>
      </c>
      <c r="M897" t="s">
        <v>77</v>
      </c>
      <c r="N897" t="s">
        <v>78</v>
      </c>
      <c r="O897" t="s">
        <v>74</v>
      </c>
      <c r="P897" t="s">
        <v>74</v>
      </c>
      <c r="Q897" t="s">
        <v>74</v>
      </c>
      <c r="R897" t="s">
        <v>74</v>
      </c>
      <c r="S897" t="s">
        <v>74</v>
      </c>
      <c r="T897" t="s">
        <v>74</v>
      </c>
      <c r="U897" t="s">
        <v>10249</v>
      </c>
      <c r="V897" t="s">
        <v>10250</v>
      </c>
      <c r="W897" t="s">
        <v>10251</v>
      </c>
      <c r="X897" t="s">
        <v>10252</v>
      </c>
      <c r="Y897" t="s">
        <v>10253</v>
      </c>
      <c r="Z897" t="s">
        <v>74</v>
      </c>
      <c r="AA897" t="s">
        <v>74</v>
      </c>
      <c r="AB897" t="s">
        <v>7878</v>
      </c>
      <c r="AC897" t="s">
        <v>74</v>
      </c>
      <c r="AD897" t="s">
        <v>74</v>
      </c>
      <c r="AE897" t="s">
        <v>74</v>
      </c>
      <c r="AF897" t="s">
        <v>74</v>
      </c>
      <c r="AG897">
        <v>64</v>
      </c>
      <c r="AH897">
        <v>88</v>
      </c>
      <c r="AI897">
        <v>93</v>
      </c>
      <c r="AJ897">
        <v>0</v>
      </c>
      <c r="AK897">
        <v>12</v>
      </c>
      <c r="AL897" t="s">
        <v>160</v>
      </c>
      <c r="AM897" t="s">
        <v>161</v>
      </c>
      <c r="AN897" t="s">
        <v>220</v>
      </c>
      <c r="AO897" t="s">
        <v>5357</v>
      </c>
      <c r="AP897" t="s">
        <v>74</v>
      </c>
      <c r="AQ897" t="s">
        <v>74</v>
      </c>
      <c r="AR897" t="s">
        <v>5352</v>
      </c>
      <c r="AS897" t="s">
        <v>5358</v>
      </c>
      <c r="AT897" t="s">
        <v>9597</v>
      </c>
      <c r="AU897">
        <v>1994</v>
      </c>
      <c r="AV897">
        <v>13</v>
      </c>
      <c r="AW897">
        <v>6</v>
      </c>
      <c r="AX897" t="s">
        <v>74</v>
      </c>
      <c r="AY897" t="s">
        <v>74</v>
      </c>
      <c r="AZ897" t="s">
        <v>74</v>
      </c>
      <c r="BA897" t="s">
        <v>74</v>
      </c>
      <c r="BB897">
        <v>1345</v>
      </c>
      <c r="BC897">
        <v>1370</v>
      </c>
      <c r="BD897" t="s">
        <v>74</v>
      </c>
      <c r="BE897" t="s">
        <v>10254</v>
      </c>
      <c r="BF897" t="str">
        <f>HYPERLINK("http://dx.doi.org/10.1029/94TC01352","http://dx.doi.org/10.1029/94TC01352")</f>
        <v>http://dx.doi.org/10.1029/94TC01352</v>
      </c>
      <c r="BG897" t="s">
        <v>74</v>
      </c>
      <c r="BH897" t="s">
        <v>74</v>
      </c>
      <c r="BI897">
        <v>26</v>
      </c>
      <c r="BJ897" t="s">
        <v>270</v>
      </c>
      <c r="BK897" t="s">
        <v>94</v>
      </c>
      <c r="BL897" t="s">
        <v>270</v>
      </c>
      <c r="BM897" t="s">
        <v>10255</v>
      </c>
      <c r="BN897" t="s">
        <v>74</v>
      </c>
      <c r="BO897" t="s">
        <v>74</v>
      </c>
      <c r="BP897" t="s">
        <v>74</v>
      </c>
      <c r="BQ897" t="s">
        <v>74</v>
      </c>
      <c r="BR897" t="s">
        <v>97</v>
      </c>
      <c r="BS897" t="s">
        <v>10256</v>
      </c>
      <c r="BT897" t="str">
        <f>HYPERLINK("https%3A%2F%2Fwww.webofscience.com%2Fwos%2Fwoscc%2Ffull-record%2FWOS:A1994PV53400002","View Full Record in Web of Science")</f>
        <v>View Full Record in Web of Science</v>
      </c>
    </row>
    <row r="898" spans="1:72" x14ac:dyDescent="0.15">
      <c r="A898" t="s">
        <v>72</v>
      </c>
      <c r="B898" t="s">
        <v>10257</v>
      </c>
      <c r="C898" t="s">
        <v>74</v>
      </c>
      <c r="D898" t="s">
        <v>74</v>
      </c>
      <c r="E898" t="s">
        <v>74</v>
      </c>
      <c r="F898" t="s">
        <v>10257</v>
      </c>
      <c r="G898" t="s">
        <v>74</v>
      </c>
      <c r="H898" t="s">
        <v>74</v>
      </c>
      <c r="I898" t="s">
        <v>10258</v>
      </c>
      <c r="J898" t="s">
        <v>10259</v>
      </c>
      <c r="K898" t="s">
        <v>74</v>
      </c>
      <c r="L898" t="s">
        <v>74</v>
      </c>
      <c r="M898" t="s">
        <v>77</v>
      </c>
      <c r="N898" t="s">
        <v>519</v>
      </c>
      <c r="O898" t="s">
        <v>74</v>
      </c>
      <c r="P898" t="s">
        <v>74</v>
      </c>
      <c r="Q898" t="s">
        <v>74</v>
      </c>
      <c r="R898" t="s">
        <v>74</v>
      </c>
      <c r="S898" t="s">
        <v>74</v>
      </c>
      <c r="T898" t="s">
        <v>10260</v>
      </c>
      <c r="U898" t="s">
        <v>74</v>
      </c>
      <c r="V898" t="s">
        <v>10261</v>
      </c>
      <c r="W898" t="s">
        <v>10262</v>
      </c>
      <c r="X898" t="s">
        <v>10263</v>
      </c>
      <c r="Y898" t="s">
        <v>74</v>
      </c>
      <c r="Z898" t="s">
        <v>74</v>
      </c>
      <c r="AA898" t="s">
        <v>74</v>
      </c>
      <c r="AB898" t="s">
        <v>10264</v>
      </c>
      <c r="AC898" t="s">
        <v>74</v>
      </c>
      <c r="AD898" t="s">
        <v>74</v>
      </c>
      <c r="AE898" t="s">
        <v>74</v>
      </c>
      <c r="AF898" t="s">
        <v>74</v>
      </c>
      <c r="AG898">
        <v>11</v>
      </c>
      <c r="AH898">
        <v>14</v>
      </c>
      <c r="AI898">
        <v>15</v>
      </c>
      <c r="AJ898">
        <v>0</v>
      </c>
      <c r="AK898">
        <v>10</v>
      </c>
      <c r="AL898" t="s">
        <v>622</v>
      </c>
      <c r="AM898" t="s">
        <v>372</v>
      </c>
      <c r="AN898" t="s">
        <v>623</v>
      </c>
      <c r="AO898" t="s">
        <v>10265</v>
      </c>
      <c r="AP898" t="s">
        <v>74</v>
      </c>
      <c r="AQ898" t="s">
        <v>74</v>
      </c>
      <c r="AR898" t="s">
        <v>10266</v>
      </c>
      <c r="AS898" t="s">
        <v>10267</v>
      </c>
      <c r="AT898" t="s">
        <v>9597</v>
      </c>
      <c r="AU898">
        <v>1994</v>
      </c>
      <c r="AV898">
        <v>28</v>
      </c>
      <c r="AW898">
        <v>12</v>
      </c>
      <c r="AX898" t="s">
        <v>74</v>
      </c>
      <c r="AY898" t="s">
        <v>74</v>
      </c>
      <c r="AZ898" t="s">
        <v>74</v>
      </c>
      <c r="BA898" t="s">
        <v>74</v>
      </c>
      <c r="BB898">
        <v>2585</v>
      </c>
      <c r="BC898">
        <v>2587</v>
      </c>
      <c r="BD898" t="s">
        <v>74</v>
      </c>
      <c r="BE898" t="s">
        <v>10268</v>
      </c>
      <c r="BF898" t="str">
        <f>HYPERLINK("http://dx.doi.org/10.1016/0043-1354(94)90078-7","http://dx.doi.org/10.1016/0043-1354(94)90078-7")</f>
        <v>http://dx.doi.org/10.1016/0043-1354(94)90078-7</v>
      </c>
      <c r="BG898" t="s">
        <v>74</v>
      </c>
      <c r="BH898" t="s">
        <v>74</v>
      </c>
      <c r="BI898">
        <v>3</v>
      </c>
      <c r="BJ898" t="s">
        <v>10269</v>
      </c>
      <c r="BK898" t="s">
        <v>94</v>
      </c>
      <c r="BL898" t="s">
        <v>10270</v>
      </c>
      <c r="BM898" t="s">
        <v>10271</v>
      </c>
      <c r="BN898" t="s">
        <v>74</v>
      </c>
      <c r="BO898" t="s">
        <v>74</v>
      </c>
      <c r="BP898" t="s">
        <v>74</v>
      </c>
      <c r="BQ898" t="s">
        <v>74</v>
      </c>
      <c r="BR898" t="s">
        <v>97</v>
      </c>
      <c r="BS898" t="s">
        <v>10272</v>
      </c>
      <c r="BT898" t="str">
        <f>HYPERLINK("https%3A%2F%2Fwww.webofscience.com%2Fwos%2Fwoscc%2Ffull-record%2FWOS:A1994PP84500019","View Full Record in Web of Science")</f>
        <v>View Full Record in Web of Science</v>
      </c>
    </row>
    <row r="899" spans="1:72" x14ac:dyDescent="0.15">
      <c r="A899" t="s">
        <v>72</v>
      </c>
      <c r="B899" t="s">
        <v>10273</v>
      </c>
      <c r="C899" t="s">
        <v>74</v>
      </c>
      <c r="D899" t="s">
        <v>74</v>
      </c>
      <c r="E899" t="s">
        <v>74</v>
      </c>
      <c r="F899" t="s">
        <v>10273</v>
      </c>
      <c r="G899" t="s">
        <v>74</v>
      </c>
      <c r="H899" t="s">
        <v>74</v>
      </c>
      <c r="I899" t="s">
        <v>10274</v>
      </c>
      <c r="J899" t="s">
        <v>10275</v>
      </c>
      <c r="K899" t="s">
        <v>74</v>
      </c>
      <c r="L899" t="s">
        <v>74</v>
      </c>
      <c r="M899" t="s">
        <v>10276</v>
      </c>
      <c r="N899" t="s">
        <v>78</v>
      </c>
      <c r="O899" t="s">
        <v>74</v>
      </c>
      <c r="P899" t="s">
        <v>74</v>
      </c>
      <c r="Q899" t="s">
        <v>74</v>
      </c>
      <c r="R899" t="s">
        <v>74</v>
      </c>
      <c r="S899" t="s">
        <v>74</v>
      </c>
      <c r="T899" t="s">
        <v>74</v>
      </c>
      <c r="U899" t="s">
        <v>74</v>
      </c>
      <c r="V899" t="s">
        <v>10277</v>
      </c>
      <c r="W899" t="s">
        <v>74</v>
      </c>
      <c r="X899" t="s">
        <v>74</v>
      </c>
      <c r="Y899" t="s">
        <v>10278</v>
      </c>
      <c r="Z899" t="s">
        <v>74</v>
      </c>
      <c r="AA899" t="s">
        <v>74</v>
      </c>
      <c r="AB899" t="s">
        <v>74</v>
      </c>
      <c r="AC899" t="s">
        <v>74</v>
      </c>
      <c r="AD899" t="s">
        <v>74</v>
      </c>
      <c r="AE899" t="s">
        <v>74</v>
      </c>
      <c r="AF899" t="s">
        <v>74</v>
      </c>
      <c r="AG899">
        <v>45</v>
      </c>
      <c r="AH899">
        <v>13</v>
      </c>
      <c r="AI899">
        <v>13</v>
      </c>
      <c r="AJ899">
        <v>0</v>
      </c>
      <c r="AK899">
        <v>0</v>
      </c>
      <c r="AL899" t="s">
        <v>2042</v>
      </c>
      <c r="AM899" t="s">
        <v>2043</v>
      </c>
      <c r="AN899" t="s">
        <v>2044</v>
      </c>
      <c r="AO899" t="s">
        <v>10279</v>
      </c>
      <c r="AP899" t="s">
        <v>74</v>
      </c>
      <c r="AQ899" t="s">
        <v>74</v>
      </c>
      <c r="AR899" t="s">
        <v>10280</v>
      </c>
      <c r="AS899" t="s">
        <v>10281</v>
      </c>
      <c r="AT899" t="s">
        <v>9597</v>
      </c>
      <c r="AU899">
        <v>1994</v>
      </c>
      <c r="AV899">
        <v>38</v>
      </c>
      <c r="AW899">
        <v>4</v>
      </c>
      <c r="AX899" t="s">
        <v>74</v>
      </c>
      <c r="AY899" t="s">
        <v>74</v>
      </c>
      <c r="AZ899" t="s">
        <v>74</v>
      </c>
      <c r="BA899" t="s">
        <v>74</v>
      </c>
      <c r="BB899">
        <v>385</v>
      </c>
      <c r="BC899">
        <v>403</v>
      </c>
      <c r="BD899" t="s">
        <v>74</v>
      </c>
      <c r="BE899" t="s">
        <v>74</v>
      </c>
      <c r="BF899" t="s">
        <v>74</v>
      </c>
      <c r="BG899" t="s">
        <v>74</v>
      </c>
      <c r="BH899" t="s">
        <v>74</v>
      </c>
      <c r="BI899">
        <v>19</v>
      </c>
      <c r="BJ899" t="s">
        <v>674</v>
      </c>
      <c r="BK899" t="s">
        <v>94</v>
      </c>
      <c r="BL899" t="s">
        <v>675</v>
      </c>
      <c r="BM899" t="s">
        <v>10282</v>
      </c>
      <c r="BN899" t="s">
        <v>74</v>
      </c>
      <c r="BO899" t="s">
        <v>74</v>
      </c>
      <c r="BP899" t="s">
        <v>74</v>
      </c>
      <c r="BQ899" t="s">
        <v>74</v>
      </c>
      <c r="BR899" t="s">
        <v>97</v>
      </c>
      <c r="BS899" t="s">
        <v>10283</v>
      </c>
      <c r="BT899" t="str">
        <f>HYPERLINK("https%3A%2F%2Fwww.webofscience.com%2Fwos%2Fwoscc%2Ffull-record%2FWOS:A1994QA85300001","View Full Record in Web of Science")</f>
        <v>View Full Record in Web of Science</v>
      </c>
    </row>
    <row r="900" spans="1:72" x14ac:dyDescent="0.15">
      <c r="A900" t="s">
        <v>72</v>
      </c>
      <c r="B900" t="s">
        <v>10284</v>
      </c>
      <c r="C900" t="s">
        <v>74</v>
      </c>
      <c r="D900" t="s">
        <v>74</v>
      </c>
      <c r="E900" t="s">
        <v>74</v>
      </c>
      <c r="F900" t="s">
        <v>10284</v>
      </c>
      <c r="G900" t="s">
        <v>74</v>
      </c>
      <c r="H900" t="s">
        <v>74</v>
      </c>
      <c r="I900" t="s">
        <v>10285</v>
      </c>
      <c r="J900" t="s">
        <v>10275</v>
      </c>
      <c r="K900" t="s">
        <v>74</v>
      </c>
      <c r="L900" t="s">
        <v>74</v>
      </c>
      <c r="M900" t="s">
        <v>2936</v>
      </c>
      <c r="N900" t="s">
        <v>78</v>
      </c>
      <c r="O900" t="s">
        <v>74</v>
      </c>
      <c r="P900" t="s">
        <v>74</v>
      </c>
      <c r="Q900" t="s">
        <v>74</v>
      </c>
      <c r="R900" t="s">
        <v>74</v>
      </c>
      <c r="S900" t="s">
        <v>74</v>
      </c>
      <c r="T900" t="s">
        <v>74</v>
      </c>
      <c r="U900" t="s">
        <v>10286</v>
      </c>
      <c r="V900" t="s">
        <v>10287</v>
      </c>
      <c r="W900" t="s">
        <v>74</v>
      </c>
      <c r="X900" t="s">
        <v>74</v>
      </c>
      <c r="Y900" t="s">
        <v>10288</v>
      </c>
      <c r="Z900" t="s">
        <v>74</v>
      </c>
      <c r="AA900" t="s">
        <v>74</v>
      </c>
      <c r="AB900" t="s">
        <v>74</v>
      </c>
      <c r="AC900" t="s">
        <v>74</v>
      </c>
      <c r="AD900" t="s">
        <v>74</v>
      </c>
      <c r="AE900" t="s">
        <v>74</v>
      </c>
      <c r="AF900" t="s">
        <v>74</v>
      </c>
      <c r="AG900">
        <v>19</v>
      </c>
      <c r="AH900">
        <v>0</v>
      </c>
      <c r="AI900">
        <v>0</v>
      </c>
      <c r="AJ900">
        <v>0</v>
      </c>
      <c r="AK900">
        <v>2</v>
      </c>
      <c r="AL900" t="s">
        <v>2042</v>
      </c>
      <c r="AM900" t="s">
        <v>2043</v>
      </c>
      <c r="AN900" t="s">
        <v>2044</v>
      </c>
      <c r="AO900" t="s">
        <v>10279</v>
      </c>
      <c r="AP900" t="s">
        <v>74</v>
      </c>
      <c r="AQ900" t="s">
        <v>74</v>
      </c>
      <c r="AR900" t="s">
        <v>10280</v>
      </c>
      <c r="AS900" t="s">
        <v>10281</v>
      </c>
      <c r="AT900" t="s">
        <v>9597</v>
      </c>
      <c r="AU900">
        <v>1994</v>
      </c>
      <c r="AV900">
        <v>38</v>
      </c>
      <c r="AW900">
        <v>4</v>
      </c>
      <c r="AX900" t="s">
        <v>74</v>
      </c>
      <c r="AY900" t="s">
        <v>74</v>
      </c>
      <c r="AZ900" t="s">
        <v>74</v>
      </c>
      <c r="BA900" t="s">
        <v>74</v>
      </c>
      <c r="BB900">
        <v>475</v>
      </c>
      <c r="BC900">
        <v>486</v>
      </c>
      <c r="BD900" t="s">
        <v>74</v>
      </c>
      <c r="BE900" t="s">
        <v>74</v>
      </c>
      <c r="BF900" t="s">
        <v>74</v>
      </c>
      <c r="BG900" t="s">
        <v>74</v>
      </c>
      <c r="BH900" t="s">
        <v>74</v>
      </c>
      <c r="BI900">
        <v>12</v>
      </c>
      <c r="BJ900" t="s">
        <v>674</v>
      </c>
      <c r="BK900" t="s">
        <v>94</v>
      </c>
      <c r="BL900" t="s">
        <v>675</v>
      </c>
      <c r="BM900" t="s">
        <v>10282</v>
      </c>
      <c r="BN900" t="s">
        <v>74</v>
      </c>
      <c r="BO900" t="s">
        <v>74</v>
      </c>
      <c r="BP900" t="s">
        <v>74</v>
      </c>
      <c r="BQ900" t="s">
        <v>74</v>
      </c>
      <c r="BR900" t="s">
        <v>97</v>
      </c>
      <c r="BS900" t="s">
        <v>10289</v>
      </c>
      <c r="BT900" t="str">
        <f>HYPERLINK("https%3A%2F%2Fwww.webofscience.com%2Fwos%2Fwoscc%2Ffull-record%2FWOS:A1994QA85300006","View Full Record in Web of Science")</f>
        <v>View Full Record in Web of Science</v>
      </c>
    </row>
    <row r="901" spans="1:72" x14ac:dyDescent="0.15">
      <c r="A901" t="s">
        <v>72</v>
      </c>
      <c r="B901" t="s">
        <v>10290</v>
      </c>
      <c r="C901" t="s">
        <v>74</v>
      </c>
      <c r="D901" t="s">
        <v>74</v>
      </c>
      <c r="E901" t="s">
        <v>74</v>
      </c>
      <c r="F901" t="s">
        <v>10290</v>
      </c>
      <c r="G901" t="s">
        <v>74</v>
      </c>
      <c r="H901" t="s">
        <v>74</v>
      </c>
      <c r="I901" t="s">
        <v>10291</v>
      </c>
      <c r="J901" t="s">
        <v>1498</v>
      </c>
      <c r="K901" t="s">
        <v>74</v>
      </c>
      <c r="L901" t="s">
        <v>74</v>
      </c>
      <c r="M901" t="s">
        <v>77</v>
      </c>
      <c r="N901" t="s">
        <v>1282</v>
      </c>
      <c r="O901" t="s">
        <v>10292</v>
      </c>
      <c r="P901" t="s">
        <v>10293</v>
      </c>
      <c r="Q901" t="s">
        <v>10294</v>
      </c>
      <c r="R901" t="s">
        <v>74</v>
      </c>
      <c r="S901" t="s">
        <v>10295</v>
      </c>
      <c r="T901" t="s">
        <v>10296</v>
      </c>
      <c r="U901" t="s">
        <v>10297</v>
      </c>
      <c r="V901" t="s">
        <v>10298</v>
      </c>
      <c r="W901" t="s">
        <v>74</v>
      </c>
      <c r="X901" t="s">
        <v>74</v>
      </c>
      <c r="Y901" t="s">
        <v>10299</v>
      </c>
      <c r="Z901" t="s">
        <v>74</v>
      </c>
      <c r="AA901" t="s">
        <v>10300</v>
      </c>
      <c r="AB901" t="s">
        <v>10301</v>
      </c>
      <c r="AC901" t="s">
        <v>74</v>
      </c>
      <c r="AD901" t="s">
        <v>74</v>
      </c>
      <c r="AE901" t="s">
        <v>74</v>
      </c>
      <c r="AF901" t="s">
        <v>74</v>
      </c>
      <c r="AG901">
        <v>30</v>
      </c>
      <c r="AH901">
        <v>22</v>
      </c>
      <c r="AI901">
        <v>22</v>
      </c>
      <c r="AJ901">
        <v>0</v>
      </c>
      <c r="AK901">
        <v>4</v>
      </c>
      <c r="AL901" t="s">
        <v>1696</v>
      </c>
      <c r="AM901" t="s">
        <v>1505</v>
      </c>
      <c r="AN901" t="s">
        <v>4815</v>
      </c>
      <c r="AO901" t="s">
        <v>1507</v>
      </c>
      <c r="AP901" t="s">
        <v>10302</v>
      </c>
      <c r="AQ901" t="s">
        <v>74</v>
      </c>
      <c r="AR901" t="s">
        <v>1498</v>
      </c>
      <c r="AS901" t="s">
        <v>1508</v>
      </c>
      <c r="AT901" t="s">
        <v>10303</v>
      </c>
      <c r="AU901">
        <v>1994</v>
      </c>
      <c r="AV901">
        <v>293</v>
      </c>
      <c r="AW901" t="s">
        <v>74</v>
      </c>
      <c r="AX901" t="s">
        <v>74</v>
      </c>
      <c r="AY901" t="s">
        <v>74</v>
      </c>
      <c r="AZ901" t="s">
        <v>74</v>
      </c>
      <c r="BA901" t="s">
        <v>74</v>
      </c>
      <c r="BB901">
        <v>201</v>
      </c>
      <c r="BC901">
        <v>207</v>
      </c>
      <c r="BD901" t="s">
        <v>74</v>
      </c>
      <c r="BE901" t="s">
        <v>10304</v>
      </c>
      <c r="BF901" t="str">
        <f>HYPERLINK("http://dx.doi.org/10.1007/BF00229942","http://dx.doi.org/10.1007/BF00229942")</f>
        <v>http://dx.doi.org/10.1007/BF00229942</v>
      </c>
      <c r="BG901" t="s">
        <v>74</v>
      </c>
      <c r="BH901" t="s">
        <v>74</v>
      </c>
      <c r="BI901">
        <v>7</v>
      </c>
      <c r="BJ901" t="s">
        <v>1004</v>
      </c>
      <c r="BK901" t="s">
        <v>3245</v>
      </c>
      <c r="BL901" t="s">
        <v>1004</v>
      </c>
      <c r="BM901" t="s">
        <v>10305</v>
      </c>
      <c r="BN901" t="s">
        <v>74</v>
      </c>
      <c r="BO901" t="s">
        <v>74</v>
      </c>
      <c r="BP901" t="s">
        <v>74</v>
      </c>
      <c r="BQ901" t="s">
        <v>74</v>
      </c>
      <c r="BR901" t="s">
        <v>97</v>
      </c>
      <c r="BS901" t="s">
        <v>10306</v>
      </c>
      <c r="BT901" t="str">
        <f>HYPERLINK("https%3A%2F%2Fwww.webofscience.com%2Fwos%2Fwoscc%2Ffull-record%2FWOS:A1994QG90200028","View Full Record in Web of Science")</f>
        <v>View Full Record in Web of Science</v>
      </c>
    </row>
    <row r="902" spans="1:72" x14ac:dyDescent="0.15">
      <c r="A902" t="s">
        <v>72</v>
      </c>
      <c r="B902" t="s">
        <v>10307</v>
      </c>
      <c r="C902" t="s">
        <v>74</v>
      </c>
      <c r="D902" t="s">
        <v>74</v>
      </c>
      <c r="E902" t="s">
        <v>74</v>
      </c>
      <c r="F902" t="s">
        <v>10307</v>
      </c>
      <c r="G902" t="s">
        <v>74</v>
      </c>
      <c r="H902" t="s">
        <v>74</v>
      </c>
      <c r="I902" t="s">
        <v>10308</v>
      </c>
      <c r="J902" t="s">
        <v>1498</v>
      </c>
      <c r="K902" t="s">
        <v>74</v>
      </c>
      <c r="L902" t="s">
        <v>74</v>
      </c>
      <c r="M902" t="s">
        <v>77</v>
      </c>
      <c r="N902" t="s">
        <v>1282</v>
      </c>
      <c r="O902" t="s">
        <v>10292</v>
      </c>
      <c r="P902" t="s">
        <v>10293</v>
      </c>
      <c r="Q902" t="s">
        <v>10294</v>
      </c>
      <c r="R902" t="s">
        <v>74</v>
      </c>
      <c r="S902" t="s">
        <v>10295</v>
      </c>
      <c r="T902" t="s">
        <v>10309</v>
      </c>
      <c r="U902" t="s">
        <v>10310</v>
      </c>
      <c r="V902" t="s">
        <v>10311</v>
      </c>
      <c r="W902" t="s">
        <v>74</v>
      </c>
      <c r="X902" t="s">
        <v>74</v>
      </c>
      <c r="Y902" t="s">
        <v>10312</v>
      </c>
      <c r="Z902" t="s">
        <v>74</v>
      </c>
      <c r="AA902" t="s">
        <v>10313</v>
      </c>
      <c r="AB902" t="s">
        <v>10314</v>
      </c>
      <c r="AC902" t="s">
        <v>74</v>
      </c>
      <c r="AD902" t="s">
        <v>74</v>
      </c>
      <c r="AE902" t="s">
        <v>74</v>
      </c>
      <c r="AF902" t="s">
        <v>74</v>
      </c>
      <c r="AG902">
        <v>28</v>
      </c>
      <c r="AH902">
        <v>5</v>
      </c>
      <c r="AI902">
        <v>5</v>
      </c>
      <c r="AJ902">
        <v>0</v>
      </c>
      <c r="AK902">
        <v>1</v>
      </c>
      <c r="AL902" t="s">
        <v>1504</v>
      </c>
      <c r="AM902" t="s">
        <v>1505</v>
      </c>
      <c r="AN902" t="s">
        <v>1506</v>
      </c>
      <c r="AO902" t="s">
        <v>1507</v>
      </c>
      <c r="AP902" t="s">
        <v>74</v>
      </c>
      <c r="AQ902" t="s">
        <v>74</v>
      </c>
      <c r="AR902" t="s">
        <v>1498</v>
      </c>
      <c r="AS902" t="s">
        <v>1508</v>
      </c>
      <c r="AT902" t="s">
        <v>10303</v>
      </c>
      <c r="AU902">
        <v>1994</v>
      </c>
      <c r="AV902">
        <v>293</v>
      </c>
      <c r="AW902" t="s">
        <v>74</v>
      </c>
      <c r="AX902" t="s">
        <v>74</v>
      </c>
      <c r="AY902" t="s">
        <v>74</v>
      </c>
      <c r="AZ902" t="s">
        <v>74</v>
      </c>
      <c r="BA902" t="s">
        <v>74</v>
      </c>
      <c r="BB902">
        <v>219</v>
      </c>
      <c r="BC902">
        <v>227</v>
      </c>
      <c r="BD902" t="s">
        <v>74</v>
      </c>
      <c r="BE902" t="s">
        <v>74</v>
      </c>
      <c r="BF902" t="s">
        <v>74</v>
      </c>
      <c r="BG902" t="s">
        <v>74</v>
      </c>
      <c r="BH902" t="s">
        <v>74</v>
      </c>
      <c r="BI902">
        <v>9</v>
      </c>
      <c r="BJ902" t="s">
        <v>1004</v>
      </c>
      <c r="BK902" t="s">
        <v>1296</v>
      </c>
      <c r="BL902" t="s">
        <v>1004</v>
      </c>
      <c r="BM902" t="s">
        <v>10305</v>
      </c>
      <c r="BN902" t="s">
        <v>74</v>
      </c>
      <c r="BO902" t="s">
        <v>74</v>
      </c>
      <c r="BP902" t="s">
        <v>74</v>
      </c>
      <c r="BQ902" t="s">
        <v>74</v>
      </c>
      <c r="BR902" t="s">
        <v>97</v>
      </c>
      <c r="BS902" t="s">
        <v>10315</v>
      </c>
      <c r="BT902" t="str">
        <f>HYPERLINK("https%3A%2F%2Fwww.webofscience.com%2Fwos%2Fwoscc%2Ffull-record%2FWOS:A1994QG90200030","View Full Record in Web of Science")</f>
        <v>View Full Record in Web of Science</v>
      </c>
    </row>
    <row r="903" spans="1:72" x14ac:dyDescent="0.15">
      <c r="A903" t="s">
        <v>72</v>
      </c>
      <c r="B903" t="s">
        <v>10316</v>
      </c>
      <c r="C903" t="s">
        <v>74</v>
      </c>
      <c r="D903" t="s">
        <v>74</v>
      </c>
      <c r="E903" t="s">
        <v>74</v>
      </c>
      <c r="F903" t="s">
        <v>10316</v>
      </c>
      <c r="G903" t="s">
        <v>74</v>
      </c>
      <c r="H903" t="s">
        <v>74</v>
      </c>
      <c r="I903" t="s">
        <v>10317</v>
      </c>
      <c r="J903" t="s">
        <v>1498</v>
      </c>
      <c r="K903" t="s">
        <v>74</v>
      </c>
      <c r="L903" t="s">
        <v>74</v>
      </c>
      <c r="M903" t="s">
        <v>77</v>
      </c>
      <c r="N903" t="s">
        <v>1282</v>
      </c>
      <c r="O903" t="s">
        <v>10292</v>
      </c>
      <c r="P903" t="s">
        <v>10293</v>
      </c>
      <c r="Q903" t="s">
        <v>10294</v>
      </c>
      <c r="R903" t="s">
        <v>74</v>
      </c>
      <c r="S903" t="s">
        <v>10295</v>
      </c>
      <c r="T903" t="s">
        <v>10318</v>
      </c>
      <c r="U903" t="s">
        <v>10319</v>
      </c>
      <c r="V903" t="s">
        <v>10320</v>
      </c>
      <c r="W903" t="s">
        <v>74</v>
      </c>
      <c r="X903" t="s">
        <v>74</v>
      </c>
      <c r="Y903" t="s">
        <v>10321</v>
      </c>
      <c r="Z903" t="s">
        <v>74</v>
      </c>
      <c r="AA903" t="s">
        <v>10322</v>
      </c>
      <c r="AB903" t="s">
        <v>10323</v>
      </c>
      <c r="AC903" t="s">
        <v>74</v>
      </c>
      <c r="AD903" t="s">
        <v>74</v>
      </c>
      <c r="AE903" t="s">
        <v>74</v>
      </c>
      <c r="AF903" t="s">
        <v>74</v>
      </c>
      <c r="AG903">
        <v>45</v>
      </c>
      <c r="AH903">
        <v>45</v>
      </c>
      <c r="AI903">
        <v>45</v>
      </c>
      <c r="AJ903">
        <v>0</v>
      </c>
      <c r="AK903">
        <v>7</v>
      </c>
      <c r="AL903" t="s">
        <v>1696</v>
      </c>
      <c r="AM903" t="s">
        <v>1505</v>
      </c>
      <c r="AN903" t="s">
        <v>4815</v>
      </c>
      <c r="AO903" t="s">
        <v>1507</v>
      </c>
      <c r="AP903" t="s">
        <v>10302</v>
      </c>
      <c r="AQ903" t="s">
        <v>74</v>
      </c>
      <c r="AR903" t="s">
        <v>1498</v>
      </c>
      <c r="AS903" t="s">
        <v>1508</v>
      </c>
      <c r="AT903" t="s">
        <v>10303</v>
      </c>
      <c r="AU903">
        <v>1994</v>
      </c>
      <c r="AV903">
        <v>293</v>
      </c>
      <c r="AW903" t="s">
        <v>74</v>
      </c>
      <c r="AX903" t="s">
        <v>74</v>
      </c>
      <c r="AY903" t="s">
        <v>74</v>
      </c>
      <c r="AZ903" t="s">
        <v>74</v>
      </c>
      <c r="BA903" t="s">
        <v>74</v>
      </c>
      <c r="BB903">
        <v>241</v>
      </c>
      <c r="BC903">
        <v>248</v>
      </c>
      <c r="BD903" t="s">
        <v>74</v>
      </c>
      <c r="BE903" t="s">
        <v>10324</v>
      </c>
      <c r="BF903" t="str">
        <f>HYPERLINK("http://dx.doi.org/10.1007/BF00229947","http://dx.doi.org/10.1007/BF00229947")</f>
        <v>http://dx.doi.org/10.1007/BF00229947</v>
      </c>
      <c r="BG903" t="s">
        <v>74</v>
      </c>
      <c r="BH903" t="s">
        <v>74</v>
      </c>
      <c r="BI903">
        <v>8</v>
      </c>
      <c r="BJ903" t="s">
        <v>1004</v>
      </c>
      <c r="BK903" t="s">
        <v>3245</v>
      </c>
      <c r="BL903" t="s">
        <v>1004</v>
      </c>
      <c r="BM903" t="s">
        <v>10305</v>
      </c>
      <c r="BN903" t="s">
        <v>74</v>
      </c>
      <c r="BO903" t="s">
        <v>74</v>
      </c>
      <c r="BP903" t="s">
        <v>74</v>
      </c>
      <c r="BQ903" t="s">
        <v>74</v>
      </c>
      <c r="BR903" t="s">
        <v>97</v>
      </c>
      <c r="BS903" t="s">
        <v>10325</v>
      </c>
      <c r="BT903" t="str">
        <f>HYPERLINK("https%3A%2F%2Fwww.webofscience.com%2Fwos%2Fwoscc%2Ffull-record%2FWOS:A1994QG90200033","View Full Record in Web of Science")</f>
        <v>View Full Record in Web of Science</v>
      </c>
    </row>
    <row r="904" spans="1:72" x14ac:dyDescent="0.15">
      <c r="A904" t="s">
        <v>72</v>
      </c>
      <c r="B904" t="s">
        <v>10326</v>
      </c>
      <c r="C904" t="s">
        <v>74</v>
      </c>
      <c r="D904" t="s">
        <v>74</v>
      </c>
      <c r="E904" t="s">
        <v>74</v>
      </c>
      <c r="F904" t="s">
        <v>10326</v>
      </c>
      <c r="G904" t="s">
        <v>74</v>
      </c>
      <c r="H904" t="s">
        <v>74</v>
      </c>
      <c r="I904" t="s">
        <v>10327</v>
      </c>
      <c r="J904" t="s">
        <v>152</v>
      </c>
      <c r="K904" t="s">
        <v>74</v>
      </c>
      <c r="L904" t="s">
        <v>74</v>
      </c>
      <c r="M904" t="s">
        <v>77</v>
      </c>
      <c r="N904" t="s">
        <v>78</v>
      </c>
      <c r="O904" t="s">
        <v>74</v>
      </c>
      <c r="P904" t="s">
        <v>74</v>
      </c>
      <c r="Q904" t="s">
        <v>74</v>
      </c>
      <c r="R904" t="s">
        <v>74</v>
      </c>
      <c r="S904" t="s">
        <v>74</v>
      </c>
      <c r="T904" t="s">
        <v>74</v>
      </c>
      <c r="U904" t="s">
        <v>10328</v>
      </c>
      <c r="V904" t="s">
        <v>10329</v>
      </c>
      <c r="W904" t="s">
        <v>10330</v>
      </c>
      <c r="X904" t="s">
        <v>10331</v>
      </c>
      <c r="Y904" t="s">
        <v>10332</v>
      </c>
      <c r="Z904" t="s">
        <v>74</v>
      </c>
      <c r="AA904" t="s">
        <v>5212</v>
      </c>
      <c r="AB904" t="s">
        <v>74</v>
      </c>
      <c r="AC904" t="s">
        <v>74</v>
      </c>
      <c r="AD904" t="s">
        <v>74</v>
      </c>
      <c r="AE904" t="s">
        <v>74</v>
      </c>
      <c r="AF904" t="s">
        <v>74</v>
      </c>
      <c r="AG904">
        <v>53</v>
      </c>
      <c r="AH904">
        <v>35</v>
      </c>
      <c r="AI904">
        <v>37</v>
      </c>
      <c r="AJ904">
        <v>0</v>
      </c>
      <c r="AK904">
        <v>0</v>
      </c>
      <c r="AL904" t="s">
        <v>160</v>
      </c>
      <c r="AM904" t="s">
        <v>161</v>
      </c>
      <c r="AN904" t="s">
        <v>162</v>
      </c>
      <c r="AO904" t="s">
        <v>163</v>
      </c>
      <c r="AP904" t="s">
        <v>74</v>
      </c>
      <c r="AQ904" t="s">
        <v>74</v>
      </c>
      <c r="AR904" t="s">
        <v>164</v>
      </c>
      <c r="AS904" t="s">
        <v>165</v>
      </c>
      <c r="AT904" t="s">
        <v>10333</v>
      </c>
      <c r="AU904">
        <v>1994</v>
      </c>
      <c r="AV904">
        <v>99</v>
      </c>
      <c r="AW904" t="s">
        <v>10334</v>
      </c>
      <c r="AX904" t="s">
        <v>74</v>
      </c>
      <c r="AY904" t="s">
        <v>74</v>
      </c>
      <c r="AZ904" t="s">
        <v>74</v>
      </c>
      <c r="BA904" t="s">
        <v>74</v>
      </c>
      <c r="BB904">
        <v>23131</v>
      </c>
      <c r="BC904">
        <v>23148</v>
      </c>
      <c r="BD904" t="s">
        <v>74</v>
      </c>
      <c r="BE904" t="s">
        <v>10335</v>
      </c>
      <c r="BF904" t="str">
        <f>HYPERLINK("http://dx.doi.org/10.1029/94JD02156","http://dx.doi.org/10.1029/94JD02156")</f>
        <v>http://dx.doi.org/10.1029/94JD02156</v>
      </c>
      <c r="BG904" t="s">
        <v>74</v>
      </c>
      <c r="BH904" t="s">
        <v>74</v>
      </c>
      <c r="BI904">
        <v>18</v>
      </c>
      <c r="BJ904" t="s">
        <v>169</v>
      </c>
      <c r="BK904" t="s">
        <v>94</v>
      </c>
      <c r="BL904" t="s">
        <v>169</v>
      </c>
      <c r="BM904" t="s">
        <v>10336</v>
      </c>
      <c r="BN904" t="s">
        <v>74</v>
      </c>
      <c r="BO904" t="s">
        <v>74</v>
      </c>
      <c r="BP904" t="s">
        <v>74</v>
      </c>
      <c r="BQ904" t="s">
        <v>74</v>
      </c>
      <c r="BR904" t="s">
        <v>97</v>
      </c>
      <c r="BS904" t="s">
        <v>10337</v>
      </c>
      <c r="BT904" t="str">
        <f>HYPERLINK("https%3A%2F%2Fwww.webofscience.com%2Fwos%2Fwoscc%2Ffull-record%2FWOS:A1994PT03200031","View Full Record in Web of Science")</f>
        <v>View Full Record in Web of Science</v>
      </c>
    </row>
    <row r="905" spans="1:72" x14ac:dyDescent="0.15">
      <c r="A905" t="s">
        <v>72</v>
      </c>
      <c r="B905" t="s">
        <v>10338</v>
      </c>
      <c r="C905" t="s">
        <v>74</v>
      </c>
      <c r="D905" t="s">
        <v>74</v>
      </c>
      <c r="E905" t="s">
        <v>74</v>
      </c>
      <c r="F905" t="s">
        <v>10338</v>
      </c>
      <c r="G905" t="s">
        <v>74</v>
      </c>
      <c r="H905" t="s">
        <v>74</v>
      </c>
      <c r="I905" t="s">
        <v>10339</v>
      </c>
      <c r="J905" t="s">
        <v>119</v>
      </c>
      <c r="K905" t="s">
        <v>74</v>
      </c>
      <c r="L905" t="s">
        <v>74</v>
      </c>
      <c r="M905" t="s">
        <v>77</v>
      </c>
      <c r="N905" t="s">
        <v>120</v>
      </c>
      <c r="O905" t="s">
        <v>74</v>
      </c>
      <c r="P905" t="s">
        <v>74</v>
      </c>
      <c r="Q905" t="s">
        <v>74</v>
      </c>
      <c r="R905" t="s">
        <v>74</v>
      </c>
      <c r="S905" t="s">
        <v>74</v>
      </c>
      <c r="T905" t="s">
        <v>74</v>
      </c>
      <c r="U905" t="s">
        <v>74</v>
      </c>
      <c r="V905" t="s">
        <v>74</v>
      </c>
      <c r="W905" t="s">
        <v>74</v>
      </c>
      <c r="X905" t="s">
        <v>74</v>
      </c>
      <c r="Y905" t="s">
        <v>74</v>
      </c>
      <c r="Z905" t="s">
        <v>74</v>
      </c>
      <c r="AA905" t="s">
        <v>74</v>
      </c>
      <c r="AB905" t="s">
        <v>74</v>
      </c>
      <c r="AC905" t="s">
        <v>74</v>
      </c>
      <c r="AD905" t="s">
        <v>74</v>
      </c>
      <c r="AE905" t="s">
        <v>74</v>
      </c>
      <c r="AF905" t="s">
        <v>74</v>
      </c>
      <c r="AG905">
        <v>0</v>
      </c>
      <c r="AH905">
        <v>0</v>
      </c>
      <c r="AI905">
        <v>0</v>
      </c>
      <c r="AJ905">
        <v>0</v>
      </c>
      <c r="AK905">
        <v>0</v>
      </c>
      <c r="AL905" t="s">
        <v>10340</v>
      </c>
      <c r="AM905" t="s">
        <v>107</v>
      </c>
      <c r="AN905" t="s">
        <v>10341</v>
      </c>
      <c r="AO905" t="s">
        <v>124</v>
      </c>
      <c r="AP905" t="s">
        <v>74</v>
      </c>
      <c r="AQ905" t="s">
        <v>74</v>
      </c>
      <c r="AR905" t="s">
        <v>125</v>
      </c>
      <c r="AS905" t="s">
        <v>126</v>
      </c>
      <c r="AT905" t="s">
        <v>10342</v>
      </c>
      <c r="AU905">
        <v>1994</v>
      </c>
      <c r="AV905">
        <v>144</v>
      </c>
      <c r="AW905">
        <v>1952</v>
      </c>
      <c r="AX905" t="s">
        <v>74</v>
      </c>
      <c r="AY905" t="s">
        <v>74</v>
      </c>
      <c r="AZ905" t="s">
        <v>74</v>
      </c>
      <c r="BA905" t="s">
        <v>74</v>
      </c>
      <c r="BB905">
        <v>5</v>
      </c>
      <c r="BC905">
        <v>5</v>
      </c>
      <c r="BD905" t="s">
        <v>74</v>
      </c>
      <c r="BE905" t="s">
        <v>74</v>
      </c>
      <c r="BF905" t="s">
        <v>74</v>
      </c>
      <c r="BG905" t="s">
        <v>74</v>
      </c>
      <c r="BH905" t="s">
        <v>74</v>
      </c>
      <c r="BI905">
        <v>1</v>
      </c>
      <c r="BJ905" t="s">
        <v>113</v>
      </c>
      <c r="BK905" t="s">
        <v>94</v>
      </c>
      <c r="BL905" t="s">
        <v>114</v>
      </c>
      <c r="BM905" t="s">
        <v>10343</v>
      </c>
      <c r="BN905" t="s">
        <v>74</v>
      </c>
      <c r="BO905" t="s">
        <v>74</v>
      </c>
      <c r="BP905" t="s">
        <v>74</v>
      </c>
      <c r="BQ905" t="s">
        <v>74</v>
      </c>
      <c r="BR905" t="s">
        <v>97</v>
      </c>
      <c r="BS905" t="s">
        <v>10344</v>
      </c>
      <c r="BT905" t="str">
        <f>HYPERLINK("https%3A%2F%2Fwww.webofscience.com%2Fwos%2Fwoscc%2Ffull-record%2FWOS:A1994PT62200006","View Full Record in Web of Science")</f>
        <v>View Full Record in Web of Science</v>
      </c>
    </row>
    <row r="906" spans="1:72" x14ac:dyDescent="0.15">
      <c r="A906" t="s">
        <v>72</v>
      </c>
      <c r="B906" t="s">
        <v>10345</v>
      </c>
      <c r="C906" t="s">
        <v>74</v>
      </c>
      <c r="D906" t="s">
        <v>74</v>
      </c>
      <c r="E906" t="s">
        <v>74</v>
      </c>
      <c r="F906" t="s">
        <v>10345</v>
      </c>
      <c r="G906" t="s">
        <v>74</v>
      </c>
      <c r="H906" t="s">
        <v>74</v>
      </c>
      <c r="I906" t="s">
        <v>10346</v>
      </c>
      <c r="J906" t="s">
        <v>10347</v>
      </c>
      <c r="K906" t="s">
        <v>74</v>
      </c>
      <c r="L906" t="s">
        <v>74</v>
      </c>
      <c r="M906" t="s">
        <v>77</v>
      </c>
      <c r="N906" t="s">
        <v>78</v>
      </c>
      <c r="O906" t="s">
        <v>74</v>
      </c>
      <c r="P906" t="s">
        <v>74</v>
      </c>
      <c r="Q906" t="s">
        <v>74</v>
      </c>
      <c r="R906" t="s">
        <v>74</v>
      </c>
      <c r="S906" t="s">
        <v>74</v>
      </c>
      <c r="T906" t="s">
        <v>74</v>
      </c>
      <c r="U906" t="s">
        <v>10348</v>
      </c>
      <c r="V906" t="s">
        <v>10349</v>
      </c>
      <c r="W906" t="s">
        <v>10350</v>
      </c>
      <c r="X906" t="s">
        <v>10351</v>
      </c>
      <c r="Y906" t="s">
        <v>10352</v>
      </c>
      <c r="Z906" t="s">
        <v>74</v>
      </c>
      <c r="AA906" t="s">
        <v>74</v>
      </c>
      <c r="AB906" t="s">
        <v>10353</v>
      </c>
      <c r="AC906" t="s">
        <v>74</v>
      </c>
      <c r="AD906" t="s">
        <v>74</v>
      </c>
      <c r="AE906" t="s">
        <v>74</v>
      </c>
      <c r="AF906" t="s">
        <v>74</v>
      </c>
      <c r="AG906">
        <v>16</v>
      </c>
      <c r="AH906">
        <v>48</v>
      </c>
      <c r="AI906">
        <v>51</v>
      </c>
      <c r="AJ906">
        <v>0</v>
      </c>
      <c r="AK906">
        <v>0</v>
      </c>
      <c r="AL906" t="s">
        <v>85</v>
      </c>
      <c r="AM906" t="s">
        <v>86</v>
      </c>
      <c r="AN906" t="s">
        <v>87</v>
      </c>
      <c r="AO906" t="s">
        <v>10354</v>
      </c>
      <c r="AP906" t="s">
        <v>74</v>
      </c>
      <c r="AQ906" t="s">
        <v>74</v>
      </c>
      <c r="AR906" t="s">
        <v>10355</v>
      </c>
      <c r="AS906" t="s">
        <v>10356</v>
      </c>
      <c r="AT906" t="s">
        <v>10357</v>
      </c>
      <c r="AU906">
        <v>1994</v>
      </c>
      <c r="AV906">
        <v>230</v>
      </c>
      <c r="AW906" t="s">
        <v>268</v>
      </c>
      <c r="AX906" t="s">
        <v>74</v>
      </c>
      <c r="AY906" t="s">
        <v>74</v>
      </c>
      <c r="AZ906" t="s">
        <v>74</v>
      </c>
      <c r="BA906" t="s">
        <v>74</v>
      </c>
      <c r="BB906">
        <v>121</v>
      </c>
      <c r="BC906">
        <v>126</v>
      </c>
      <c r="BD906" t="s">
        <v>74</v>
      </c>
      <c r="BE906" t="s">
        <v>10358</v>
      </c>
      <c r="BF906" t="str">
        <f>HYPERLINK("http://dx.doi.org/10.1016/0009-2614(94)01129-X","http://dx.doi.org/10.1016/0009-2614(94)01129-X")</f>
        <v>http://dx.doi.org/10.1016/0009-2614(94)01129-X</v>
      </c>
      <c r="BG906" t="s">
        <v>74</v>
      </c>
      <c r="BH906" t="s">
        <v>74</v>
      </c>
      <c r="BI906">
        <v>6</v>
      </c>
      <c r="BJ906" t="s">
        <v>146</v>
      </c>
      <c r="BK906" t="s">
        <v>94</v>
      </c>
      <c r="BL906" t="s">
        <v>147</v>
      </c>
      <c r="BM906" t="s">
        <v>10359</v>
      </c>
      <c r="BN906" t="s">
        <v>74</v>
      </c>
      <c r="BO906" t="s">
        <v>74</v>
      </c>
      <c r="BP906" t="s">
        <v>74</v>
      </c>
      <c r="BQ906" t="s">
        <v>74</v>
      </c>
      <c r="BR906" t="s">
        <v>97</v>
      </c>
      <c r="BS906" t="s">
        <v>10360</v>
      </c>
      <c r="BT906" t="str">
        <f>HYPERLINK("https%3A%2F%2Fwww.webofscience.com%2Fwos%2Fwoscc%2Ffull-record%2FWOS:A1994PR84700019","View Full Record in Web of Science")</f>
        <v>View Full Record in Web of Science</v>
      </c>
    </row>
    <row r="907" spans="1:72" x14ac:dyDescent="0.15">
      <c r="A907" t="s">
        <v>72</v>
      </c>
      <c r="B907" t="s">
        <v>10361</v>
      </c>
      <c r="C907" t="s">
        <v>74</v>
      </c>
      <c r="D907" t="s">
        <v>74</v>
      </c>
      <c r="E907" t="s">
        <v>74</v>
      </c>
      <c r="F907" t="s">
        <v>10361</v>
      </c>
      <c r="G907" t="s">
        <v>74</v>
      </c>
      <c r="H907" t="s">
        <v>74</v>
      </c>
      <c r="I907" t="s">
        <v>10362</v>
      </c>
      <c r="J907" t="s">
        <v>1310</v>
      </c>
      <c r="K907" t="s">
        <v>74</v>
      </c>
      <c r="L907" t="s">
        <v>74</v>
      </c>
      <c r="M907" t="s">
        <v>77</v>
      </c>
      <c r="N907" t="s">
        <v>78</v>
      </c>
      <c r="O907" t="s">
        <v>74</v>
      </c>
      <c r="P907" t="s">
        <v>74</v>
      </c>
      <c r="Q907" t="s">
        <v>74</v>
      </c>
      <c r="R907" t="s">
        <v>74</v>
      </c>
      <c r="S907" t="s">
        <v>74</v>
      </c>
      <c r="T907" t="s">
        <v>74</v>
      </c>
      <c r="U907" t="s">
        <v>10363</v>
      </c>
      <c r="V907" t="s">
        <v>10364</v>
      </c>
      <c r="W907" t="s">
        <v>10365</v>
      </c>
      <c r="X907" t="s">
        <v>74</v>
      </c>
      <c r="Y907" t="s">
        <v>10366</v>
      </c>
      <c r="Z907" t="s">
        <v>74</v>
      </c>
      <c r="AA907" t="s">
        <v>74</v>
      </c>
      <c r="AB907" t="s">
        <v>74</v>
      </c>
      <c r="AC907" t="s">
        <v>74</v>
      </c>
      <c r="AD907" t="s">
        <v>74</v>
      </c>
      <c r="AE907" t="s">
        <v>74</v>
      </c>
      <c r="AF907" t="s">
        <v>74</v>
      </c>
      <c r="AG907">
        <v>25</v>
      </c>
      <c r="AH907">
        <v>20</v>
      </c>
      <c r="AI907">
        <v>21</v>
      </c>
      <c r="AJ907">
        <v>0</v>
      </c>
      <c r="AK907">
        <v>1</v>
      </c>
      <c r="AL907" t="s">
        <v>1315</v>
      </c>
      <c r="AM907" t="s">
        <v>161</v>
      </c>
      <c r="AN907" t="s">
        <v>10367</v>
      </c>
      <c r="AO907" t="s">
        <v>1317</v>
      </c>
      <c r="AP907" t="s">
        <v>74</v>
      </c>
      <c r="AQ907" t="s">
        <v>74</v>
      </c>
      <c r="AR907" t="s">
        <v>1318</v>
      </c>
      <c r="AS907" t="s">
        <v>1319</v>
      </c>
      <c r="AT907" t="s">
        <v>10368</v>
      </c>
      <c r="AU907">
        <v>1994</v>
      </c>
      <c r="AV907">
        <v>98</v>
      </c>
      <c r="AW907">
        <v>46</v>
      </c>
      <c r="AX907" t="s">
        <v>74</v>
      </c>
      <c r="AY907" t="s">
        <v>74</v>
      </c>
      <c r="AZ907" t="s">
        <v>74</v>
      </c>
      <c r="BA907" t="s">
        <v>74</v>
      </c>
      <c r="BB907">
        <v>11924</v>
      </c>
      <c r="BC907">
        <v>11930</v>
      </c>
      <c r="BD907" t="s">
        <v>74</v>
      </c>
      <c r="BE907" t="s">
        <v>10369</v>
      </c>
      <c r="BF907" t="str">
        <f>HYPERLINK("http://dx.doi.org/10.1021/j100097a019","http://dx.doi.org/10.1021/j100097a019")</f>
        <v>http://dx.doi.org/10.1021/j100097a019</v>
      </c>
      <c r="BG907" t="s">
        <v>74</v>
      </c>
      <c r="BH907" t="s">
        <v>74</v>
      </c>
      <c r="BI907">
        <v>7</v>
      </c>
      <c r="BJ907" t="s">
        <v>1322</v>
      </c>
      <c r="BK907" t="s">
        <v>94</v>
      </c>
      <c r="BL907" t="s">
        <v>1323</v>
      </c>
      <c r="BM907" t="s">
        <v>10370</v>
      </c>
      <c r="BN907" t="s">
        <v>74</v>
      </c>
      <c r="BO907" t="s">
        <v>74</v>
      </c>
      <c r="BP907" t="s">
        <v>74</v>
      </c>
      <c r="BQ907" t="s">
        <v>74</v>
      </c>
      <c r="BR907" t="s">
        <v>97</v>
      </c>
      <c r="BS907" t="s">
        <v>10371</v>
      </c>
      <c r="BT907" t="str">
        <f>HYPERLINK("https%3A%2F%2Fwww.webofscience.com%2Fwos%2Fwoscc%2Ffull-record%2FWOS:A1994PT44200019","View Full Record in Web of Science")</f>
        <v>View Full Record in Web of Science</v>
      </c>
    </row>
    <row r="908" spans="1:72" x14ac:dyDescent="0.15">
      <c r="A908" t="s">
        <v>72</v>
      </c>
      <c r="B908" t="s">
        <v>10372</v>
      </c>
      <c r="C908" t="s">
        <v>74</v>
      </c>
      <c r="D908" t="s">
        <v>74</v>
      </c>
      <c r="E908" t="s">
        <v>74</v>
      </c>
      <c r="F908" t="s">
        <v>10372</v>
      </c>
      <c r="G908" t="s">
        <v>74</v>
      </c>
      <c r="H908" t="s">
        <v>74</v>
      </c>
      <c r="I908" t="s">
        <v>10373</v>
      </c>
      <c r="J908" t="s">
        <v>101</v>
      </c>
      <c r="K908" t="s">
        <v>74</v>
      </c>
      <c r="L908" t="s">
        <v>74</v>
      </c>
      <c r="M908" t="s">
        <v>77</v>
      </c>
      <c r="N908" t="s">
        <v>78</v>
      </c>
      <c r="O908" t="s">
        <v>74</v>
      </c>
      <c r="P908" t="s">
        <v>74</v>
      </c>
      <c r="Q908" t="s">
        <v>74</v>
      </c>
      <c r="R908" t="s">
        <v>74</v>
      </c>
      <c r="S908" t="s">
        <v>74</v>
      </c>
      <c r="T908" t="s">
        <v>74</v>
      </c>
      <c r="U908" t="s">
        <v>10374</v>
      </c>
      <c r="V908" t="s">
        <v>10375</v>
      </c>
      <c r="W908" t="s">
        <v>10376</v>
      </c>
      <c r="X908" t="s">
        <v>10377</v>
      </c>
      <c r="Y908" t="s">
        <v>10378</v>
      </c>
      <c r="Z908" t="s">
        <v>74</v>
      </c>
      <c r="AA908" t="s">
        <v>74</v>
      </c>
      <c r="AB908" t="s">
        <v>74</v>
      </c>
      <c r="AC908" t="s">
        <v>74</v>
      </c>
      <c r="AD908" t="s">
        <v>74</v>
      </c>
      <c r="AE908" t="s">
        <v>74</v>
      </c>
      <c r="AF908" t="s">
        <v>74</v>
      </c>
      <c r="AG908">
        <v>24</v>
      </c>
      <c r="AH908">
        <v>61</v>
      </c>
      <c r="AI908">
        <v>63</v>
      </c>
      <c r="AJ908">
        <v>0</v>
      </c>
      <c r="AK908">
        <v>16</v>
      </c>
      <c r="AL908" t="s">
        <v>106</v>
      </c>
      <c r="AM908" t="s">
        <v>107</v>
      </c>
      <c r="AN908" t="s">
        <v>10379</v>
      </c>
      <c r="AO908" t="s">
        <v>109</v>
      </c>
      <c r="AP908" t="s">
        <v>74</v>
      </c>
      <c r="AQ908" t="s">
        <v>74</v>
      </c>
      <c r="AR908" t="s">
        <v>101</v>
      </c>
      <c r="AS908" t="s">
        <v>110</v>
      </c>
      <c r="AT908" t="s">
        <v>10368</v>
      </c>
      <c r="AU908">
        <v>1994</v>
      </c>
      <c r="AV908">
        <v>372</v>
      </c>
      <c r="AW908">
        <v>6503</v>
      </c>
      <c r="AX908" t="s">
        <v>74</v>
      </c>
      <c r="AY908" t="s">
        <v>74</v>
      </c>
      <c r="AZ908" t="s">
        <v>74</v>
      </c>
      <c r="BA908" t="s">
        <v>74</v>
      </c>
      <c r="BB908">
        <v>252</v>
      </c>
      <c r="BC908">
        <v>255</v>
      </c>
      <c r="BD908" t="s">
        <v>74</v>
      </c>
      <c r="BE908" t="s">
        <v>10380</v>
      </c>
      <c r="BF908" t="str">
        <f>HYPERLINK("http://dx.doi.org/10.1038/372252a0","http://dx.doi.org/10.1038/372252a0")</f>
        <v>http://dx.doi.org/10.1038/372252a0</v>
      </c>
      <c r="BG908" t="s">
        <v>74</v>
      </c>
      <c r="BH908" t="s">
        <v>74</v>
      </c>
      <c r="BI908">
        <v>4</v>
      </c>
      <c r="BJ908" t="s">
        <v>113</v>
      </c>
      <c r="BK908" t="s">
        <v>94</v>
      </c>
      <c r="BL908" t="s">
        <v>114</v>
      </c>
      <c r="BM908" t="s">
        <v>10381</v>
      </c>
      <c r="BN908" t="s">
        <v>74</v>
      </c>
      <c r="BO908" t="s">
        <v>74</v>
      </c>
      <c r="BP908" t="s">
        <v>74</v>
      </c>
      <c r="BQ908" t="s">
        <v>74</v>
      </c>
      <c r="BR908" t="s">
        <v>97</v>
      </c>
      <c r="BS908" t="s">
        <v>10382</v>
      </c>
      <c r="BT908" t="str">
        <f>HYPERLINK("https%3A%2F%2Fwww.webofscience.com%2Fwos%2Fwoscc%2Ffull-record%2FWOS:A1994PR88900046","View Full Record in Web of Science")</f>
        <v>View Full Record in Web of Science</v>
      </c>
    </row>
    <row r="909" spans="1:72" x14ac:dyDescent="0.15">
      <c r="A909" t="s">
        <v>72</v>
      </c>
      <c r="B909" t="s">
        <v>10383</v>
      </c>
      <c r="C909" t="s">
        <v>74</v>
      </c>
      <c r="D909" t="s">
        <v>74</v>
      </c>
      <c r="E909" t="s">
        <v>74</v>
      </c>
      <c r="F909" t="s">
        <v>10383</v>
      </c>
      <c r="G909" t="s">
        <v>74</v>
      </c>
      <c r="H909" t="s">
        <v>74</v>
      </c>
      <c r="I909" t="s">
        <v>10384</v>
      </c>
      <c r="J909" t="s">
        <v>213</v>
      </c>
      <c r="K909" t="s">
        <v>74</v>
      </c>
      <c r="L909" t="s">
        <v>74</v>
      </c>
      <c r="M909" t="s">
        <v>77</v>
      </c>
      <c r="N909" t="s">
        <v>78</v>
      </c>
      <c r="O909" t="s">
        <v>74</v>
      </c>
      <c r="P909" t="s">
        <v>74</v>
      </c>
      <c r="Q909" t="s">
        <v>74</v>
      </c>
      <c r="R909" t="s">
        <v>74</v>
      </c>
      <c r="S909" t="s">
        <v>74</v>
      </c>
      <c r="T909" t="s">
        <v>74</v>
      </c>
      <c r="U909" t="s">
        <v>74</v>
      </c>
      <c r="V909" t="s">
        <v>10385</v>
      </c>
      <c r="W909" t="s">
        <v>74</v>
      </c>
      <c r="X909" t="s">
        <v>74</v>
      </c>
      <c r="Y909" t="s">
        <v>10386</v>
      </c>
      <c r="Z909" t="s">
        <v>74</v>
      </c>
      <c r="AA909" t="s">
        <v>74</v>
      </c>
      <c r="AB909" t="s">
        <v>74</v>
      </c>
      <c r="AC909" t="s">
        <v>74</v>
      </c>
      <c r="AD909" t="s">
        <v>74</v>
      </c>
      <c r="AE909" t="s">
        <v>74</v>
      </c>
      <c r="AF909" t="s">
        <v>74</v>
      </c>
      <c r="AG909">
        <v>7</v>
      </c>
      <c r="AH909">
        <v>12</v>
      </c>
      <c r="AI909">
        <v>13</v>
      </c>
      <c r="AJ909">
        <v>1</v>
      </c>
      <c r="AK909">
        <v>2</v>
      </c>
      <c r="AL909" t="s">
        <v>160</v>
      </c>
      <c r="AM909" t="s">
        <v>161</v>
      </c>
      <c r="AN909" t="s">
        <v>220</v>
      </c>
      <c r="AO909" t="s">
        <v>221</v>
      </c>
      <c r="AP909" t="s">
        <v>74</v>
      </c>
      <c r="AQ909" t="s">
        <v>74</v>
      </c>
      <c r="AR909" t="s">
        <v>222</v>
      </c>
      <c r="AS909" t="s">
        <v>223</v>
      </c>
      <c r="AT909" t="s">
        <v>10387</v>
      </c>
      <c r="AU909">
        <v>1994</v>
      </c>
      <c r="AV909">
        <v>21</v>
      </c>
      <c r="AW909">
        <v>23</v>
      </c>
      <c r="AX909" t="s">
        <v>74</v>
      </c>
      <c r="AY909" t="s">
        <v>74</v>
      </c>
      <c r="AZ909" t="s">
        <v>74</v>
      </c>
      <c r="BA909" t="s">
        <v>74</v>
      </c>
      <c r="BB909">
        <v>2599</v>
      </c>
      <c r="BC909">
        <v>2602</v>
      </c>
      <c r="BD909" t="s">
        <v>74</v>
      </c>
      <c r="BE909" t="s">
        <v>10388</v>
      </c>
      <c r="BF909" t="str">
        <f>HYPERLINK("http://dx.doi.org/10.1029/94GL02078","http://dx.doi.org/10.1029/94GL02078")</f>
        <v>http://dx.doi.org/10.1029/94GL02078</v>
      </c>
      <c r="BG909" t="s">
        <v>74</v>
      </c>
      <c r="BH909" t="s">
        <v>74</v>
      </c>
      <c r="BI909">
        <v>4</v>
      </c>
      <c r="BJ909" t="s">
        <v>226</v>
      </c>
      <c r="BK909" t="s">
        <v>94</v>
      </c>
      <c r="BL909" t="s">
        <v>227</v>
      </c>
      <c r="BM909" t="s">
        <v>10389</v>
      </c>
      <c r="BN909" t="s">
        <v>74</v>
      </c>
      <c r="BO909" t="s">
        <v>74</v>
      </c>
      <c r="BP909" t="s">
        <v>74</v>
      </c>
      <c r="BQ909" t="s">
        <v>74</v>
      </c>
      <c r="BR909" t="s">
        <v>97</v>
      </c>
      <c r="BS909" t="s">
        <v>10390</v>
      </c>
      <c r="BT909" t="str">
        <f>HYPERLINK("https%3A%2F%2Fwww.webofscience.com%2Fwos%2Fwoscc%2Ffull-record%2FWOS:A1994PT47400038","View Full Record in Web of Science")</f>
        <v>View Full Record in Web of Science</v>
      </c>
    </row>
    <row r="910" spans="1:72" x14ac:dyDescent="0.15">
      <c r="A910" t="s">
        <v>72</v>
      </c>
      <c r="B910" t="s">
        <v>10391</v>
      </c>
      <c r="C910" t="s">
        <v>74</v>
      </c>
      <c r="D910" t="s">
        <v>74</v>
      </c>
      <c r="E910" t="s">
        <v>74</v>
      </c>
      <c r="F910" t="s">
        <v>10391</v>
      </c>
      <c r="G910" t="s">
        <v>74</v>
      </c>
      <c r="H910" t="s">
        <v>74</v>
      </c>
      <c r="I910" t="s">
        <v>10392</v>
      </c>
      <c r="J910" t="s">
        <v>890</v>
      </c>
      <c r="K910" t="s">
        <v>74</v>
      </c>
      <c r="L910" t="s">
        <v>74</v>
      </c>
      <c r="M910" t="s">
        <v>77</v>
      </c>
      <c r="N910" t="s">
        <v>519</v>
      </c>
      <c r="O910" t="s">
        <v>74</v>
      </c>
      <c r="P910" t="s">
        <v>74</v>
      </c>
      <c r="Q910" t="s">
        <v>74</v>
      </c>
      <c r="R910" t="s">
        <v>74</v>
      </c>
      <c r="S910" t="s">
        <v>74</v>
      </c>
      <c r="T910" t="s">
        <v>74</v>
      </c>
      <c r="U910" t="s">
        <v>10393</v>
      </c>
      <c r="V910" t="s">
        <v>10394</v>
      </c>
      <c r="W910" t="s">
        <v>74</v>
      </c>
      <c r="X910" t="s">
        <v>74</v>
      </c>
      <c r="Y910" t="s">
        <v>10395</v>
      </c>
      <c r="Z910" t="s">
        <v>74</v>
      </c>
      <c r="AA910" t="s">
        <v>74</v>
      </c>
      <c r="AB910" t="s">
        <v>74</v>
      </c>
      <c r="AC910" t="s">
        <v>74</v>
      </c>
      <c r="AD910" t="s">
        <v>74</v>
      </c>
      <c r="AE910" t="s">
        <v>74</v>
      </c>
      <c r="AF910" t="s">
        <v>74</v>
      </c>
      <c r="AG910">
        <v>22</v>
      </c>
      <c r="AH910">
        <v>1</v>
      </c>
      <c r="AI910">
        <v>1</v>
      </c>
      <c r="AJ910">
        <v>0</v>
      </c>
      <c r="AK910">
        <v>2</v>
      </c>
      <c r="AL910" t="s">
        <v>604</v>
      </c>
      <c r="AM910" t="s">
        <v>605</v>
      </c>
      <c r="AN910" t="s">
        <v>606</v>
      </c>
      <c r="AO910" t="s">
        <v>897</v>
      </c>
      <c r="AP910" t="s">
        <v>74</v>
      </c>
      <c r="AQ910" t="s">
        <v>74</v>
      </c>
      <c r="AR910" t="s">
        <v>898</v>
      </c>
      <c r="AS910" t="s">
        <v>899</v>
      </c>
      <c r="AT910" t="s">
        <v>10387</v>
      </c>
      <c r="AU910">
        <v>1994</v>
      </c>
      <c r="AV910">
        <v>51</v>
      </c>
      <c r="AW910">
        <v>22</v>
      </c>
      <c r="AX910" t="s">
        <v>74</v>
      </c>
      <c r="AY910" t="s">
        <v>74</v>
      </c>
      <c r="AZ910" t="s">
        <v>74</v>
      </c>
      <c r="BA910" t="s">
        <v>74</v>
      </c>
      <c r="BB910">
        <v>3351</v>
      </c>
      <c r="BC910">
        <v>3359</v>
      </c>
      <c r="BD910" t="s">
        <v>74</v>
      </c>
      <c r="BE910" t="s">
        <v>10396</v>
      </c>
      <c r="BF910" t="str">
        <f>HYPERLINK("http://dx.doi.org/10.1175/1520-0469(1994)051&lt;3351:TWMATA&gt;2.0.CO;2","http://dx.doi.org/10.1175/1520-0469(1994)051&lt;3351:TWMATA&gt;2.0.CO;2")</f>
        <v>http://dx.doi.org/10.1175/1520-0469(1994)051&lt;3351:TWMATA&gt;2.0.CO;2</v>
      </c>
      <c r="BG910" t="s">
        <v>74</v>
      </c>
      <c r="BH910" t="s">
        <v>74</v>
      </c>
      <c r="BI910">
        <v>9</v>
      </c>
      <c r="BJ910" t="s">
        <v>169</v>
      </c>
      <c r="BK910" t="s">
        <v>94</v>
      </c>
      <c r="BL910" t="s">
        <v>169</v>
      </c>
      <c r="BM910" t="s">
        <v>10397</v>
      </c>
      <c r="BN910" t="s">
        <v>74</v>
      </c>
      <c r="BO910" t="s">
        <v>229</v>
      </c>
      <c r="BP910" t="s">
        <v>74</v>
      </c>
      <c r="BQ910" t="s">
        <v>74</v>
      </c>
      <c r="BR910" t="s">
        <v>97</v>
      </c>
      <c r="BS910" t="s">
        <v>10398</v>
      </c>
      <c r="BT910" t="str">
        <f>HYPERLINK("https%3A%2F%2Fwww.webofscience.com%2Fwos%2Fwoscc%2Ffull-record%2FWOS:A1994PT24300010","View Full Record in Web of Science")</f>
        <v>View Full Record in Web of Science</v>
      </c>
    </row>
    <row r="911" spans="1:72" x14ac:dyDescent="0.15">
      <c r="A911" t="s">
        <v>72</v>
      </c>
      <c r="B911" t="s">
        <v>10399</v>
      </c>
      <c r="C911" t="s">
        <v>74</v>
      </c>
      <c r="D911" t="s">
        <v>74</v>
      </c>
      <c r="E911" t="s">
        <v>74</v>
      </c>
      <c r="F911" t="s">
        <v>10399</v>
      </c>
      <c r="G911" t="s">
        <v>74</v>
      </c>
      <c r="H911" t="s">
        <v>74</v>
      </c>
      <c r="I911" t="s">
        <v>10400</v>
      </c>
      <c r="J911" t="s">
        <v>2994</v>
      </c>
      <c r="K911" t="s">
        <v>74</v>
      </c>
      <c r="L911" t="s">
        <v>74</v>
      </c>
      <c r="M911" t="s">
        <v>77</v>
      </c>
      <c r="N911" t="s">
        <v>78</v>
      </c>
      <c r="O911" t="s">
        <v>74</v>
      </c>
      <c r="P911" t="s">
        <v>74</v>
      </c>
      <c r="Q911" t="s">
        <v>74</v>
      </c>
      <c r="R911" t="s">
        <v>74</v>
      </c>
      <c r="S911" t="s">
        <v>74</v>
      </c>
      <c r="T911" t="s">
        <v>74</v>
      </c>
      <c r="U911" t="s">
        <v>10401</v>
      </c>
      <c r="V911" t="s">
        <v>10402</v>
      </c>
      <c r="W911" t="s">
        <v>10403</v>
      </c>
      <c r="X911" t="s">
        <v>10404</v>
      </c>
      <c r="Y911" t="s">
        <v>10405</v>
      </c>
      <c r="Z911" t="s">
        <v>74</v>
      </c>
      <c r="AA911" t="s">
        <v>74</v>
      </c>
      <c r="AB911" t="s">
        <v>74</v>
      </c>
      <c r="AC911" t="s">
        <v>74</v>
      </c>
      <c r="AD911" t="s">
        <v>74</v>
      </c>
      <c r="AE911" t="s">
        <v>74</v>
      </c>
      <c r="AF911" t="s">
        <v>74</v>
      </c>
      <c r="AG911">
        <v>25</v>
      </c>
      <c r="AH911">
        <v>109</v>
      </c>
      <c r="AI911">
        <v>111</v>
      </c>
      <c r="AJ911">
        <v>0</v>
      </c>
      <c r="AK911">
        <v>16</v>
      </c>
      <c r="AL911" t="s">
        <v>3001</v>
      </c>
      <c r="AM911" t="s">
        <v>161</v>
      </c>
      <c r="AN911" t="s">
        <v>10406</v>
      </c>
      <c r="AO911" t="s">
        <v>3003</v>
      </c>
      <c r="AP911" t="s">
        <v>74</v>
      </c>
      <c r="AQ911" t="s">
        <v>74</v>
      </c>
      <c r="AR911" t="s">
        <v>2994</v>
      </c>
      <c r="AS911" t="s">
        <v>3005</v>
      </c>
      <c r="AT911" t="s">
        <v>10407</v>
      </c>
      <c r="AU911">
        <v>1994</v>
      </c>
      <c r="AV911">
        <v>266</v>
      </c>
      <c r="AW911">
        <v>5186</v>
      </c>
      <c r="AX911" t="s">
        <v>74</v>
      </c>
      <c r="AY911" t="s">
        <v>74</v>
      </c>
      <c r="AZ911" t="s">
        <v>74</v>
      </c>
      <c r="BA911" t="s">
        <v>74</v>
      </c>
      <c r="BB911">
        <v>782</v>
      </c>
      <c r="BC911">
        <v>784</v>
      </c>
      <c r="BD911" t="s">
        <v>74</v>
      </c>
      <c r="BE911" t="s">
        <v>10408</v>
      </c>
      <c r="BF911" t="str">
        <f>HYPERLINK("http://dx.doi.org/10.1126/science.266.5186.782","http://dx.doi.org/10.1126/science.266.5186.782")</f>
        <v>http://dx.doi.org/10.1126/science.266.5186.782</v>
      </c>
      <c r="BG911" t="s">
        <v>74</v>
      </c>
      <c r="BH911" t="s">
        <v>74</v>
      </c>
      <c r="BI911">
        <v>3</v>
      </c>
      <c r="BJ911" t="s">
        <v>113</v>
      </c>
      <c r="BK911" t="s">
        <v>94</v>
      </c>
      <c r="BL911" t="s">
        <v>114</v>
      </c>
      <c r="BM911" t="s">
        <v>10409</v>
      </c>
      <c r="BN911">
        <v>17730399</v>
      </c>
      <c r="BO911" t="s">
        <v>74</v>
      </c>
      <c r="BP911" t="s">
        <v>74</v>
      </c>
      <c r="BQ911" t="s">
        <v>74</v>
      </c>
      <c r="BR911" t="s">
        <v>97</v>
      </c>
      <c r="BS911" t="s">
        <v>10410</v>
      </c>
      <c r="BT911" t="str">
        <f>HYPERLINK("https%3A%2F%2Fwww.webofscience.com%2Fwos%2Fwoscc%2Ffull-record%2FWOS:A1994PP75300033","View Full Record in Web of Science")</f>
        <v>View Full Record in Web of Science</v>
      </c>
    </row>
    <row r="912" spans="1:72" x14ac:dyDescent="0.15">
      <c r="A912" t="s">
        <v>72</v>
      </c>
      <c r="B912" t="s">
        <v>10411</v>
      </c>
      <c r="C912" t="s">
        <v>74</v>
      </c>
      <c r="D912" t="s">
        <v>74</v>
      </c>
      <c r="E912" t="s">
        <v>74</v>
      </c>
      <c r="F912" t="s">
        <v>10411</v>
      </c>
      <c r="G912" t="s">
        <v>74</v>
      </c>
      <c r="H912" t="s">
        <v>74</v>
      </c>
      <c r="I912" t="s">
        <v>10412</v>
      </c>
      <c r="J912" t="s">
        <v>101</v>
      </c>
      <c r="K912" t="s">
        <v>74</v>
      </c>
      <c r="L912" t="s">
        <v>74</v>
      </c>
      <c r="M912" t="s">
        <v>77</v>
      </c>
      <c r="N912" t="s">
        <v>78</v>
      </c>
      <c r="O912" t="s">
        <v>74</v>
      </c>
      <c r="P912" t="s">
        <v>74</v>
      </c>
      <c r="Q912" t="s">
        <v>74</v>
      </c>
      <c r="R912" t="s">
        <v>74</v>
      </c>
      <c r="S912" t="s">
        <v>74</v>
      </c>
      <c r="T912" t="s">
        <v>74</v>
      </c>
      <c r="U912" t="s">
        <v>10413</v>
      </c>
      <c r="V912" t="s">
        <v>10414</v>
      </c>
      <c r="W912" t="s">
        <v>74</v>
      </c>
      <c r="X912" t="s">
        <v>74</v>
      </c>
      <c r="Y912" t="s">
        <v>10415</v>
      </c>
      <c r="Z912" t="s">
        <v>74</v>
      </c>
      <c r="AA912" t="s">
        <v>10416</v>
      </c>
      <c r="AB912" t="s">
        <v>10417</v>
      </c>
      <c r="AC912" t="s">
        <v>74</v>
      </c>
      <c r="AD912" t="s">
        <v>74</v>
      </c>
      <c r="AE912" t="s">
        <v>74</v>
      </c>
      <c r="AF912" t="s">
        <v>74</v>
      </c>
      <c r="AG912">
        <v>22</v>
      </c>
      <c r="AH912">
        <v>194</v>
      </c>
      <c r="AI912">
        <v>206</v>
      </c>
      <c r="AJ912">
        <v>1</v>
      </c>
      <c r="AK912">
        <v>24</v>
      </c>
      <c r="AL912" t="s">
        <v>106</v>
      </c>
      <c r="AM912" t="s">
        <v>107</v>
      </c>
      <c r="AN912" t="s">
        <v>10379</v>
      </c>
      <c r="AO912" t="s">
        <v>109</v>
      </c>
      <c r="AP912" t="s">
        <v>74</v>
      </c>
      <c r="AQ912" t="s">
        <v>74</v>
      </c>
      <c r="AR912" t="s">
        <v>101</v>
      </c>
      <c r="AS912" t="s">
        <v>110</v>
      </c>
      <c r="AT912" t="s">
        <v>10418</v>
      </c>
      <c r="AU912">
        <v>1994</v>
      </c>
      <c r="AV912">
        <v>372</v>
      </c>
      <c r="AW912">
        <v>6501</v>
      </c>
      <c r="AX912" t="s">
        <v>74</v>
      </c>
      <c r="AY912" t="s">
        <v>74</v>
      </c>
      <c r="AZ912" t="s">
        <v>74</v>
      </c>
      <c r="BA912" t="s">
        <v>74</v>
      </c>
      <c r="BB912">
        <v>82</v>
      </c>
      <c r="BC912">
        <v>85</v>
      </c>
      <c r="BD912" t="s">
        <v>74</v>
      </c>
      <c r="BE912" t="s">
        <v>10419</v>
      </c>
      <c r="BF912" t="str">
        <f>HYPERLINK("http://dx.doi.org/10.1038/372082a0","http://dx.doi.org/10.1038/372082a0")</f>
        <v>http://dx.doi.org/10.1038/372082a0</v>
      </c>
      <c r="BG912" t="s">
        <v>74</v>
      </c>
      <c r="BH912" t="s">
        <v>74</v>
      </c>
      <c r="BI912">
        <v>4</v>
      </c>
      <c r="BJ912" t="s">
        <v>113</v>
      </c>
      <c r="BK912" t="s">
        <v>94</v>
      </c>
      <c r="BL912" t="s">
        <v>114</v>
      </c>
      <c r="BM912" t="s">
        <v>10420</v>
      </c>
      <c r="BN912" t="s">
        <v>74</v>
      </c>
      <c r="BO912" t="s">
        <v>74</v>
      </c>
      <c r="BP912" t="s">
        <v>74</v>
      </c>
      <c r="BQ912" t="s">
        <v>74</v>
      </c>
      <c r="BR912" t="s">
        <v>97</v>
      </c>
      <c r="BS912" t="s">
        <v>10421</v>
      </c>
      <c r="BT912" t="str">
        <f>HYPERLINK("https%3A%2F%2Fwww.webofscience.com%2Fwos%2Fwoscc%2Ffull-record%2FWOS:A1994PQ34800075","View Full Record in Web of Science")</f>
        <v>View Full Record in Web of Science</v>
      </c>
    </row>
    <row r="913" spans="1:72" x14ac:dyDescent="0.15">
      <c r="A913" t="s">
        <v>72</v>
      </c>
      <c r="B913" t="s">
        <v>10422</v>
      </c>
      <c r="C913" t="s">
        <v>74</v>
      </c>
      <c r="D913" t="s">
        <v>74</v>
      </c>
      <c r="E913" t="s">
        <v>74</v>
      </c>
      <c r="F913" t="s">
        <v>10422</v>
      </c>
      <c r="G913" t="s">
        <v>74</v>
      </c>
      <c r="H913" t="s">
        <v>74</v>
      </c>
      <c r="I913" t="s">
        <v>10423</v>
      </c>
      <c r="J913" t="s">
        <v>336</v>
      </c>
      <c r="K913" t="s">
        <v>74</v>
      </c>
      <c r="L913" t="s">
        <v>74</v>
      </c>
      <c r="M913" t="s">
        <v>77</v>
      </c>
      <c r="N913" t="s">
        <v>78</v>
      </c>
      <c r="O913" t="s">
        <v>74</v>
      </c>
      <c r="P913" t="s">
        <v>74</v>
      </c>
      <c r="Q913" t="s">
        <v>74</v>
      </c>
      <c r="R913" t="s">
        <v>74</v>
      </c>
      <c r="S913" t="s">
        <v>74</v>
      </c>
      <c r="T913" t="s">
        <v>74</v>
      </c>
      <c r="U913" t="s">
        <v>10424</v>
      </c>
      <c r="V913" t="s">
        <v>10425</v>
      </c>
      <c r="W913" t="s">
        <v>74</v>
      </c>
      <c r="X913" t="s">
        <v>74</v>
      </c>
      <c r="Y913" t="s">
        <v>10426</v>
      </c>
      <c r="Z913" t="s">
        <v>74</v>
      </c>
      <c r="AA913" t="s">
        <v>74</v>
      </c>
      <c r="AB913" t="s">
        <v>74</v>
      </c>
      <c r="AC913" t="s">
        <v>74</v>
      </c>
      <c r="AD913" t="s">
        <v>74</v>
      </c>
      <c r="AE913" t="s">
        <v>74</v>
      </c>
      <c r="AF913" t="s">
        <v>74</v>
      </c>
      <c r="AG913">
        <v>28</v>
      </c>
      <c r="AH913">
        <v>2</v>
      </c>
      <c r="AI913">
        <v>2</v>
      </c>
      <c r="AJ913">
        <v>0</v>
      </c>
      <c r="AK913">
        <v>0</v>
      </c>
      <c r="AL913" t="s">
        <v>344</v>
      </c>
      <c r="AM913" t="s">
        <v>345</v>
      </c>
      <c r="AN913" t="s">
        <v>346</v>
      </c>
      <c r="AO913" t="s">
        <v>347</v>
      </c>
      <c r="AP913" t="s">
        <v>74</v>
      </c>
      <c r="AQ913" t="s">
        <v>74</v>
      </c>
      <c r="AR913" t="s">
        <v>348</v>
      </c>
      <c r="AS913" t="s">
        <v>349</v>
      </c>
      <c r="AT913" t="s">
        <v>10427</v>
      </c>
      <c r="AU913">
        <v>1994</v>
      </c>
      <c r="AV913">
        <v>12</v>
      </c>
      <c r="AW913" t="s">
        <v>10428</v>
      </c>
      <c r="AX913" t="s">
        <v>74</v>
      </c>
      <c r="AY913" t="s">
        <v>74</v>
      </c>
      <c r="AZ913" t="s">
        <v>74</v>
      </c>
      <c r="BA913" t="s">
        <v>74</v>
      </c>
      <c r="BB913">
        <v>986</v>
      </c>
      <c r="BC913">
        <v>995</v>
      </c>
      <c r="BD913" t="s">
        <v>74</v>
      </c>
      <c r="BE913" t="s">
        <v>10429</v>
      </c>
      <c r="BF913" t="str">
        <f>HYPERLINK("http://dx.doi.org/10.1007/s00585-994-0986-3","http://dx.doi.org/10.1007/s00585-994-0986-3")</f>
        <v>http://dx.doi.org/10.1007/s00585-994-0986-3</v>
      </c>
      <c r="BG913" t="s">
        <v>74</v>
      </c>
      <c r="BH913" t="s">
        <v>74</v>
      </c>
      <c r="BI913">
        <v>10</v>
      </c>
      <c r="BJ913" t="s">
        <v>351</v>
      </c>
      <c r="BK913" t="s">
        <v>94</v>
      </c>
      <c r="BL913" t="s">
        <v>352</v>
      </c>
      <c r="BM913" t="s">
        <v>10430</v>
      </c>
      <c r="BN913" t="s">
        <v>74</v>
      </c>
      <c r="BO913" t="s">
        <v>354</v>
      </c>
      <c r="BP913" t="s">
        <v>74</v>
      </c>
      <c r="BQ913" t="s">
        <v>74</v>
      </c>
      <c r="BR913" t="s">
        <v>97</v>
      </c>
      <c r="BS913" t="s">
        <v>10431</v>
      </c>
      <c r="BT913" t="str">
        <f>HYPERLINK("https%3A%2F%2Fwww.webofscience.com%2Fwos%2Fwoscc%2Ffull-record%2FWOS:A1994PU41100008","View Full Record in Web of Science")</f>
        <v>View Full Record in Web of Science</v>
      </c>
    </row>
    <row r="914" spans="1:72" x14ac:dyDescent="0.15">
      <c r="A914" t="s">
        <v>72</v>
      </c>
      <c r="B914" t="s">
        <v>3403</v>
      </c>
      <c r="C914" t="s">
        <v>74</v>
      </c>
      <c r="D914" t="s">
        <v>74</v>
      </c>
      <c r="E914" t="s">
        <v>74</v>
      </c>
      <c r="F914" t="s">
        <v>3403</v>
      </c>
      <c r="G914" t="s">
        <v>74</v>
      </c>
      <c r="H914" t="s">
        <v>74</v>
      </c>
      <c r="I914" t="s">
        <v>10432</v>
      </c>
      <c r="J914" t="s">
        <v>336</v>
      </c>
      <c r="K914" t="s">
        <v>74</v>
      </c>
      <c r="L914" t="s">
        <v>74</v>
      </c>
      <c r="M914" t="s">
        <v>77</v>
      </c>
      <c r="N914" t="s">
        <v>78</v>
      </c>
      <c r="O914" t="s">
        <v>74</v>
      </c>
      <c r="P914" t="s">
        <v>74</v>
      </c>
      <c r="Q914" t="s">
        <v>74</v>
      </c>
      <c r="R914" t="s">
        <v>74</v>
      </c>
      <c r="S914" t="s">
        <v>74</v>
      </c>
      <c r="T914" t="s">
        <v>74</v>
      </c>
      <c r="U914" t="s">
        <v>10433</v>
      </c>
      <c r="V914" t="s">
        <v>10434</v>
      </c>
      <c r="W914" t="s">
        <v>74</v>
      </c>
      <c r="X914" t="s">
        <v>74</v>
      </c>
      <c r="Y914" t="s">
        <v>10435</v>
      </c>
      <c r="Z914" t="s">
        <v>74</v>
      </c>
      <c r="AA914" t="s">
        <v>74</v>
      </c>
      <c r="AB914" t="s">
        <v>74</v>
      </c>
      <c r="AC914" t="s">
        <v>74</v>
      </c>
      <c r="AD914" t="s">
        <v>74</v>
      </c>
      <c r="AE914" t="s">
        <v>74</v>
      </c>
      <c r="AF914" t="s">
        <v>74</v>
      </c>
      <c r="AG914">
        <v>24</v>
      </c>
      <c r="AH914">
        <v>12</v>
      </c>
      <c r="AI914">
        <v>13</v>
      </c>
      <c r="AJ914">
        <v>0</v>
      </c>
      <c r="AK914">
        <v>0</v>
      </c>
      <c r="AL914" t="s">
        <v>1696</v>
      </c>
      <c r="AM914" t="s">
        <v>345</v>
      </c>
      <c r="AN914" t="s">
        <v>1697</v>
      </c>
      <c r="AO914" t="s">
        <v>347</v>
      </c>
      <c r="AP914" t="s">
        <v>74</v>
      </c>
      <c r="AQ914" t="s">
        <v>74</v>
      </c>
      <c r="AR914" t="s">
        <v>10436</v>
      </c>
      <c r="AS914" t="s">
        <v>349</v>
      </c>
      <c r="AT914" t="s">
        <v>10427</v>
      </c>
      <c r="AU914">
        <v>1994</v>
      </c>
      <c r="AV914">
        <v>12</v>
      </c>
      <c r="AW914" t="s">
        <v>10428</v>
      </c>
      <c r="AX914" t="s">
        <v>74</v>
      </c>
      <c r="AY914" t="s">
        <v>74</v>
      </c>
      <c r="AZ914" t="s">
        <v>74</v>
      </c>
      <c r="BA914" t="s">
        <v>74</v>
      </c>
      <c r="BB914">
        <v>1101</v>
      </c>
      <c r="BC914">
        <v>1113</v>
      </c>
      <c r="BD914" t="s">
        <v>74</v>
      </c>
      <c r="BE914" t="s">
        <v>10437</v>
      </c>
      <c r="BF914" t="str">
        <f>HYPERLINK("http://dx.doi.org/10.1007/s00585-994-1101-5","http://dx.doi.org/10.1007/s00585-994-1101-5")</f>
        <v>http://dx.doi.org/10.1007/s00585-994-1101-5</v>
      </c>
      <c r="BG914" t="s">
        <v>74</v>
      </c>
      <c r="BH914" t="s">
        <v>74</v>
      </c>
      <c r="BI914">
        <v>13</v>
      </c>
      <c r="BJ914" t="s">
        <v>351</v>
      </c>
      <c r="BK914" t="s">
        <v>94</v>
      </c>
      <c r="BL914" t="s">
        <v>352</v>
      </c>
      <c r="BM914" t="s">
        <v>10430</v>
      </c>
      <c r="BN914" t="s">
        <v>74</v>
      </c>
      <c r="BO914" t="s">
        <v>354</v>
      </c>
      <c r="BP914" t="s">
        <v>74</v>
      </c>
      <c r="BQ914" t="s">
        <v>74</v>
      </c>
      <c r="BR914" t="s">
        <v>97</v>
      </c>
      <c r="BS914" t="s">
        <v>10438</v>
      </c>
      <c r="BT914" t="str">
        <f>HYPERLINK("https%3A%2F%2Fwww.webofscience.com%2Fwos%2Fwoscc%2Ffull-record%2FWOS:A1994PU41100021","View Full Record in Web of Science")</f>
        <v>View Full Record in Web of Science</v>
      </c>
    </row>
    <row r="915" spans="1:72" x14ac:dyDescent="0.15">
      <c r="A915" t="s">
        <v>72</v>
      </c>
      <c r="B915" t="s">
        <v>10439</v>
      </c>
      <c r="C915" t="s">
        <v>74</v>
      </c>
      <c r="D915" t="s">
        <v>74</v>
      </c>
      <c r="E915" t="s">
        <v>74</v>
      </c>
      <c r="F915" t="s">
        <v>10439</v>
      </c>
      <c r="G915" t="s">
        <v>74</v>
      </c>
      <c r="H915" t="s">
        <v>74</v>
      </c>
      <c r="I915" t="s">
        <v>10440</v>
      </c>
      <c r="J915" t="s">
        <v>336</v>
      </c>
      <c r="K915" t="s">
        <v>74</v>
      </c>
      <c r="L915" t="s">
        <v>74</v>
      </c>
      <c r="M915" t="s">
        <v>77</v>
      </c>
      <c r="N915" t="s">
        <v>78</v>
      </c>
      <c r="O915" t="s">
        <v>74</v>
      </c>
      <c r="P915" t="s">
        <v>74</v>
      </c>
      <c r="Q915" t="s">
        <v>74</v>
      </c>
      <c r="R915" t="s">
        <v>74</v>
      </c>
      <c r="S915" t="s">
        <v>74</v>
      </c>
      <c r="T915" t="s">
        <v>74</v>
      </c>
      <c r="U915" t="s">
        <v>10441</v>
      </c>
      <c r="V915" t="s">
        <v>10442</v>
      </c>
      <c r="W915" t="s">
        <v>10443</v>
      </c>
      <c r="X915" t="s">
        <v>10444</v>
      </c>
      <c r="Y915" t="s">
        <v>10445</v>
      </c>
      <c r="Z915" t="s">
        <v>74</v>
      </c>
      <c r="AA915" t="s">
        <v>10446</v>
      </c>
      <c r="AB915" t="s">
        <v>2923</v>
      </c>
      <c r="AC915" t="s">
        <v>74</v>
      </c>
      <c r="AD915" t="s">
        <v>74</v>
      </c>
      <c r="AE915" t="s">
        <v>74</v>
      </c>
      <c r="AF915" t="s">
        <v>74</v>
      </c>
      <c r="AG915">
        <v>8</v>
      </c>
      <c r="AH915">
        <v>15</v>
      </c>
      <c r="AI915">
        <v>16</v>
      </c>
      <c r="AJ915">
        <v>0</v>
      </c>
      <c r="AK915">
        <v>1</v>
      </c>
      <c r="AL915" t="s">
        <v>344</v>
      </c>
      <c r="AM915" t="s">
        <v>345</v>
      </c>
      <c r="AN915" t="s">
        <v>346</v>
      </c>
      <c r="AO915" t="s">
        <v>347</v>
      </c>
      <c r="AP915" t="s">
        <v>74</v>
      </c>
      <c r="AQ915" t="s">
        <v>74</v>
      </c>
      <c r="AR915" t="s">
        <v>348</v>
      </c>
      <c r="AS915" t="s">
        <v>349</v>
      </c>
      <c r="AT915" t="s">
        <v>10427</v>
      </c>
      <c r="AU915">
        <v>1994</v>
      </c>
      <c r="AV915">
        <v>12</v>
      </c>
      <c r="AW915" t="s">
        <v>10428</v>
      </c>
      <c r="AX915" t="s">
        <v>74</v>
      </c>
      <c r="AY915" t="s">
        <v>74</v>
      </c>
      <c r="AZ915" t="s">
        <v>74</v>
      </c>
      <c r="BA915" t="s">
        <v>74</v>
      </c>
      <c r="BB915">
        <v>1114</v>
      </c>
      <c r="BC915">
        <v>1118</v>
      </c>
      <c r="BD915" t="s">
        <v>74</v>
      </c>
      <c r="BE915" t="s">
        <v>74</v>
      </c>
      <c r="BF915" t="s">
        <v>74</v>
      </c>
      <c r="BG915" t="s">
        <v>74</v>
      </c>
      <c r="BH915" t="s">
        <v>74</v>
      </c>
      <c r="BI915">
        <v>5</v>
      </c>
      <c r="BJ915" t="s">
        <v>351</v>
      </c>
      <c r="BK915" t="s">
        <v>94</v>
      </c>
      <c r="BL915" t="s">
        <v>352</v>
      </c>
      <c r="BM915" t="s">
        <v>10430</v>
      </c>
      <c r="BN915" t="s">
        <v>74</v>
      </c>
      <c r="BO915" t="s">
        <v>74</v>
      </c>
      <c r="BP915" t="s">
        <v>74</v>
      </c>
      <c r="BQ915" t="s">
        <v>74</v>
      </c>
      <c r="BR915" t="s">
        <v>97</v>
      </c>
      <c r="BS915" t="s">
        <v>10447</v>
      </c>
      <c r="BT915" t="str">
        <f>HYPERLINK("https%3A%2F%2Fwww.webofscience.com%2Fwos%2Fwoscc%2Ffull-record%2FWOS:A1994PU41100022","View Full Record in Web of Science")</f>
        <v>View Full Record in Web of Science</v>
      </c>
    </row>
    <row r="916" spans="1:72" x14ac:dyDescent="0.15">
      <c r="A916" t="s">
        <v>72</v>
      </c>
      <c r="B916" t="s">
        <v>10448</v>
      </c>
      <c r="C916" t="s">
        <v>74</v>
      </c>
      <c r="D916" t="s">
        <v>74</v>
      </c>
      <c r="E916" t="s">
        <v>74</v>
      </c>
      <c r="F916" t="s">
        <v>10448</v>
      </c>
      <c r="G916" t="s">
        <v>74</v>
      </c>
      <c r="H916" t="s">
        <v>74</v>
      </c>
      <c r="I916" t="s">
        <v>10449</v>
      </c>
      <c r="J916" t="s">
        <v>10450</v>
      </c>
      <c r="K916" t="s">
        <v>74</v>
      </c>
      <c r="L916" t="s">
        <v>74</v>
      </c>
      <c r="M916" t="s">
        <v>77</v>
      </c>
      <c r="N916" t="s">
        <v>78</v>
      </c>
      <c r="O916" t="s">
        <v>74</v>
      </c>
      <c r="P916" t="s">
        <v>74</v>
      </c>
      <c r="Q916" t="s">
        <v>74</v>
      </c>
      <c r="R916" t="s">
        <v>74</v>
      </c>
      <c r="S916" t="s">
        <v>74</v>
      </c>
      <c r="T916" t="s">
        <v>74</v>
      </c>
      <c r="U916" t="s">
        <v>74</v>
      </c>
      <c r="V916" t="s">
        <v>10451</v>
      </c>
      <c r="W916" t="s">
        <v>74</v>
      </c>
      <c r="X916" t="s">
        <v>74</v>
      </c>
      <c r="Y916" t="s">
        <v>10452</v>
      </c>
      <c r="Z916" t="s">
        <v>74</v>
      </c>
      <c r="AA916" t="s">
        <v>10453</v>
      </c>
      <c r="AB916" t="s">
        <v>74</v>
      </c>
      <c r="AC916" t="s">
        <v>74</v>
      </c>
      <c r="AD916" t="s">
        <v>74</v>
      </c>
      <c r="AE916" t="s">
        <v>74</v>
      </c>
      <c r="AF916" t="s">
        <v>74</v>
      </c>
      <c r="AG916">
        <v>0</v>
      </c>
      <c r="AH916">
        <v>9</v>
      </c>
      <c r="AI916">
        <v>9</v>
      </c>
      <c r="AJ916">
        <v>0</v>
      </c>
      <c r="AK916">
        <v>0</v>
      </c>
      <c r="AL916" t="s">
        <v>9735</v>
      </c>
      <c r="AM916" t="s">
        <v>3772</v>
      </c>
      <c r="AN916" t="s">
        <v>9736</v>
      </c>
      <c r="AO916" t="s">
        <v>10454</v>
      </c>
      <c r="AP916" t="s">
        <v>74</v>
      </c>
      <c r="AQ916" t="s">
        <v>74</v>
      </c>
      <c r="AR916" t="s">
        <v>10455</v>
      </c>
      <c r="AS916" t="s">
        <v>10456</v>
      </c>
      <c r="AT916" t="s">
        <v>10427</v>
      </c>
      <c r="AU916">
        <v>1994</v>
      </c>
      <c r="AV916">
        <v>54</v>
      </c>
      <c r="AW916">
        <v>4</v>
      </c>
      <c r="AX916" t="s">
        <v>74</v>
      </c>
      <c r="AY916" t="s">
        <v>74</v>
      </c>
      <c r="AZ916" t="s">
        <v>74</v>
      </c>
      <c r="BA916" t="s">
        <v>74</v>
      </c>
      <c r="BB916">
        <v>355</v>
      </c>
      <c r="BC916">
        <v>371</v>
      </c>
      <c r="BD916" t="s">
        <v>74</v>
      </c>
      <c r="BE916" t="s">
        <v>74</v>
      </c>
      <c r="BF916" t="s">
        <v>74</v>
      </c>
      <c r="BG916" t="s">
        <v>74</v>
      </c>
      <c r="BH916" t="s">
        <v>74</v>
      </c>
      <c r="BI916">
        <v>17</v>
      </c>
      <c r="BJ916" t="s">
        <v>270</v>
      </c>
      <c r="BK916" t="s">
        <v>94</v>
      </c>
      <c r="BL916" t="s">
        <v>270</v>
      </c>
      <c r="BM916" t="s">
        <v>10457</v>
      </c>
      <c r="BN916" t="s">
        <v>74</v>
      </c>
      <c r="BO916" t="s">
        <v>74</v>
      </c>
      <c r="BP916" t="s">
        <v>74</v>
      </c>
      <c r="BQ916" t="s">
        <v>74</v>
      </c>
      <c r="BR916" t="s">
        <v>97</v>
      </c>
      <c r="BS916" t="s">
        <v>10458</v>
      </c>
      <c r="BT916" t="str">
        <f>HYPERLINK("https%3A%2F%2Fwww.webofscience.com%2Fwos%2Fwoscc%2Ffull-record%2FWOS:A1994PY43400008","View Full Record in Web of Science")</f>
        <v>View Full Record in Web of Science</v>
      </c>
    </row>
    <row r="917" spans="1:72" x14ac:dyDescent="0.15">
      <c r="A917" t="s">
        <v>72</v>
      </c>
      <c r="B917" t="s">
        <v>10459</v>
      </c>
      <c r="C917" t="s">
        <v>74</v>
      </c>
      <c r="D917" t="s">
        <v>74</v>
      </c>
      <c r="E917" t="s">
        <v>74</v>
      </c>
      <c r="F917" t="s">
        <v>10459</v>
      </c>
      <c r="G917" t="s">
        <v>74</v>
      </c>
      <c r="H917" t="s">
        <v>74</v>
      </c>
      <c r="I917" t="s">
        <v>10460</v>
      </c>
      <c r="J917" t="s">
        <v>10461</v>
      </c>
      <c r="K917" t="s">
        <v>74</v>
      </c>
      <c r="L917" t="s">
        <v>74</v>
      </c>
      <c r="M917" t="s">
        <v>77</v>
      </c>
      <c r="N917" t="s">
        <v>78</v>
      </c>
      <c r="O917" t="s">
        <v>74</v>
      </c>
      <c r="P917" t="s">
        <v>74</v>
      </c>
      <c r="Q917" t="s">
        <v>74</v>
      </c>
      <c r="R917" t="s">
        <v>74</v>
      </c>
      <c r="S917" t="s">
        <v>74</v>
      </c>
      <c r="T917" t="s">
        <v>74</v>
      </c>
      <c r="U917" t="s">
        <v>10462</v>
      </c>
      <c r="V917" t="s">
        <v>10463</v>
      </c>
      <c r="W917" t="s">
        <v>74</v>
      </c>
      <c r="X917" t="s">
        <v>74</v>
      </c>
      <c r="Y917" t="s">
        <v>10464</v>
      </c>
      <c r="Z917" t="s">
        <v>74</v>
      </c>
      <c r="AA917" t="s">
        <v>74</v>
      </c>
      <c r="AB917" t="s">
        <v>74</v>
      </c>
      <c r="AC917" t="s">
        <v>74</v>
      </c>
      <c r="AD917" t="s">
        <v>74</v>
      </c>
      <c r="AE917" t="s">
        <v>74</v>
      </c>
      <c r="AF917" t="s">
        <v>74</v>
      </c>
      <c r="AG917">
        <v>39</v>
      </c>
      <c r="AH917">
        <v>38</v>
      </c>
      <c r="AI917">
        <v>42</v>
      </c>
      <c r="AJ917">
        <v>1</v>
      </c>
      <c r="AK917">
        <v>9</v>
      </c>
      <c r="AL917" t="s">
        <v>1504</v>
      </c>
      <c r="AM917" t="s">
        <v>1505</v>
      </c>
      <c r="AN917" t="s">
        <v>1506</v>
      </c>
      <c r="AO917" t="s">
        <v>10465</v>
      </c>
      <c r="AP917" t="s">
        <v>74</v>
      </c>
      <c r="AQ917" t="s">
        <v>74</v>
      </c>
      <c r="AR917" t="s">
        <v>10461</v>
      </c>
      <c r="AS917" t="s">
        <v>10466</v>
      </c>
      <c r="AT917" t="s">
        <v>10427</v>
      </c>
      <c r="AU917">
        <v>1994</v>
      </c>
      <c r="AV917">
        <v>28</v>
      </c>
      <c r="AW917">
        <v>3</v>
      </c>
      <c r="AX917" t="s">
        <v>74</v>
      </c>
      <c r="AY917" t="s">
        <v>74</v>
      </c>
      <c r="AZ917" t="s">
        <v>74</v>
      </c>
      <c r="BA917" t="s">
        <v>74</v>
      </c>
      <c r="BB917">
        <v>255</v>
      </c>
      <c r="BC917">
        <v>272</v>
      </c>
      <c r="BD917" t="s">
        <v>74</v>
      </c>
      <c r="BE917" t="s">
        <v>10467</v>
      </c>
      <c r="BF917" t="str">
        <f>HYPERLINK("http://dx.doi.org/10.1007/BF01104136","http://dx.doi.org/10.1007/BF01104136")</f>
        <v>http://dx.doi.org/10.1007/BF01104136</v>
      </c>
      <c r="BG917" t="s">
        <v>74</v>
      </c>
      <c r="BH917" t="s">
        <v>74</v>
      </c>
      <c r="BI917">
        <v>18</v>
      </c>
      <c r="BJ917" t="s">
        <v>1629</v>
      </c>
      <c r="BK917" t="s">
        <v>94</v>
      </c>
      <c r="BL917" t="s">
        <v>1630</v>
      </c>
      <c r="BM917" t="s">
        <v>10468</v>
      </c>
      <c r="BN917" t="s">
        <v>74</v>
      </c>
      <c r="BO917" t="s">
        <v>74</v>
      </c>
      <c r="BP917" t="s">
        <v>74</v>
      </c>
      <c r="BQ917" t="s">
        <v>74</v>
      </c>
      <c r="BR917" t="s">
        <v>97</v>
      </c>
      <c r="BS917" t="s">
        <v>10469</v>
      </c>
      <c r="BT917" t="str">
        <f>HYPERLINK("https%3A%2F%2Fwww.webofscience.com%2Fwos%2Fwoscc%2Ffull-record%2FWOS:A1994PR59400002","View Full Record in Web of Science")</f>
        <v>View Full Record in Web of Science</v>
      </c>
    </row>
    <row r="918" spans="1:72" x14ac:dyDescent="0.15">
      <c r="A918" t="s">
        <v>72</v>
      </c>
      <c r="B918" t="s">
        <v>10470</v>
      </c>
      <c r="C918" t="s">
        <v>74</v>
      </c>
      <c r="D918" t="s">
        <v>74</v>
      </c>
      <c r="E918" t="s">
        <v>74</v>
      </c>
      <c r="F918" t="s">
        <v>10470</v>
      </c>
      <c r="G918" t="s">
        <v>74</v>
      </c>
      <c r="H918" t="s">
        <v>74</v>
      </c>
      <c r="I918" t="s">
        <v>10471</v>
      </c>
      <c r="J918" t="s">
        <v>10472</v>
      </c>
      <c r="K918" t="s">
        <v>74</v>
      </c>
      <c r="L918" t="s">
        <v>74</v>
      </c>
      <c r="M918" t="s">
        <v>77</v>
      </c>
      <c r="N918" t="s">
        <v>519</v>
      </c>
      <c r="O918" t="s">
        <v>74</v>
      </c>
      <c r="P918" t="s">
        <v>74</v>
      </c>
      <c r="Q918" t="s">
        <v>74</v>
      </c>
      <c r="R918" t="s">
        <v>74</v>
      </c>
      <c r="S918" t="s">
        <v>74</v>
      </c>
      <c r="T918" t="s">
        <v>74</v>
      </c>
      <c r="U918" t="s">
        <v>10473</v>
      </c>
      <c r="V918" t="s">
        <v>10474</v>
      </c>
      <c r="W918" t="s">
        <v>74</v>
      </c>
      <c r="X918" t="s">
        <v>74</v>
      </c>
      <c r="Y918" t="s">
        <v>10475</v>
      </c>
      <c r="Z918" t="s">
        <v>74</v>
      </c>
      <c r="AA918" t="s">
        <v>74</v>
      </c>
      <c r="AB918" t="s">
        <v>74</v>
      </c>
      <c r="AC918" t="s">
        <v>74</v>
      </c>
      <c r="AD918" t="s">
        <v>74</v>
      </c>
      <c r="AE918" t="s">
        <v>74</v>
      </c>
      <c r="AF918" t="s">
        <v>74</v>
      </c>
      <c r="AG918">
        <v>6</v>
      </c>
      <c r="AH918">
        <v>1</v>
      </c>
      <c r="AI918">
        <v>1</v>
      </c>
      <c r="AJ918">
        <v>0</v>
      </c>
      <c r="AK918">
        <v>5</v>
      </c>
      <c r="AL918" t="s">
        <v>85</v>
      </c>
      <c r="AM918" t="s">
        <v>86</v>
      </c>
      <c r="AN918" t="s">
        <v>87</v>
      </c>
      <c r="AO918" t="s">
        <v>10476</v>
      </c>
      <c r="AP918" t="s">
        <v>74</v>
      </c>
      <c r="AQ918" t="s">
        <v>74</v>
      </c>
      <c r="AR918" t="s">
        <v>10477</v>
      </c>
      <c r="AS918" t="s">
        <v>10478</v>
      </c>
      <c r="AT918" t="s">
        <v>10427</v>
      </c>
      <c r="AU918">
        <v>1994</v>
      </c>
      <c r="AV918">
        <v>23</v>
      </c>
      <c r="AW918">
        <v>1</v>
      </c>
      <c r="AX918" t="s">
        <v>74</v>
      </c>
      <c r="AY918" t="s">
        <v>74</v>
      </c>
      <c r="AZ918" t="s">
        <v>74</v>
      </c>
      <c r="BA918" t="s">
        <v>74</v>
      </c>
      <c r="BB918">
        <v>99</v>
      </c>
      <c r="BC918">
        <v>104</v>
      </c>
      <c r="BD918" t="s">
        <v>74</v>
      </c>
      <c r="BE918" t="s">
        <v>10479</v>
      </c>
      <c r="BF918" t="str">
        <f>HYPERLINK("http://dx.doi.org/10.1016/0165-232X(94)90015-9","http://dx.doi.org/10.1016/0165-232X(94)90015-9")</f>
        <v>http://dx.doi.org/10.1016/0165-232X(94)90015-9</v>
      </c>
      <c r="BG918" t="s">
        <v>74</v>
      </c>
      <c r="BH918" t="s">
        <v>74</v>
      </c>
      <c r="BI918">
        <v>6</v>
      </c>
      <c r="BJ918" t="s">
        <v>10480</v>
      </c>
      <c r="BK918" t="s">
        <v>94</v>
      </c>
      <c r="BL918" t="s">
        <v>10481</v>
      </c>
      <c r="BM918" t="s">
        <v>10482</v>
      </c>
      <c r="BN918" t="s">
        <v>74</v>
      </c>
      <c r="BO918" t="s">
        <v>74</v>
      </c>
      <c r="BP918" t="s">
        <v>74</v>
      </c>
      <c r="BQ918" t="s">
        <v>74</v>
      </c>
      <c r="BR918" t="s">
        <v>97</v>
      </c>
      <c r="BS918" t="s">
        <v>10483</v>
      </c>
      <c r="BT918" t="str">
        <f>HYPERLINK("https%3A%2F%2Fwww.webofscience.com%2Fwos%2Fwoscc%2Ffull-record%2FWOS:A1994PX24700007","View Full Record in Web of Science")</f>
        <v>View Full Record in Web of Science</v>
      </c>
    </row>
    <row r="919" spans="1:72" x14ac:dyDescent="0.15">
      <c r="A919" t="s">
        <v>72</v>
      </c>
      <c r="B919" t="s">
        <v>10484</v>
      </c>
      <c r="C919" t="s">
        <v>74</v>
      </c>
      <c r="D919" t="s">
        <v>74</v>
      </c>
      <c r="E919" t="s">
        <v>74</v>
      </c>
      <c r="F919" t="s">
        <v>10484</v>
      </c>
      <c r="G919" t="s">
        <v>74</v>
      </c>
      <c r="H919" t="s">
        <v>74</v>
      </c>
      <c r="I919" t="s">
        <v>10485</v>
      </c>
      <c r="J919" t="s">
        <v>4098</v>
      </c>
      <c r="K919" t="s">
        <v>74</v>
      </c>
      <c r="L919" t="s">
        <v>74</v>
      </c>
      <c r="M919" t="s">
        <v>77</v>
      </c>
      <c r="N919" t="s">
        <v>519</v>
      </c>
      <c r="O919" t="s">
        <v>74</v>
      </c>
      <c r="P919" t="s">
        <v>74</v>
      </c>
      <c r="Q919" t="s">
        <v>74</v>
      </c>
      <c r="R919" t="s">
        <v>74</v>
      </c>
      <c r="S919" t="s">
        <v>74</v>
      </c>
      <c r="T919" t="s">
        <v>10486</v>
      </c>
      <c r="U919" t="s">
        <v>10487</v>
      </c>
      <c r="V919" t="s">
        <v>74</v>
      </c>
      <c r="W919" t="s">
        <v>74</v>
      </c>
      <c r="X919" t="s">
        <v>74</v>
      </c>
      <c r="Y919" t="s">
        <v>10488</v>
      </c>
      <c r="Z919" t="s">
        <v>74</v>
      </c>
      <c r="AA919" t="s">
        <v>74</v>
      </c>
      <c r="AB919" t="s">
        <v>74</v>
      </c>
      <c r="AC919" t="s">
        <v>74</v>
      </c>
      <c r="AD919" t="s">
        <v>74</v>
      </c>
      <c r="AE919" t="s">
        <v>74</v>
      </c>
      <c r="AF919" t="s">
        <v>74</v>
      </c>
      <c r="AG919">
        <v>23</v>
      </c>
      <c r="AH919">
        <v>67</v>
      </c>
      <c r="AI919">
        <v>69</v>
      </c>
      <c r="AJ919">
        <v>0</v>
      </c>
      <c r="AK919">
        <v>1</v>
      </c>
      <c r="AL919" t="s">
        <v>4105</v>
      </c>
      <c r="AM919" t="s">
        <v>1168</v>
      </c>
      <c r="AN919" t="s">
        <v>4106</v>
      </c>
      <c r="AO919" t="s">
        <v>4107</v>
      </c>
      <c r="AP919" t="s">
        <v>74</v>
      </c>
      <c r="AQ919" t="s">
        <v>74</v>
      </c>
      <c r="AR919" t="s">
        <v>4098</v>
      </c>
      <c r="AS919" t="s">
        <v>4108</v>
      </c>
      <c r="AT919" t="s">
        <v>10427</v>
      </c>
      <c r="AU919">
        <v>1994</v>
      </c>
      <c r="AV919">
        <v>96</v>
      </c>
      <c r="AW919">
        <v>4</v>
      </c>
      <c r="AX919" t="s">
        <v>74</v>
      </c>
      <c r="AY919" t="s">
        <v>74</v>
      </c>
      <c r="AZ919" t="s">
        <v>74</v>
      </c>
      <c r="BA919" t="s">
        <v>74</v>
      </c>
      <c r="BB919">
        <v>1111</v>
      </c>
      <c r="BC919">
        <v>1113</v>
      </c>
      <c r="BD919" t="s">
        <v>74</v>
      </c>
      <c r="BE919" t="s">
        <v>10489</v>
      </c>
      <c r="BF919" t="str">
        <f>HYPERLINK("http://dx.doi.org/10.2307/1369125","http://dx.doi.org/10.2307/1369125")</f>
        <v>http://dx.doi.org/10.2307/1369125</v>
      </c>
      <c r="BG919" t="s">
        <v>74</v>
      </c>
      <c r="BH919" t="s">
        <v>74</v>
      </c>
      <c r="BI919">
        <v>3</v>
      </c>
      <c r="BJ919" t="s">
        <v>690</v>
      </c>
      <c r="BK919" t="s">
        <v>94</v>
      </c>
      <c r="BL919" t="s">
        <v>691</v>
      </c>
      <c r="BM919" t="s">
        <v>10490</v>
      </c>
      <c r="BN919" t="s">
        <v>74</v>
      </c>
      <c r="BO919" t="s">
        <v>74</v>
      </c>
      <c r="BP919" t="s">
        <v>74</v>
      </c>
      <c r="BQ919" t="s">
        <v>74</v>
      </c>
      <c r="BR919" t="s">
        <v>97</v>
      </c>
      <c r="BS919" t="s">
        <v>10491</v>
      </c>
      <c r="BT919" t="str">
        <f>HYPERLINK("https%3A%2F%2Fwww.webofscience.com%2Fwos%2Fwoscc%2Ffull-record%2FWOS:A1994PV58700029","View Full Record in Web of Science")</f>
        <v>View Full Record in Web of Science</v>
      </c>
    </row>
    <row r="920" spans="1:72" x14ac:dyDescent="0.15">
      <c r="A920" t="s">
        <v>72</v>
      </c>
      <c r="B920" t="s">
        <v>10492</v>
      </c>
      <c r="C920" t="s">
        <v>74</v>
      </c>
      <c r="D920" t="s">
        <v>74</v>
      </c>
      <c r="E920" t="s">
        <v>74</v>
      </c>
      <c r="F920" t="s">
        <v>10492</v>
      </c>
      <c r="G920" t="s">
        <v>74</v>
      </c>
      <c r="H920" t="s">
        <v>74</v>
      </c>
      <c r="I920" t="s">
        <v>10493</v>
      </c>
      <c r="J920" t="s">
        <v>647</v>
      </c>
      <c r="K920" t="s">
        <v>74</v>
      </c>
      <c r="L920" t="s">
        <v>74</v>
      </c>
      <c r="M920" t="s">
        <v>648</v>
      </c>
      <c r="N920" t="s">
        <v>78</v>
      </c>
      <c r="O920" t="s">
        <v>74</v>
      </c>
      <c r="P920" t="s">
        <v>74</v>
      </c>
      <c r="Q920" t="s">
        <v>74</v>
      </c>
      <c r="R920" t="s">
        <v>74</v>
      </c>
      <c r="S920" t="s">
        <v>74</v>
      </c>
      <c r="T920" t="s">
        <v>74</v>
      </c>
      <c r="U920" t="s">
        <v>74</v>
      </c>
      <c r="V920" t="s">
        <v>74</v>
      </c>
      <c r="W920" t="s">
        <v>74</v>
      </c>
      <c r="X920" t="s">
        <v>74</v>
      </c>
      <c r="Y920" t="s">
        <v>10494</v>
      </c>
      <c r="Z920" t="s">
        <v>74</v>
      </c>
      <c r="AA920" t="s">
        <v>74</v>
      </c>
      <c r="AB920" t="s">
        <v>74</v>
      </c>
      <c r="AC920" t="s">
        <v>74</v>
      </c>
      <c r="AD920" t="s">
        <v>74</v>
      </c>
      <c r="AE920" t="s">
        <v>74</v>
      </c>
      <c r="AF920" t="s">
        <v>74</v>
      </c>
      <c r="AG920">
        <v>4</v>
      </c>
      <c r="AH920">
        <v>1</v>
      </c>
      <c r="AI920">
        <v>1</v>
      </c>
      <c r="AJ920">
        <v>0</v>
      </c>
      <c r="AK920">
        <v>0</v>
      </c>
      <c r="AL920" t="s">
        <v>650</v>
      </c>
      <c r="AM920" t="s">
        <v>651</v>
      </c>
      <c r="AN920" t="s">
        <v>652</v>
      </c>
      <c r="AO920" t="s">
        <v>653</v>
      </c>
      <c r="AP920" t="s">
        <v>74</v>
      </c>
      <c r="AQ920" t="s">
        <v>74</v>
      </c>
      <c r="AR920" t="s">
        <v>654</v>
      </c>
      <c r="AS920" t="s">
        <v>655</v>
      </c>
      <c r="AT920" t="s">
        <v>10427</v>
      </c>
      <c r="AU920">
        <v>1994</v>
      </c>
      <c r="AV920">
        <v>339</v>
      </c>
      <c r="AW920">
        <v>2</v>
      </c>
      <c r="AX920" t="s">
        <v>74</v>
      </c>
      <c r="AY920" t="s">
        <v>74</v>
      </c>
      <c r="AZ920" t="s">
        <v>74</v>
      </c>
      <c r="BA920" t="s">
        <v>74</v>
      </c>
      <c r="BB920">
        <v>243</v>
      </c>
      <c r="BC920">
        <v>245</v>
      </c>
      <c r="BD920" t="s">
        <v>74</v>
      </c>
      <c r="BE920" t="s">
        <v>74</v>
      </c>
      <c r="BF920" t="s">
        <v>74</v>
      </c>
      <c r="BG920" t="s">
        <v>74</v>
      </c>
      <c r="BH920" t="s">
        <v>74</v>
      </c>
      <c r="BI920">
        <v>3</v>
      </c>
      <c r="BJ920" t="s">
        <v>113</v>
      </c>
      <c r="BK920" t="s">
        <v>94</v>
      </c>
      <c r="BL920" t="s">
        <v>114</v>
      </c>
      <c r="BM920" t="s">
        <v>10495</v>
      </c>
      <c r="BN920" t="s">
        <v>74</v>
      </c>
      <c r="BO920" t="s">
        <v>74</v>
      </c>
      <c r="BP920" t="s">
        <v>74</v>
      </c>
      <c r="BQ920" t="s">
        <v>74</v>
      </c>
      <c r="BR920" t="s">
        <v>97</v>
      </c>
      <c r="BS920" t="s">
        <v>10496</v>
      </c>
      <c r="BT920" t="str">
        <f>HYPERLINK("https%3A%2F%2Fwww.webofscience.com%2Fwos%2Fwoscc%2Ffull-record%2FWOS:A1994PX77900026","View Full Record in Web of Science")</f>
        <v>View Full Record in Web of Science</v>
      </c>
    </row>
    <row r="921" spans="1:72" x14ac:dyDescent="0.15">
      <c r="A921" t="s">
        <v>72</v>
      </c>
      <c r="B921" t="s">
        <v>10497</v>
      </c>
      <c r="C921" t="s">
        <v>74</v>
      </c>
      <c r="D921" t="s">
        <v>74</v>
      </c>
      <c r="E921" t="s">
        <v>74</v>
      </c>
      <c r="F921" t="s">
        <v>10497</v>
      </c>
      <c r="G921" t="s">
        <v>74</v>
      </c>
      <c r="H921" t="s">
        <v>74</v>
      </c>
      <c r="I921" t="s">
        <v>10498</v>
      </c>
      <c r="J921" t="s">
        <v>647</v>
      </c>
      <c r="K921" t="s">
        <v>74</v>
      </c>
      <c r="L921" t="s">
        <v>74</v>
      </c>
      <c r="M921" t="s">
        <v>648</v>
      </c>
      <c r="N921" t="s">
        <v>78</v>
      </c>
      <c r="O921" t="s">
        <v>74</v>
      </c>
      <c r="P921" t="s">
        <v>74</v>
      </c>
      <c r="Q921" t="s">
        <v>74</v>
      </c>
      <c r="R921" t="s">
        <v>74</v>
      </c>
      <c r="S921" t="s">
        <v>74</v>
      </c>
      <c r="T921" t="s">
        <v>74</v>
      </c>
      <c r="U921" t="s">
        <v>10499</v>
      </c>
      <c r="V921" t="s">
        <v>74</v>
      </c>
      <c r="W921" t="s">
        <v>10500</v>
      </c>
      <c r="X921" t="s">
        <v>10501</v>
      </c>
      <c r="Y921" t="s">
        <v>10502</v>
      </c>
      <c r="Z921" t="s">
        <v>74</v>
      </c>
      <c r="AA921" t="s">
        <v>10503</v>
      </c>
      <c r="AB921" t="s">
        <v>10504</v>
      </c>
      <c r="AC921" t="s">
        <v>74</v>
      </c>
      <c r="AD921" t="s">
        <v>74</v>
      </c>
      <c r="AE921" t="s">
        <v>74</v>
      </c>
      <c r="AF921" t="s">
        <v>74</v>
      </c>
      <c r="AG921">
        <v>15</v>
      </c>
      <c r="AH921">
        <v>10</v>
      </c>
      <c r="AI921">
        <v>10</v>
      </c>
      <c r="AJ921">
        <v>0</v>
      </c>
      <c r="AK921">
        <v>0</v>
      </c>
      <c r="AL921" t="s">
        <v>650</v>
      </c>
      <c r="AM921" t="s">
        <v>651</v>
      </c>
      <c r="AN921" t="s">
        <v>652</v>
      </c>
      <c r="AO921" t="s">
        <v>653</v>
      </c>
      <c r="AP921" t="s">
        <v>74</v>
      </c>
      <c r="AQ921" t="s">
        <v>74</v>
      </c>
      <c r="AR921" t="s">
        <v>654</v>
      </c>
      <c r="AS921" t="s">
        <v>655</v>
      </c>
      <c r="AT921" t="s">
        <v>10427</v>
      </c>
      <c r="AU921">
        <v>1994</v>
      </c>
      <c r="AV921">
        <v>339</v>
      </c>
      <c r="AW921">
        <v>2</v>
      </c>
      <c r="AX921" t="s">
        <v>74</v>
      </c>
      <c r="AY921" t="s">
        <v>74</v>
      </c>
      <c r="AZ921" t="s">
        <v>74</v>
      </c>
      <c r="BA921" t="s">
        <v>74</v>
      </c>
      <c r="BB921">
        <v>253</v>
      </c>
      <c r="BC921">
        <v>256</v>
      </c>
      <c r="BD921" t="s">
        <v>74</v>
      </c>
      <c r="BE921" t="s">
        <v>74</v>
      </c>
      <c r="BF921" t="s">
        <v>74</v>
      </c>
      <c r="BG921" t="s">
        <v>74</v>
      </c>
      <c r="BH921" t="s">
        <v>74</v>
      </c>
      <c r="BI921">
        <v>4</v>
      </c>
      <c r="BJ921" t="s">
        <v>113</v>
      </c>
      <c r="BK921" t="s">
        <v>94</v>
      </c>
      <c r="BL921" t="s">
        <v>114</v>
      </c>
      <c r="BM921" t="s">
        <v>10495</v>
      </c>
      <c r="BN921" t="s">
        <v>74</v>
      </c>
      <c r="BO921" t="s">
        <v>74</v>
      </c>
      <c r="BP921" t="s">
        <v>74</v>
      </c>
      <c r="BQ921" t="s">
        <v>74</v>
      </c>
      <c r="BR921" t="s">
        <v>97</v>
      </c>
      <c r="BS921" t="s">
        <v>10505</v>
      </c>
      <c r="BT921" t="str">
        <f>HYPERLINK("https%3A%2F%2Fwww.webofscience.com%2Fwos%2Fwoscc%2Ffull-record%2FWOS:A1994PX77900029","View Full Record in Web of Science")</f>
        <v>View Full Record in Web of Science</v>
      </c>
    </row>
    <row r="922" spans="1:72" x14ac:dyDescent="0.15">
      <c r="A922" t="s">
        <v>72</v>
      </c>
      <c r="B922" t="s">
        <v>10506</v>
      </c>
      <c r="C922" t="s">
        <v>74</v>
      </c>
      <c r="D922" t="s">
        <v>74</v>
      </c>
      <c r="E922" t="s">
        <v>74</v>
      </c>
      <c r="F922" t="s">
        <v>10506</v>
      </c>
      <c r="G922" t="s">
        <v>74</v>
      </c>
      <c r="H922" t="s">
        <v>74</v>
      </c>
      <c r="I922" t="s">
        <v>10507</v>
      </c>
      <c r="J922" t="s">
        <v>696</v>
      </c>
      <c r="K922" t="s">
        <v>74</v>
      </c>
      <c r="L922" t="s">
        <v>74</v>
      </c>
      <c r="M922" t="s">
        <v>648</v>
      </c>
      <c r="N922" t="s">
        <v>78</v>
      </c>
      <c r="O922" t="s">
        <v>74</v>
      </c>
      <c r="P922" t="s">
        <v>74</v>
      </c>
      <c r="Q922" t="s">
        <v>74</v>
      </c>
      <c r="R922" t="s">
        <v>74</v>
      </c>
      <c r="S922" t="s">
        <v>74</v>
      </c>
      <c r="T922" t="s">
        <v>74</v>
      </c>
      <c r="U922" t="s">
        <v>10508</v>
      </c>
      <c r="V922" t="s">
        <v>74</v>
      </c>
      <c r="W922" t="s">
        <v>74</v>
      </c>
      <c r="X922" t="s">
        <v>74</v>
      </c>
      <c r="Y922" t="s">
        <v>10509</v>
      </c>
      <c r="Z922" t="s">
        <v>74</v>
      </c>
      <c r="AA922" t="s">
        <v>74</v>
      </c>
      <c r="AB922" t="s">
        <v>74</v>
      </c>
      <c r="AC922" t="s">
        <v>74</v>
      </c>
      <c r="AD922" t="s">
        <v>74</v>
      </c>
      <c r="AE922" t="s">
        <v>74</v>
      </c>
      <c r="AF922" t="s">
        <v>74</v>
      </c>
      <c r="AG922">
        <v>12</v>
      </c>
      <c r="AH922">
        <v>0</v>
      </c>
      <c r="AI922">
        <v>0</v>
      </c>
      <c r="AJ922">
        <v>0</v>
      </c>
      <c r="AK922">
        <v>0</v>
      </c>
      <c r="AL922" t="s">
        <v>650</v>
      </c>
      <c r="AM922" t="s">
        <v>651</v>
      </c>
      <c r="AN922" t="s">
        <v>652</v>
      </c>
      <c r="AO922" t="s">
        <v>700</v>
      </c>
      <c r="AP922" t="s">
        <v>74</v>
      </c>
      <c r="AQ922" t="s">
        <v>74</v>
      </c>
      <c r="AR922" t="s">
        <v>701</v>
      </c>
      <c r="AS922" t="s">
        <v>702</v>
      </c>
      <c r="AT922" t="s">
        <v>10510</v>
      </c>
      <c r="AU922">
        <v>1994</v>
      </c>
      <c r="AV922">
        <v>34</v>
      </c>
      <c r="AW922">
        <v>6</v>
      </c>
      <c r="AX922" t="s">
        <v>74</v>
      </c>
      <c r="AY922" t="s">
        <v>74</v>
      </c>
      <c r="AZ922" t="s">
        <v>74</v>
      </c>
      <c r="BA922" t="s">
        <v>74</v>
      </c>
      <c r="BB922">
        <v>51</v>
      </c>
      <c r="BC922">
        <v>58</v>
      </c>
      <c r="BD922" t="s">
        <v>74</v>
      </c>
      <c r="BE922" t="s">
        <v>74</v>
      </c>
      <c r="BF922" t="s">
        <v>74</v>
      </c>
      <c r="BG922" t="s">
        <v>74</v>
      </c>
      <c r="BH922" t="s">
        <v>74</v>
      </c>
      <c r="BI922">
        <v>8</v>
      </c>
      <c r="BJ922" t="s">
        <v>270</v>
      </c>
      <c r="BK922" t="s">
        <v>94</v>
      </c>
      <c r="BL922" t="s">
        <v>270</v>
      </c>
      <c r="BM922" t="s">
        <v>10511</v>
      </c>
      <c r="BN922" t="s">
        <v>74</v>
      </c>
      <c r="BO922" t="s">
        <v>74</v>
      </c>
      <c r="BP922" t="s">
        <v>74</v>
      </c>
      <c r="BQ922" t="s">
        <v>74</v>
      </c>
      <c r="BR922" t="s">
        <v>97</v>
      </c>
      <c r="BS922" t="s">
        <v>10512</v>
      </c>
      <c r="BT922" t="str">
        <f>HYPERLINK("https%3A%2F%2Fwww.webofscience.com%2Fwos%2Fwoscc%2Ffull-record%2FWOS:A1994QG57300008","View Full Record in Web of Science")</f>
        <v>View Full Record in Web of Science</v>
      </c>
    </row>
    <row r="923" spans="1:72" x14ac:dyDescent="0.15">
      <c r="A923" t="s">
        <v>72</v>
      </c>
      <c r="B923" t="s">
        <v>10513</v>
      </c>
      <c r="C923" t="s">
        <v>74</v>
      </c>
      <c r="D923" t="s">
        <v>74</v>
      </c>
      <c r="E923" t="s">
        <v>74</v>
      </c>
      <c r="F923" t="s">
        <v>10513</v>
      </c>
      <c r="G923" t="s">
        <v>74</v>
      </c>
      <c r="H923" t="s">
        <v>74</v>
      </c>
      <c r="I923" t="s">
        <v>10514</v>
      </c>
      <c r="J923" t="s">
        <v>696</v>
      </c>
      <c r="K923" t="s">
        <v>74</v>
      </c>
      <c r="L923" t="s">
        <v>74</v>
      </c>
      <c r="M923" t="s">
        <v>648</v>
      </c>
      <c r="N923" t="s">
        <v>519</v>
      </c>
      <c r="O923" t="s">
        <v>74</v>
      </c>
      <c r="P923" t="s">
        <v>74</v>
      </c>
      <c r="Q923" t="s">
        <v>74</v>
      </c>
      <c r="R923" t="s">
        <v>74</v>
      </c>
      <c r="S923" t="s">
        <v>74</v>
      </c>
      <c r="T923" t="s">
        <v>74</v>
      </c>
      <c r="U923" t="s">
        <v>10515</v>
      </c>
      <c r="V923" t="s">
        <v>74</v>
      </c>
      <c r="W923" t="s">
        <v>74</v>
      </c>
      <c r="X923" t="s">
        <v>74</v>
      </c>
      <c r="Y923" t="s">
        <v>10516</v>
      </c>
      <c r="Z923" t="s">
        <v>74</v>
      </c>
      <c r="AA923" t="s">
        <v>74</v>
      </c>
      <c r="AB923" t="s">
        <v>74</v>
      </c>
      <c r="AC923" t="s">
        <v>74</v>
      </c>
      <c r="AD923" t="s">
        <v>74</v>
      </c>
      <c r="AE923" t="s">
        <v>74</v>
      </c>
      <c r="AF923" t="s">
        <v>74</v>
      </c>
      <c r="AG923">
        <v>10</v>
      </c>
      <c r="AH923">
        <v>3</v>
      </c>
      <c r="AI923">
        <v>3</v>
      </c>
      <c r="AJ923">
        <v>0</v>
      </c>
      <c r="AK923">
        <v>0</v>
      </c>
      <c r="AL923" t="s">
        <v>650</v>
      </c>
      <c r="AM923" t="s">
        <v>651</v>
      </c>
      <c r="AN923" t="s">
        <v>652</v>
      </c>
      <c r="AO923" t="s">
        <v>700</v>
      </c>
      <c r="AP923" t="s">
        <v>74</v>
      </c>
      <c r="AQ923" t="s">
        <v>74</v>
      </c>
      <c r="AR923" t="s">
        <v>701</v>
      </c>
      <c r="AS923" t="s">
        <v>702</v>
      </c>
      <c r="AT923" t="s">
        <v>10510</v>
      </c>
      <c r="AU923">
        <v>1994</v>
      </c>
      <c r="AV923">
        <v>34</v>
      </c>
      <c r="AW923">
        <v>6</v>
      </c>
      <c r="AX923" t="s">
        <v>74</v>
      </c>
      <c r="AY923" t="s">
        <v>74</v>
      </c>
      <c r="AZ923" t="s">
        <v>74</v>
      </c>
      <c r="BA923" t="s">
        <v>74</v>
      </c>
      <c r="BB923">
        <v>163</v>
      </c>
      <c r="BC923">
        <v>166</v>
      </c>
      <c r="BD923" t="s">
        <v>74</v>
      </c>
      <c r="BE923" t="s">
        <v>74</v>
      </c>
      <c r="BF923" t="s">
        <v>74</v>
      </c>
      <c r="BG923" t="s">
        <v>74</v>
      </c>
      <c r="BH923" t="s">
        <v>74</v>
      </c>
      <c r="BI923">
        <v>4</v>
      </c>
      <c r="BJ923" t="s">
        <v>270</v>
      </c>
      <c r="BK923" t="s">
        <v>94</v>
      </c>
      <c r="BL923" t="s">
        <v>270</v>
      </c>
      <c r="BM923" t="s">
        <v>10511</v>
      </c>
      <c r="BN923" t="s">
        <v>74</v>
      </c>
      <c r="BO923" t="s">
        <v>74</v>
      </c>
      <c r="BP923" t="s">
        <v>74</v>
      </c>
      <c r="BQ923" t="s">
        <v>74</v>
      </c>
      <c r="BR923" t="s">
        <v>97</v>
      </c>
      <c r="BS923" t="s">
        <v>10517</v>
      </c>
      <c r="BT923" t="str">
        <f>HYPERLINK("https%3A%2F%2Fwww.webofscience.com%2Fwos%2Fwoscc%2Ffull-record%2FWOS:A1994QG57300021","View Full Record in Web of Science")</f>
        <v>View Full Record in Web of Science</v>
      </c>
    </row>
    <row r="924" spans="1:72" x14ac:dyDescent="0.15">
      <c r="A924" t="s">
        <v>72</v>
      </c>
      <c r="B924" t="s">
        <v>10518</v>
      </c>
      <c r="C924" t="s">
        <v>74</v>
      </c>
      <c r="D924" t="s">
        <v>74</v>
      </c>
      <c r="E924" t="s">
        <v>74</v>
      </c>
      <c r="F924" t="s">
        <v>10518</v>
      </c>
      <c r="G924" t="s">
        <v>74</v>
      </c>
      <c r="H924" t="s">
        <v>74</v>
      </c>
      <c r="I924" t="s">
        <v>10519</v>
      </c>
      <c r="J924" t="s">
        <v>213</v>
      </c>
      <c r="K924" t="s">
        <v>74</v>
      </c>
      <c r="L924" t="s">
        <v>74</v>
      </c>
      <c r="M924" t="s">
        <v>77</v>
      </c>
      <c r="N924" t="s">
        <v>78</v>
      </c>
      <c r="O924" t="s">
        <v>74</v>
      </c>
      <c r="P924" t="s">
        <v>74</v>
      </c>
      <c r="Q924" t="s">
        <v>74</v>
      </c>
      <c r="R924" t="s">
        <v>74</v>
      </c>
      <c r="S924" t="s">
        <v>74</v>
      </c>
      <c r="T924" t="s">
        <v>74</v>
      </c>
      <c r="U924" t="s">
        <v>10520</v>
      </c>
      <c r="V924" t="s">
        <v>10521</v>
      </c>
      <c r="W924" t="s">
        <v>10522</v>
      </c>
      <c r="X924" t="s">
        <v>4874</v>
      </c>
      <c r="Y924" t="s">
        <v>10523</v>
      </c>
      <c r="Z924" t="s">
        <v>74</v>
      </c>
      <c r="AA924" t="s">
        <v>896</v>
      </c>
      <c r="AB924" t="s">
        <v>74</v>
      </c>
      <c r="AC924" t="s">
        <v>74</v>
      </c>
      <c r="AD924" t="s">
        <v>74</v>
      </c>
      <c r="AE924" t="s">
        <v>74</v>
      </c>
      <c r="AF924" t="s">
        <v>74</v>
      </c>
      <c r="AG924">
        <v>13</v>
      </c>
      <c r="AH924">
        <v>66</v>
      </c>
      <c r="AI924">
        <v>66</v>
      </c>
      <c r="AJ924">
        <v>0</v>
      </c>
      <c r="AK924">
        <v>1</v>
      </c>
      <c r="AL924" t="s">
        <v>160</v>
      </c>
      <c r="AM924" t="s">
        <v>161</v>
      </c>
      <c r="AN924" t="s">
        <v>220</v>
      </c>
      <c r="AO924" t="s">
        <v>221</v>
      </c>
      <c r="AP924" t="s">
        <v>74</v>
      </c>
      <c r="AQ924" t="s">
        <v>74</v>
      </c>
      <c r="AR924" t="s">
        <v>222</v>
      </c>
      <c r="AS924" t="s">
        <v>223</v>
      </c>
      <c r="AT924" t="s">
        <v>10524</v>
      </c>
      <c r="AU924">
        <v>1994</v>
      </c>
      <c r="AV924">
        <v>21</v>
      </c>
      <c r="AW924">
        <v>22</v>
      </c>
      <c r="AX924" t="s">
        <v>74</v>
      </c>
      <c r="AY924" t="s">
        <v>74</v>
      </c>
      <c r="AZ924" t="s">
        <v>74</v>
      </c>
      <c r="BA924" t="s">
        <v>74</v>
      </c>
      <c r="BB924">
        <v>2405</v>
      </c>
      <c r="BC924">
        <v>2408</v>
      </c>
      <c r="BD924" t="s">
        <v>74</v>
      </c>
      <c r="BE924" t="s">
        <v>10525</v>
      </c>
      <c r="BF924" t="str">
        <f>HYPERLINK("http://dx.doi.org/10.1029/94GL02368","http://dx.doi.org/10.1029/94GL02368")</f>
        <v>http://dx.doi.org/10.1029/94GL02368</v>
      </c>
      <c r="BG924" t="s">
        <v>74</v>
      </c>
      <c r="BH924" t="s">
        <v>74</v>
      </c>
      <c r="BI924">
        <v>4</v>
      </c>
      <c r="BJ924" t="s">
        <v>226</v>
      </c>
      <c r="BK924" t="s">
        <v>94</v>
      </c>
      <c r="BL924" t="s">
        <v>227</v>
      </c>
      <c r="BM924" t="s">
        <v>10526</v>
      </c>
      <c r="BN924" t="s">
        <v>74</v>
      </c>
      <c r="BO924" t="s">
        <v>74</v>
      </c>
      <c r="BP924" t="s">
        <v>74</v>
      </c>
      <c r="BQ924" t="s">
        <v>74</v>
      </c>
      <c r="BR924" t="s">
        <v>97</v>
      </c>
      <c r="BS924" t="s">
        <v>10527</v>
      </c>
      <c r="BT924" t="str">
        <f>HYPERLINK("https%3A%2F%2Fwww.webofscience.com%2Fwos%2Fwoscc%2Ffull-record%2FWOS:A1994PQ43200017","View Full Record in Web of Science")</f>
        <v>View Full Record in Web of Science</v>
      </c>
    </row>
    <row r="925" spans="1:72" x14ac:dyDescent="0.15">
      <c r="A925" t="s">
        <v>72</v>
      </c>
      <c r="B925" t="s">
        <v>10528</v>
      </c>
      <c r="C925" t="s">
        <v>74</v>
      </c>
      <c r="D925" t="s">
        <v>74</v>
      </c>
      <c r="E925" t="s">
        <v>74</v>
      </c>
      <c r="F925" t="s">
        <v>10528</v>
      </c>
      <c r="G925" t="s">
        <v>74</v>
      </c>
      <c r="H925" t="s">
        <v>74</v>
      </c>
      <c r="I925" t="s">
        <v>10529</v>
      </c>
      <c r="J925" t="s">
        <v>10530</v>
      </c>
      <c r="K925" t="s">
        <v>74</v>
      </c>
      <c r="L925" t="s">
        <v>74</v>
      </c>
      <c r="M925" t="s">
        <v>77</v>
      </c>
      <c r="N925" t="s">
        <v>519</v>
      </c>
      <c r="O925" t="s">
        <v>74</v>
      </c>
      <c r="P925" t="s">
        <v>74</v>
      </c>
      <c r="Q925" t="s">
        <v>74</v>
      </c>
      <c r="R925" t="s">
        <v>74</v>
      </c>
      <c r="S925" t="s">
        <v>74</v>
      </c>
      <c r="T925" t="s">
        <v>74</v>
      </c>
      <c r="U925" t="s">
        <v>10531</v>
      </c>
      <c r="V925" t="s">
        <v>10532</v>
      </c>
      <c r="W925" t="s">
        <v>74</v>
      </c>
      <c r="X925" t="s">
        <v>74</v>
      </c>
      <c r="Y925" t="s">
        <v>10533</v>
      </c>
      <c r="Z925" t="s">
        <v>74</v>
      </c>
      <c r="AA925" t="s">
        <v>74</v>
      </c>
      <c r="AB925" t="s">
        <v>74</v>
      </c>
      <c r="AC925" t="s">
        <v>74</v>
      </c>
      <c r="AD925" t="s">
        <v>74</v>
      </c>
      <c r="AE925" t="s">
        <v>74</v>
      </c>
      <c r="AF925" t="s">
        <v>74</v>
      </c>
      <c r="AG925">
        <v>10</v>
      </c>
      <c r="AH925">
        <v>7</v>
      </c>
      <c r="AI925">
        <v>7</v>
      </c>
      <c r="AJ925">
        <v>0</v>
      </c>
      <c r="AK925">
        <v>1</v>
      </c>
      <c r="AL925" t="s">
        <v>10534</v>
      </c>
      <c r="AM925" t="s">
        <v>345</v>
      </c>
      <c r="AN925" t="s">
        <v>10535</v>
      </c>
      <c r="AO925" t="s">
        <v>10536</v>
      </c>
      <c r="AP925" t="s">
        <v>74</v>
      </c>
      <c r="AQ925" t="s">
        <v>74</v>
      </c>
      <c r="AR925" t="s">
        <v>10537</v>
      </c>
      <c r="AS925" t="s">
        <v>10538</v>
      </c>
      <c r="AT925" t="s">
        <v>10427</v>
      </c>
      <c r="AU925">
        <v>1994</v>
      </c>
      <c r="AV925">
        <v>32</v>
      </c>
      <c r="AW925">
        <v>6</v>
      </c>
      <c r="AX925" t="s">
        <v>74</v>
      </c>
      <c r="AY925" t="s">
        <v>74</v>
      </c>
      <c r="AZ925" t="s">
        <v>74</v>
      </c>
      <c r="BA925" t="s">
        <v>74</v>
      </c>
      <c r="BB925">
        <v>1196</v>
      </c>
      <c r="BC925">
        <v>1198</v>
      </c>
      <c r="BD925" t="s">
        <v>74</v>
      </c>
      <c r="BE925" t="s">
        <v>10539</v>
      </c>
      <c r="BF925" t="str">
        <f>HYPERLINK("http://dx.doi.org/10.1109/36.338370","http://dx.doi.org/10.1109/36.338370")</f>
        <v>http://dx.doi.org/10.1109/36.338370</v>
      </c>
      <c r="BG925" t="s">
        <v>74</v>
      </c>
      <c r="BH925" t="s">
        <v>74</v>
      </c>
      <c r="BI925">
        <v>3</v>
      </c>
      <c r="BJ925" t="s">
        <v>10540</v>
      </c>
      <c r="BK925" t="s">
        <v>94</v>
      </c>
      <c r="BL925" t="s">
        <v>10541</v>
      </c>
      <c r="BM925" t="s">
        <v>10542</v>
      </c>
      <c r="BN925" t="s">
        <v>74</v>
      </c>
      <c r="BO925" t="s">
        <v>74</v>
      </c>
      <c r="BP925" t="s">
        <v>74</v>
      </c>
      <c r="BQ925" t="s">
        <v>74</v>
      </c>
      <c r="BR925" t="s">
        <v>97</v>
      </c>
      <c r="BS925" t="s">
        <v>10543</v>
      </c>
      <c r="BT925" t="str">
        <f>HYPERLINK("https%3A%2F%2Fwww.webofscience.com%2Fwos%2Fwoscc%2Ffull-record%2FWOS:A1994PY30600010","View Full Record in Web of Science")</f>
        <v>View Full Record in Web of Science</v>
      </c>
    </row>
    <row r="926" spans="1:72" x14ac:dyDescent="0.15">
      <c r="A926" t="s">
        <v>72</v>
      </c>
      <c r="B926" t="s">
        <v>10544</v>
      </c>
      <c r="C926" t="s">
        <v>74</v>
      </c>
      <c r="D926" t="s">
        <v>74</v>
      </c>
      <c r="E926" t="s">
        <v>74</v>
      </c>
      <c r="F926" t="s">
        <v>10544</v>
      </c>
      <c r="G926" t="s">
        <v>74</v>
      </c>
      <c r="H926" t="s">
        <v>74</v>
      </c>
      <c r="I926" t="s">
        <v>10545</v>
      </c>
      <c r="J926" t="s">
        <v>2454</v>
      </c>
      <c r="K926" t="s">
        <v>74</v>
      </c>
      <c r="L926" t="s">
        <v>74</v>
      </c>
      <c r="M926" t="s">
        <v>648</v>
      </c>
      <c r="N926" t="s">
        <v>78</v>
      </c>
      <c r="O926" t="s">
        <v>74</v>
      </c>
      <c r="P926" t="s">
        <v>74</v>
      </c>
      <c r="Q926" t="s">
        <v>74</v>
      </c>
      <c r="R926" t="s">
        <v>74</v>
      </c>
      <c r="S926" t="s">
        <v>74</v>
      </c>
      <c r="T926" t="s">
        <v>74</v>
      </c>
      <c r="U926" t="s">
        <v>74</v>
      </c>
      <c r="V926" t="s">
        <v>10546</v>
      </c>
      <c r="W926" t="s">
        <v>74</v>
      </c>
      <c r="X926" t="s">
        <v>74</v>
      </c>
      <c r="Y926" t="s">
        <v>10547</v>
      </c>
      <c r="Z926" t="s">
        <v>74</v>
      </c>
      <c r="AA926" t="s">
        <v>10548</v>
      </c>
      <c r="AB926" t="s">
        <v>74</v>
      </c>
      <c r="AC926" t="s">
        <v>74</v>
      </c>
      <c r="AD926" t="s">
        <v>74</v>
      </c>
      <c r="AE926" t="s">
        <v>74</v>
      </c>
      <c r="AF926" t="s">
        <v>74</v>
      </c>
      <c r="AG926">
        <v>11</v>
      </c>
      <c r="AH926">
        <v>10</v>
      </c>
      <c r="AI926">
        <v>17</v>
      </c>
      <c r="AJ926">
        <v>0</v>
      </c>
      <c r="AK926">
        <v>3</v>
      </c>
      <c r="AL926" t="s">
        <v>650</v>
      </c>
      <c r="AM926" t="s">
        <v>651</v>
      </c>
      <c r="AN926" t="s">
        <v>652</v>
      </c>
      <c r="AO926" t="s">
        <v>2458</v>
      </c>
      <c r="AP926" t="s">
        <v>74</v>
      </c>
      <c r="AQ926" t="s">
        <v>74</v>
      </c>
      <c r="AR926" t="s">
        <v>2459</v>
      </c>
      <c r="AS926" t="s">
        <v>2460</v>
      </c>
      <c r="AT926" t="s">
        <v>10510</v>
      </c>
      <c r="AU926">
        <v>1994</v>
      </c>
      <c r="AV926">
        <v>30</v>
      </c>
      <c r="AW926">
        <v>6</v>
      </c>
      <c r="AX926" t="s">
        <v>74</v>
      </c>
      <c r="AY926" t="s">
        <v>74</v>
      </c>
      <c r="AZ926" t="s">
        <v>74</v>
      </c>
      <c r="BA926" t="s">
        <v>74</v>
      </c>
      <c r="BB926">
        <v>797</v>
      </c>
      <c r="BC926">
        <v>801</v>
      </c>
      <c r="BD926" t="s">
        <v>74</v>
      </c>
      <c r="BE926" t="s">
        <v>74</v>
      </c>
      <c r="BF926" t="s">
        <v>74</v>
      </c>
      <c r="BG926" t="s">
        <v>74</v>
      </c>
      <c r="BH926" t="s">
        <v>74</v>
      </c>
      <c r="BI926">
        <v>5</v>
      </c>
      <c r="BJ926" t="s">
        <v>2462</v>
      </c>
      <c r="BK926" t="s">
        <v>94</v>
      </c>
      <c r="BL926" t="s">
        <v>2462</v>
      </c>
      <c r="BM926" t="s">
        <v>10549</v>
      </c>
      <c r="BN926" t="s">
        <v>74</v>
      </c>
      <c r="BO926" t="s">
        <v>74</v>
      </c>
      <c r="BP926" t="s">
        <v>74</v>
      </c>
      <c r="BQ926" t="s">
        <v>74</v>
      </c>
      <c r="BR926" t="s">
        <v>97</v>
      </c>
      <c r="BS926" t="s">
        <v>10550</v>
      </c>
      <c r="BT926" t="str">
        <f>HYPERLINK("https%3A%2F%2Fwww.webofscience.com%2Fwos%2Fwoscc%2Ffull-record%2FWOS:A1994PX81800011","View Full Record in Web of Science")</f>
        <v>View Full Record in Web of Science</v>
      </c>
    </row>
    <row r="927" spans="1:72" x14ac:dyDescent="0.15">
      <c r="A927" t="s">
        <v>72</v>
      </c>
      <c r="B927" t="s">
        <v>10551</v>
      </c>
      <c r="C927" t="s">
        <v>74</v>
      </c>
      <c r="D927" t="s">
        <v>74</v>
      </c>
      <c r="E927" t="s">
        <v>74</v>
      </c>
      <c r="F927" t="s">
        <v>10551</v>
      </c>
      <c r="G927" t="s">
        <v>74</v>
      </c>
      <c r="H927" t="s">
        <v>74</v>
      </c>
      <c r="I927" t="s">
        <v>10552</v>
      </c>
      <c r="J927" t="s">
        <v>10553</v>
      </c>
      <c r="K927" t="s">
        <v>74</v>
      </c>
      <c r="L927" t="s">
        <v>74</v>
      </c>
      <c r="M927" t="s">
        <v>77</v>
      </c>
      <c r="N927" t="s">
        <v>78</v>
      </c>
      <c r="O927" t="s">
        <v>74</v>
      </c>
      <c r="P927" t="s">
        <v>74</v>
      </c>
      <c r="Q927" t="s">
        <v>74</v>
      </c>
      <c r="R927" t="s">
        <v>74</v>
      </c>
      <c r="S927" t="s">
        <v>74</v>
      </c>
      <c r="T927" t="s">
        <v>74</v>
      </c>
      <c r="U927" t="s">
        <v>74</v>
      </c>
      <c r="V927" t="s">
        <v>10554</v>
      </c>
      <c r="W927" t="s">
        <v>10555</v>
      </c>
      <c r="X927" t="s">
        <v>10556</v>
      </c>
      <c r="Y927" t="s">
        <v>10557</v>
      </c>
      <c r="Z927" t="s">
        <v>74</v>
      </c>
      <c r="AA927" t="s">
        <v>74</v>
      </c>
      <c r="AB927" t="s">
        <v>74</v>
      </c>
      <c r="AC927" t="s">
        <v>74</v>
      </c>
      <c r="AD927" t="s">
        <v>74</v>
      </c>
      <c r="AE927" t="s">
        <v>74</v>
      </c>
      <c r="AF927" t="s">
        <v>74</v>
      </c>
      <c r="AG927">
        <v>0</v>
      </c>
      <c r="AH927">
        <v>5</v>
      </c>
      <c r="AI927">
        <v>5</v>
      </c>
      <c r="AJ927">
        <v>0</v>
      </c>
      <c r="AK927">
        <v>3</v>
      </c>
      <c r="AL927" t="s">
        <v>10558</v>
      </c>
      <c r="AM927" t="s">
        <v>10559</v>
      </c>
      <c r="AN927" t="s">
        <v>10560</v>
      </c>
      <c r="AO927" t="s">
        <v>10561</v>
      </c>
      <c r="AP927" t="s">
        <v>10562</v>
      </c>
      <c r="AQ927" t="s">
        <v>74</v>
      </c>
      <c r="AR927" t="s">
        <v>10563</v>
      </c>
      <c r="AS927" t="s">
        <v>10564</v>
      </c>
      <c r="AT927" t="s">
        <v>10510</v>
      </c>
      <c r="AU927">
        <v>1994</v>
      </c>
      <c r="AV927">
        <v>31</v>
      </c>
      <c r="AW927">
        <v>6</v>
      </c>
      <c r="AX927" t="s">
        <v>74</v>
      </c>
      <c r="AY927" t="s">
        <v>74</v>
      </c>
      <c r="AZ927" t="s">
        <v>74</v>
      </c>
      <c r="BA927" t="s">
        <v>74</v>
      </c>
      <c r="BB927">
        <v>1264</v>
      </c>
      <c r="BC927">
        <v>1267</v>
      </c>
      <c r="BD927" t="s">
        <v>74</v>
      </c>
      <c r="BE927" t="s">
        <v>10565</v>
      </c>
      <c r="BF927" t="str">
        <f>HYPERLINK("http://dx.doi.org/10.2514/3.46645","http://dx.doi.org/10.2514/3.46645")</f>
        <v>http://dx.doi.org/10.2514/3.46645</v>
      </c>
      <c r="BG927" t="s">
        <v>74</v>
      </c>
      <c r="BH927" t="s">
        <v>74</v>
      </c>
      <c r="BI927">
        <v>4</v>
      </c>
      <c r="BJ927" t="s">
        <v>10566</v>
      </c>
      <c r="BK927" t="s">
        <v>94</v>
      </c>
      <c r="BL927" t="s">
        <v>3692</v>
      </c>
      <c r="BM927" t="s">
        <v>10567</v>
      </c>
      <c r="BN927" t="s">
        <v>74</v>
      </c>
      <c r="BO927" t="s">
        <v>74</v>
      </c>
      <c r="BP927" t="s">
        <v>74</v>
      </c>
      <c r="BQ927" t="s">
        <v>74</v>
      </c>
      <c r="BR927" t="s">
        <v>97</v>
      </c>
      <c r="BS927" t="s">
        <v>10568</v>
      </c>
      <c r="BT927" t="str">
        <f>HYPERLINK("https%3A%2F%2Fwww.webofscience.com%2Fwos%2Fwoscc%2Ffull-record%2FWOS:A1994PV81200006","View Full Record in Web of Science")</f>
        <v>View Full Record in Web of Science</v>
      </c>
    </row>
    <row r="928" spans="1:72" x14ac:dyDescent="0.15">
      <c r="A928" t="s">
        <v>72</v>
      </c>
      <c r="B928" t="s">
        <v>10569</v>
      </c>
      <c r="C928" t="s">
        <v>74</v>
      </c>
      <c r="D928" t="s">
        <v>74</v>
      </c>
      <c r="E928" t="s">
        <v>74</v>
      </c>
      <c r="F928" t="s">
        <v>10569</v>
      </c>
      <c r="G928" t="s">
        <v>74</v>
      </c>
      <c r="H928" t="s">
        <v>74</v>
      </c>
      <c r="I928" t="s">
        <v>10570</v>
      </c>
      <c r="J928" t="s">
        <v>10571</v>
      </c>
      <c r="K928" t="s">
        <v>74</v>
      </c>
      <c r="L928" t="s">
        <v>74</v>
      </c>
      <c r="M928" t="s">
        <v>77</v>
      </c>
      <c r="N928" t="s">
        <v>78</v>
      </c>
      <c r="O928" t="s">
        <v>74</v>
      </c>
      <c r="P928" t="s">
        <v>74</v>
      </c>
      <c r="Q928" t="s">
        <v>74</v>
      </c>
      <c r="R928" t="s">
        <v>74</v>
      </c>
      <c r="S928" t="s">
        <v>74</v>
      </c>
      <c r="T928" t="s">
        <v>10572</v>
      </c>
      <c r="U928" t="s">
        <v>10573</v>
      </c>
      <c r="V928" t="s">
        <v>10574</v>
      </c>
      <c r="W928" t="s">
        <v>74</v>
      </c>
      <c r="X928" t="s">
        <v>74</v>
      </c>
      <c r="Y928" t="s">
        <v>10575</v>
      </c>
      <c r="Z928" t="s">
        <v>74</v>
      </c>
      <c r="AA928" t="s">
        <v>3882</v>
      </c>
      <c r="AB928" t="s">
        <v>10576</v>
      </c>
      <c r="AC928" t="s">
        <v>74</v>
      </c>
      <c r="AD928" t="s">
        <v>74</v>
      </c>
      <c r="AE928" t="s">
        <v>74</v>
      </c>
      <c r="AF928" t="s">
        <v>74</v>
      </c>
      <c r="AG928">
        <v>20</v>
      </c>
      <c r="AH928">
        <v>55</v>
      </c>
      <c r="AI928">
        <v>57</v>
      </c>
      <c r="AJ928">
        <v>0</v>
      </c>
      <c r="AK928">
        <v>22</v>
      </c>
      <c r="AL928" t="s">
        <v>371</v>
      </c>
      <c r="AM928" t="s">
        <v>372</v>
      </c>
      <c r="AN928" t="s">
        <v>373</v>
      </c>
      <c r="AO928" t="s">
        <v>10577</v>
      </c>
      <c r="AP928" t="s">
        <v>74</v>
      </c>
      <c r="AQ928" t="s">
        <v>74</v>
      </c>
      <c r="AR928" t="s">
        <v>10578</v>
      </c>
      <c r="AS928" t="s">
        <v>10579</v>
      </c>
      <c r="AT928" t="s">
        <v>10427</v>
      </c>
      <c r="AU928">
        <v>1994</v>
      </c>
      <c r="AV928">
        <v>31</v>
      </c>
      <c r="AW928">
        <v>4</v>
      </c>
      <c r="AX928" t="s">
        <v>74</v>
      </c>
      <c r="AY928" t="s">
        <v>74</v>
      </c>
      <c r="AZ928" t="s">
        <v>74</v>
      </c>
      <c r="BA928" t="s">
        <v>74</v>
      </c>
      <c r="BB928">
        <v>737</v>
      </c>
      <c r="BC928">
        <v>746</v>
      </c>
      <c r="BD928" t="s">
        <v>74</v>
      </c>
      <c r="BE928" t="s">
        <v>10580</v>
      </c>
      <c r="BF928" t="str">
        <f>HYPERLINK("http://dx.doi.org/10.2307/2404164","http://dx.doi.org/10.2307/2404164")</f>
        <v>http://dx.doi.org/10.2307/2404164</v>
      </c>
      <c r="BG928" t="s">
        <v>74</v>
      </c>
      <c r="BH928" t="s">
        <v>74</v>
      </c>
      <c r="BI928">
        <v>10</v>
      </c>
      <c r="BJ928" t="s">
        <v>1204</v>
      </c>
      <c r="BK928" t="s">
        <v>94</v>
      </c>
      <c r="BL928" t="s">
        <v>1205</v>
      </c>
      <c r="BM928" t="s">
        <v>10581</v>
      </c>
      <c r="BN928" t="s">
        <v>74</v>
      </c>
      <c r="BO928" t="s">
        <v>74</v>
      </c>
      <c r="BP928" t="s">
        <v>74</v>
      </c>
      <c r="BQ928" t="s">
        <v>74</v>
      </c>
      <c r="BR928" t="s">
        <v>97</v>
      </c>
      <c r="BS928" t="s">
        <v>10582</v>
      </c>
      <c r="BT928" t="str">
        <f>HYPERLINK("https%3A%2F%2Fwww.webofscience.com%2Fwos%2Fwoscc%2Ffull-record%2FWOS:A1994PT07000015","View Full Record in Web of Science")</f>
        <v>View Full Record in Web of Science</v>
      </c>
    </row>
    <row r="929" spans="1:72" x14ac:dyDescent="0.15">
      <c r="A929" t="s">
        <v>72</v>
      </c>
      <c r="B929" t="s">
        <v>10583</v>
      </c>
      <c r="C929" t="s">
        <v>74</v>
      </c>
      <c r="D929" t="s">
        <v>74</v>
      </c>
      <c r="E929" t="s">
        <v>74</v>
      </c>
      <c r="F929" t="s">
        <v>10583</v>
      </c>
      <c r="G929" t="s">
        <v>74</v>
      </c>
      <c r="H929" t="s">
        <v>74</v>
      </c>
      <c r="I929" t="s">
        <v>10584</v>
      </c>
      <c r="J929" t="s">
        <v>1787</v>
      </c>
      <c r="K929" t="s">
        <v>74</v>
      </c>
      <c r="L929" t="s">
        <v>74</v>
      </c>
      <c r="M929" t="s">
        <v>77</v>
      </c>
      <c r="N929" t="s">
        <v>78</v>
      </c>
      <c r="O929" t="s">
        <v>74</v>
      </c>
      <c r="P929" t="s">
        <v>74</v>
      </c>
      <c r="Q929" t="s">
        <v>74</v>
      </c>
      <c r="R929" t="s">
        <v>74</v>
      </c>
      <c r="S929" t="s">
        <v>74</v>
      </c>
      <c r="T929" t="s">
        <v>74</v>
      </c>
      <c r="U929" t="s">
        <v>10585</v>
      </c>
      <c r="V929" t="s">
        <v>10586</v>
      </c>
      <c r="W929" t="s">
        <v>10587</v>
      </c>
      <c r="X929" t="s">
        <v>10588</v>
      </c>
      <c r="Y929" t="s">
        <v>10589</v>
      </c>
      <c r="Z929" t="s">
        <v>74</v>
      </c>
      <c r="AA929" t="s">
        <v>74</v>
      </c>
      <c r="AB929" t="s">
        <v>74</v>
      </c>
      <c r="AC929" t="s">
        <v>74</v>
      </c>
      <c r="AD929" t="s">
        <v>74</v>
      </c>
      <c r="AE929" t="s">
        <v>74</v>
      </c>
      <c r="AF929" t="s">
        <v>74</v>
      </c>
      <c r="AG929">
        <v>32</v>
      </c>
      <c r="AH929">
        <v>5</v>
      </c>
      <c r="AI929">
        <v>6</v>
      </c>
      <c r="AJ929">
        <v>0</v>
      </c>
      <c r="AK929">
        <v>0</v>
      </c>
      <c r="AL929" t="s">
        <v>622</v>
      </c>
      <c r="AM929" t="s">
        <v>372</v>
      </c>
      <c r="AN929" t="s">
        <v>623</v>
      </c>
      <c r="AO929" t="s">
        <v>1791</v>
      </c>
      <c r="AP929" t="s">
        <v>74</v>
      </c>
      <c r="AQ929" t="s">
        <v>74</v>
      </c>
      <c r="AR929" t="s">
        <v>1792</v>
      </c>
      <c r="AS929" t="s">
        <v>1793</v>
      </c>
      <c r="AT929" t="s">
        <v>10510</v>
      </c>
      <c r="AU929">
        <v>1994</v>
      </c>
      <c r="AV929">
        <v>56</v>
      </c>
      <c r="AW929" t="s">
        <v>10590</v>
      </c>
      <c r="AX929" t="s">
        <v>74</v>
      </c>
      <c r="AY929" t="s">
        <v>74</v>
      </c>
      <c r="AZ929" t="s">
        <v>74</v>
      </c>
      <c r="BA929" t="s">
        <v>74</v>
      </c>
      <c r="BB929">
        <v>1915</v>
      </c>
      <c r="BC929">
        <v>1922</v>
      </c>
      <c r="BD929" t="s">
        <v>74</v>
      </c>
      <c r="BE929" t="s">
        <v>10591</v>
      </c>
      <c r="BF929" t="str">
        <f>HYPERLINK("http://dx.doi.org/10.1016/0021-9169(94)90018-3","http://dx.doi.org/10.1016/0021-9169(94)90018-3")</f>
        <v>http://dx.doi.org/10.1016/0021-9169(94)90018-3</v>
      </c>
      <c r="BG929" t="s">
        <v>74</v>
      </c>
      <c r="BH929" t="s">
        <v>74</v>
      </c>
      <c r="BI929">
        <v>8</v>
      </c>
      <c r="BJ929" t="s">
        <v>169</v>
      </c>
      <c r="BK929" t="s">
        <v>94</v>
      </c>
      <c r="BL929" t="s">
        <v>169</v>
      </c>
      <c r="BM929" t="s">
        <v>10592</v>
      </c>
      <c r="BN929" t="s">
        <v>74</v>
      </c>
      <c r="BO929" t="s">
        <v>74</v>
      </c>
      <c r="BP929" t="s">
        <v>74</v>
      </c>
      <c r="BQ929" t="s">
        <v>74</v>
      </c>
      <c r="BR929" t="s">
        <v>97</v>
      </c>
      <c r="BS929" t="s">
        <v>10593</v>
      </c>
      <c r="BT929" t="str">
        <f>HYPERLINK("https%3A%2F%2Fwww.webofscience.com%2Fwos%2Fwoscc%2Ffull-record%2FWOS:A1994PN73700018","View Full Record in Web of Science")</f>
        <v>View Full Record in Web of Science</v>
      </c>
    </row>
    <row r="930" spans="1:72" x14ac:dyDescent="0.15">
      <c r="A930" t="s">
        <v>72</v>
      </c>
      <c r="B930" t="s">
        <v>10594</v>
      </c>
      <c r="C930" t="s">
        <v>74</v>
      </c>
      <c r="D930" t="s">
        <v>74</v>
      </c>
      <c r="E930" t="s">
        <v>74</v>
      </c>
      <c r="F930" t="s">
        <v>10594</v>
      </c>
      <c r="G930" t="s">
        <v>74</v>
      </c>
      <c r="H930" t="s">
        <v>74</v>
      </c>
      <c r="I930" t="s">
        <v>10595</v>
      </c>
      <c r="J930" t="s">
        <v>4258</v>
      </c>
      <c r="K930" t="s">
        <v>74</v>
      </c>
      <c r="L930" t="s">
        <v>74</v>
      </c>
      <c r="M930" t="s">
        <v>77</v>
      </c>
      <c r="N930" t="s">
        <v>78</v>
      </c>
      <c r="O930" t="s">
        <v>74</v>
      </c>
      <c r="P930" t="s">
        <v>74</v>
      </c>
      <c r="Q930" t="s">
        <v>74</v>
      </c>
      <c r="R930" t="s">
        <v>74</v>
      </c>
      <c r="S930" t="s">
        <v>74</v>
      </c>
      <c r="T930" t="s">
        <v>74</v>
      </c>
      <c r="U930" t="s">
        <v>74</v>
      </c>
      <c r="V930" t="s">
        <v>10596</v>
      </c>
      <c r="W930" t="s">
        <v>10597</v>
      </c>
      <c r="X930" t="s">
        <v>10598</v>
      </c>
      <c r="Y930" t="s">
        <v>10599</v>
      </c>
      <c r="Z930" t="s">
        <v>74</v>
      </c>
      <c r="AA930" t="s">
        <v>74</v>
      </c>
      <c r="AB930" t="s">
        <v>74</v>
      </c>
      <c r="AC930" t="s">
        <v>74</v>
      </c>
      <c r="AD930" t="s">
        <v>74</v>
      </c>
      <c r="AE930" t="s">
        <v>74</v>
      </c>
      <c r="AF930" t="s">
        <v>74</v>
      </c>
      <c r="AG930">
        <v>8</v>
      </c>
      <c r="AH930">
        <v>12</v>
      </c>
      <c r="AI930">
        <v>12</v>
      </c>
      <c r="AJ930">
        <v>0</v>
      </c>
      <c r="AK930">
        <v>3</v>
      </c>
      <c r="AL930" t="s">
        <v>4265</v>
      </c>
      <c r="AM930" t="s">
        <v>4266</v>
      </c>
      <c r="AN930" t="s">
        <v>4267</v>
      </c>
      <c r="AO930" t="s">
        <v>4268</v>
      </c>
      <c r="AP930" t="s">
        <v>74</v>
      </c>
      <c r="AQ930" t="s">
        <v>74</v>
      </c>
      <c r="AR930" t="s">
        <v>4269</v>
      </c>
      <c r="AS930" t="s">
        <v>4270</v>
      </c>
      <c r="AT930" t="s">
        <v>10427</v>
      </c>
      <c r="AU930">
        <v>1994</v>
      </c>
      <c r="AV930">
        <v>14</v>
      </c>
      <c r="AW930">
        <v>4</v>
      </c>
      <c r="AX930" t="s">
        <v>74</v>
      </c>
      <c r="AY930" t="s">
        <v>74</v>
      </c>
      <c r="AZ930" t="s">
        <v>74</v>
      </c>
      <c r="BA930" t="s">
        <v>74</v>
      </c>
      <c r="BB930">
        <v>744</v>
      </c>
      <c r="BC930">
        <v>751</v>
      </c>
      <c r="BD930" t="s">
        <v>74</v>
      </c>
      <c r="BE930" t="s">
        <v>10600</v>
      </c>
      <c r="BF930" t="str">
        <f>HYPERLINK("http://dx.doi.org/10.2307/1548868","http://dx.doi.org/10.2307/1548868")</f>
        <v>http://dx.doi.org/10.2307/1548868</v>
      </c>
      <c r="BG930" t="s">
        <v>74</v>
      </c>
      <c r="BH930" t="s">
        <v>74</v>
      </c>
      <c r="BI930">
        <v>8</v>
      </c>
      <c r="BJ930" t="s">
        <v>2681</v>
      </c>
      <c r="BK930" t="s">
        <v>94</v>
      </c>
      <c r="BL930" t="s">
        <v>2681</v>
      </c>
      <c r="BM930" t="s">
        <v>10601</v>
      </c>
      <c r="BN930" t="s">
        <v>74</v>
      </c>
      <c r="BO930" t="s">
        <v>74</v>
      </c>
      <c r="BP930" t="s">
        <v>74</v>
      </c>
      <c r="BQ930" t="s">
        <v>74</v>
      </c>
      <c r="BR930" t="s">
        <v>97</v>
      </c>
      <c r="BS930" t="s">
        <v>10602</v>
      </c>
      <c r="BT930" t="str">
        <f>HYPERLINK("https%3A%2F%2Fwww.webofscience.com%2Fwos%2Fwoscc%2Ffull-record%2FWOS:A1994PQ67800013","View Full Record in Web of Science")</f>
        <v>View Full Record in Web of Science</v>
      </c>
    </row>
    <row r="931" spans="1:72" x14ac:dyDescent="0.15">
      <c r="A931" t="s">
        <v>72</v>
      </c>
      <c r="B931" t="s">
        <v>10603</v>
      </c>
      <c r="C931" t="s">
        <v>74</v>
      </c>
      <c r="D931" t="s">
        <v>74</v>
      </c>
      <c r="E931" t="s">
        <v>74</v>
      </c>
      <c r="F931" t="s">
        <v>10603</v>
      </c>
      <c r="G931" t="s">
        <v>74</v>
      </c>
      <c r="H931" t="s">
        <v>74</v>
      </c>
      <c r="I931" t="s">
        <v>10604</v>
      </c>
      <c r="J931" t="s">
        <v>1830</v>
      </c>
      <c r="K931" t="s">
        <v>74</v>
      </c>
      <c r="L931" t="s">
        <v>74</v>
      </c>
      <c r="M931" t="s">
        <v>77</v>
      </c>
      <c r="N931" t="s">
        <v>78</v>
      </c>
      <c r="O931" t="s">
        <v>74</v>
      </c>
      <c r="P931" t="s">
        <v>74</v>
      </c>
      <c r="Q931" t="s">
        <v>74</v>
      </c>
      <c r="R931" t="s">
        <v>74</v>
      </c>
      <c r="S931" t="s">
        <v>74</v>
      </c>
      <c r="T931" t="s">
        <v>74</v>
      </c>
      <c r="U931" t="s">
        <v>10605</v>
      </c>
      <c r="V931" t="s">
        <v>10606</v>
      </c>
      <c r="W931" t="s">
        <v>10607</v>
      </c>
      <c r="X931" t="s">
        <v>1754</v>
      </c>
      <c r="Y931" t="s">
        <v>10608</v>
      </c>
      <c r="Z931" t="s">
        <v>74</v>
      </c>
      <c r="AA931" t="s">
        <v>74</v>
      </c>
      <c r="AB931" t="s">
        <v>74</v>
      </c>
      <c r="AC931" t="s">
        <v>74</v>
      </c>
      <c r="AD931" t="s">
        <v>74</v>
      </c>
      <c r="AE931" t="s">
        <v>74</v>
      </c>
      <c r="AF931" t="s">
        <v>74</v>
      </c>
      <c r="AG931">
        <v>46</v>
      </c>
      <c r="AH931">
        <v>6</v>
      </c>
      <c r="AI931">
        <v>6</v>
      </c>
      <c r="AJ931">
        <v>0</v>
      </c>
      <c r="AK931">
        <v>0</v>
      </c>
      <c r="AL931" t="s">
        <v>160</v>
      </c>
      <c r="AM931" t="s">
        <v>161</v>
      </c>
      <c r="AN931" t="s">
        <v>162</v>
      </c>
      <c r="AO931" t="s">
        <v>1834</v>
      </c>
      <c r="AP931" t="s">
        <v>1835</v>
      </c>
      <c r="AQ931" t="s">
        <v>74</v>
      </c>
      <c r="AR931" t="s">
        <v>1836</v>
      </c>
      <c r="AS931" t="s">
        <v>1837</v>
      </c>
      <c r="AT931" t="s">
        <v>10524</v>
      </c>
      <c r="AU931">
        <v>1994</v>
      </c>
      <c r="AV931">
        <v>99</v>
      </c>
      <c r="AW931" t="s">
        <v>10609</v>
      </c>
      <c r="AX931" t="s">
        <v>74</v>
      </c>
      <c r="AY931" t="s">
        <v>74</v>
      </c>
      <c r="AZ931" t="s">
        <v>74</v>
      </c>
      <c r="BA931" t="s">
        <v>74</v>
      </c>
      <c r="BB931">
        <v>21443</v>
      </c>
      <c r="BC931">
        <v>21455</v>
      </c>
      <c r="BD931" t="s">
        <v>74</v>
      </c>
      <c r="BE931" t="s">
        <v>10610</v>
      </c>
      <c r="BF931" t="str">
        <f>HYPERLINK("http://dx.doi.org/10.1029/94JA01689","http://dx.doi.org/10.1029/94JA01689")</f>
        <v>http://dx.doi.org/10.1029/94JA01689</v>
      </c>
      <c r="BG931" t="s">
        <v>74</v>
      </c>
      <c r="BH931" t="s">
        <v>74</v>
      </c>
      <c r="BI931">
        <v>13</v>
      </c>
      <c r="BJ931" t="s">
        <v>1613</v>
      </c>
      <c r="BK931" t="s">
        <v>94</v>
      </c>
      <c r="BL931" t="s">
        <v>1613</v>
      </c>
      <c r="BM931" t="s">
        <v>10611</v>
      </c>
      <c r="BN931" t="s">
        <v>74</v>
      </c>
      <c r="BO931" t="s">
        <v>181</v>
      </c>
      <c r="BP931" t="s">
        <v>74</v>
      </c>
      <c r="BQ931" t="s">
        <v>74</v>
      </c>
      <c r="BR931" t="s">
        <v>97</v>
      </c>
      <c r="BS931" t="s">
        <v>10612</v>
      </c>
      <c r="BT931" t="str">
        <f>HYPERLINK("https%3A%2F%2Fwww.webofscience.com%2Fwos%2Fwoscc%2Ffull-record%2FWOS:A1994PP43300024","View Full Record in Web of Science")</f>
        <v>View Full Record in Web of Science</v>
      </c>
    </row>
    <row r="932" spans="1:72" x14ac:dyDescent="0.15">
      <c r="A932" t="s">
        <v>72</v>
      </c>
      <c r="B932" t="s">
        <v>10613</v>
      </c>
      <c r="C932" t="s">
        <v>74</v>
      </c>
      <c r="D932" t="s">
        <v>74</v>
      </c>
      <c r="E932" t="s">
        <v>74</v>
      </c>
      <c r="F932" t="s">
        <v>10613</v>
      </c>
      <c r="G932" t="s">
        <v>74</v>
      </c>
      <c r="H932" t="s">
        <v>74</v>
      </c>
      <c r="I932" t="s">
        <v>10614</v>
      </c>
      <c r="J932" t="s">
        <v>799</v>
      </c>
      <c r="K932" t="s">
        <v>74</v>
      </c>
      <c r="L932" t="s">
        <v>74</v>
      </c>
      <c r="M932" t="s">
        <v>77</v>
      </c>
      <c r="N932" t="s">
        <v>78</v>
      </c>
      <c r="O932" t="s">
        <v>74</v>
      </c>
      <c r="P932" t="s">
        <v>74</v>
      </c>
      <c r="Q932" t="s">
        <v>74</v>
      </c>
      <c r="R932" t="s">
        <v>74</v>
      </c>
      <c r="S932" t="s">
        <v>74</v>
      </c>
      <c r="T932" t="s">
        <v>74</v>
      </c>
      <c r="U932" t="s">
        <v>10615</v>
      </c>
      <c r="V932" t="s">
        <v>10616</v>
      </c>
      <c r="W932" t="s">
        <v>10617</v>
      </c>
      <c r="X932" t="s">
        <v>10618</v>
      </c>
      <c r="Y932" t="s">
        <v>74</v>
      </c>
      <c r="Z932" t="s">
        <v>74</v>
      </c>
      <c r="AA932" t="s">
        <v>10619</v>
      </c>
      <c r="AB932" t="s">
        <v>10620</v>
      </c>
      <c r="AC932" t="s">
        <v>74</v>
      </c>
      <c r="AD932" t="s">
        <v>74</v>
      </c>
      <c r="AE932" t="s">
        <v>74</v>
      </c>
      <c r="AF932" t="s">
        <v>74</v>
      </c>
      <c r="AG932">
        <v>28</v>
      </c>
      <c r="AH932">
        <v>39</v>
      </c>
      <c r="AI932">
        <v>41</v>
      </c>
      <c r="AJ932">
        <v>0</v>
      </c>
      <c r="AK932">
        <v>4</v>
      </c>
      <c r="AL932" t="s">
        <v>604</v>
      </c>
      <c r="AM932" t="s">
        <v>605</v>
      </c>
      <c r="AN932" t="s">
        <v>1803</v>
      </c>
      <c r="AO932" t="s">
        <v>805</v>
      </c>
      <c r="AP932" t="s">
        <v>2560</v>
      </c>
      <c r="AQ932" t="s">
        <v>74</v>
      </c>
      <c r="AR932" t="s">
        <v>806</v>
      </c>
      <c r="AS932" t="s">
        <v>2561</v>
      </c>
      <c r="AT932" t="s">
        <v>10427</v>
      </c>
      <c r="AU932">
        <v>1994</v>
      </c>
      <c r="AV932">
        <v>24</v>
      </c>
      <c r="AW932">
        <v>11</v>
      </c>
      <c r="AX932" t="s">
        <v>74</v>
      </c>
      <c r="AY932" t="s">
        <v>74</v>
      </c>
      <c r="AZ932" t="s">
        <v>74</v>
      </c>
      <c r="BA932" t="s">
        <v>74</v>
      </c>
      <c r="BB932">
        <v>2263</v>
      </c>
      <c r="BC932">
        <v>2277</v>
      </c>
      <c r="BD932" t="s">
        <v>74</v>
      </c>
      <c r="BE932" t="s">
        <v>10621</v>
      </c>
      <c r="BF932" t="str">
        <f>HYPERLINK("http://dx.doi.org/10.1175/1520-0485(1994)024&lt;2263:MZJIAQ&gt;2.0.CO;2","http://dx.doi.org/10.1175/1520-0485(1994)024&lt;2263:MZJIAQ&gt;2.0.CO;2")</f>
        <v>http://dx.doi.org/10.1175/1520-0485(1994)024&lt;2263:MZJIAQ&gt;2.0.CO;2</v>
      </c>
      <c r="BG932" t="s">
        <v>74</v>
      </c>
      <c r="BH932" t="s">
        <v>74</v>
      </c>
      <c r="BI932">
        <v>15</v>
      </c>
      <c r="BJ932" t="s">
        <v>246</v>
      </c>
      <c r="BK932" t="s">
        <v>94</v>
      </c>
      <c r="BL932" t="s">
        <v>246</v>
      </c>
      <c r="BM932" t="s">
        <v>10622</v>
      </c>
      <c r="BN932" t="s">
        <v>74</v>
      </c>
      <c r="BO932" t="s">
        <v>229</v>
      </c>
      <c r="BP932" t="s">
        <v>74</v>
      </c>
      <c r="BQ932" t="s">
        <v>74</v>
      </c>
      <c r="BR932" t="s">
        <v>97</v>
      </c>
      <c r="BS932" t="s">
        <v>10623</v>
      </c>
      <c r="BT932" t="str">
        <f>HYPERLINK("https%3A%2F%2Fwww.webofscience.com%2Fwos%2Fwoscc%2Ffull-record%2FWOS:A1994PQ94300003","View Full Record in Web of Science")</f>
        <v>View Full Record in Web of Science</v>
      </c>
    </row>
    <row r="933" spans="1:72" x14ac:dyDescent="0.15">
      <c r="A933" t="s">
        <v>72</v>
      </c>
      <c r="B933" t="s">
        <v>3359</v>
      </c>
      <c r="C933" t="s">
        <v>74</v>
      </c>
      <c r="D933" t="s">
        <v>74</v>
      </c>
      <c r="E933" t="s">
        <v>74</v>
      </c>
      <c r="F933" t="s">
        <v>3359</v>
      </c>
      <c r="G933" t="s">
        <v>74</v>
      </c>
      <c r="H933" t="s">
        <v>74</v>
      </c>
      <c r="I933" t="s">
        <v>10624</v>
      </c>
      <c r="J933" t="s">
        <v>822</v>
      </c>
      <c r="K933" t="s">
        <v>74</v>
      </c>
      <c r="L933" t="s">
        <v>74</v>
      </c>
      <c r="M933" t="s">
        <v>77</v>
      </c>
      <c r="N933" t="s">
        <v>78</v>
      </c>
      <c r="O933" t="s">
        <v>74</v>
      </c>
      <c r="P933" t="s">
        <v>74</v>
      </c>
      <c r="Q933" t="s">
        <v>74</v>
      </c>
      <c r="R933" t="s">
        <v>74</v>
      </c>
      <c r="S933" t="s">
        <v>74</v>
      </c>
      <c r="T933" t="s">
        <v>74</v>
      </c>
      <c r="U933" t="s">
        <v>10625</v>
      </c>
      <c r="V933" t="s">
        <v>10626</v>
      </c>
      <c r="W933" t="s">
        <v>3327</v>
      </c>
      <c r="X933" t="s">
        <v>2082</v>
      </c>
      <c r="Y933" t="s">
        <v>10627</v>
      </c>
      <c r="Z933" t="s">
        <v>74</v>
      </c>
      <c r="AA933" t="s">
        <v>74</v>
      </c>
      <c r="AB933" t="s">
        <v>74</v>
      </c>
      <c r="AC933" t="s">
        <v>74</v>
      </c>
      <c r="AD933" t="s">
        <v>74</v>
      </c>
      <c r="AE933" t="s">
        <v>74</v>
      </c>
      <c r="AF933" t="s">
        <v>74</v>
      </c>
      <c r="AG933">
        <v>49</v>
      </c>
      <c r="AH933">
        <v>76</v>
      </c>
      <c r="AI933">
        <v>87</v>
      </c>
      <c r="AJ933">
        <v>0</v>
      </c>
      <c r="AK933">
        <v>10</v>
      </c>
      <c r="AL933" t="s">
        <v>829</v>
      </c>
      <c r="AM933" t="s">
        <v>372</v>
      </c>
      <c r="AN933" t="s">
        <v>830</v>
      </c>
      <c r="AO933" t="s">
        <v>831</v>
      </c>
      <c r="AP933" t="s">
        <v>74</v>
      </c>
      <c r="AQ933" t="s">
        <v>74</v>
      </c>
      <c r="AR933" t="s">
        <v>832</v>
      </c>
      <c r="AS933" t="s">
        <v>833</v>
      </c>
      <c r="AT933" t="s">
        <v>10427</v>
      </c>
      <c r="AU933">
        <v>1994</v>
      </c>
      <c r="AV933">
        <v>16</v>
      </c>
      <c r="AW933">
        <v>11</v>
      </c>
      <c r="AX933" t="s">
        <v>74</v>
      </c>
      <c r="AY933" t="s">
        <v>74</v>
      </c>
      <c r="AZ933" t="s">
        <v>74</v>
      </c>
      <c r="BA933" t="s">
        <v>74</v>
      </c>
      <c r="BB933">
        <v>1543</v>
      </c>
      <c r="BC933">
        <v>1566</v>
      </c>
      <c r="BD933" t="s">
        <v>74</v>
      </c>
      <c r="BE933" t="s">
        <v>10628</v>
      </c>
      <c r="BF933" t="str">
        <f>HYPERLINK("http://dx.doi.org/10.1093/plankt/16.11.1543","http://dx.doi.org/10.1093/plankt/16.11.1543")</f>
        <v>http://dx.doi.org/10.1093/plankt/16.11.1543</v>
      </c>
      <c r="BG933" t="s">
        <v>74</v>
      </c>
      <c r="BH933" t="s">
        <v>74</v>
      </c>
      <c r="BI933">
        <v>24</v>
      </c>
      <c r="BJ933" t="s">
        <v>835</v>
      </c>
      <c r="BK933" t="s">
        <v>94</v>
      </c>
      <c r="BL933" t="s">
        <v>835</v>
      </c>
      <c r="BM933" t="s">
        <v>10629</v>
      </c>
      <c r="BN933" t="s">
        <v>74</v>
      </c>
      <c r="BO933" t="s">
        <v>74</v>
      </c>
      <c r="BP933" t="s">
        <v>74</v>
      </c>
      <c r="BQ933" t="s">
        <v>74</v>
      </c>
      <c r="BR933" t="s">
        <v>97</v>
      </c>
      <c r="BS933" t="s">
        <v>10630</v>
      </c>
      <c r="BT933" t="str">
        <f>HYPERLINK("https%3A%2F%2Fwww.webofscience.com%2Fwos%2Fwoscc%2Ffull-record%2FWOS:A1994PY72400006","View Full Record in Web of Science")</f>
        <v>View Full Record in Web of Science</v>
      </c>
    </row>
    <row r="934" spans="1:72" x14ac:dyDescent="0.15">
      <c r="A934" t="s">
        <v>72</v>
      </c>
      <c r="B934" t="s">
        <v>10631</v>
      </c>
      <c r="C934" t="s">
        <v>74</v>
      </c>
      <c r="D934" t="s">
        <v>74</v>
      </c>
      <c r="E934" t="s">
        <v>74</v>
      </c>
      <c r="F934" t="s">
        <v>10631</v>
      </c>
      <c r="G934" t="s">
        <v>74</v>
      </c>
      <c r="H934" t="s">
        <v>74</v>
      </c>
      <c r="I934" t="s">
        <v>10632</v>
      </c>
      <c r="J934" t="s">
        <v>848</v>
      </c>
      <c r="K934" t="s">
        <v>74</v>
      </c>
      <c r="L934" t="s">
        <v>74</v>
      </c>
      <c r="M934" t="s">
        <v>77</v>
      </c>
      <c r="N934" t="s">
        <v>78</v>
      </c>
      <c r="O934" t="s">
        <v>74</v>
      </c>
      <c r="P934" t="s">
        <v>74</v>
      </c>
      <c r="Q934" t="s">
        <v>74</v>
      </c>
      <c r="R934" t="s">
        <v>74</v>
      </c>
      <c r="S934" t="s">
        <v>74</v>
      </c>
      <c r="T934" t="s">
        <v>74</v>
      </c>
      <c r="U934" t="s">
        <v>74</v>
      </c>
      <c r="V934" t="s">
        <v>10633</v>
      </c>
      <c r="W934" t="s">
        <v>10634</v>
      </c>
      <c r="X934" t="s">
        <v>10635</v>
      </c>
      <c r="Y934" t="s">
        <v>10636</v>
      </c>
      <c r="Z934" t="s">
        <v>74</v>
      </c>
      <c r="AA934" t="s">
        <v>74</v>
      </c>
      <c r="AB934" t="s">
        <v>74</v>
      </c>
      <c r="AC934" t="s">
        <v>74</v>
      </c>
      <c r="AD934" t="s">
        <v>74</v>
      </c>
      <c r="AE934" t="s">
        <v>74</v>
      </c>
      <c r="AF934" t="s">
        <v>74</v>
      </c>
      <c r="AG934">
        <v>5</v>
      </c>
      <c r="AH934">
        <v>17</v>
      </c>
      <c r="AI934">
        <v>19</v>
      </c>
      <c r="AJ934">
        <v>0</v>
      </c>
      <c r="AK934">
        <v>1</v>
      </c>
      <c r="AL934" t="s">
        <v>622</v>
      </c>
      <c r="AM934" t="s">
        <v>372</v>
      </c>
      <c r="AN934" t="s">
        <v>623</v>
      </c>
      <c r="AO934" t="s">
        <v>853</v>
      </c>
      <c r="AP934" t="s">
        <v>74</v>
      </c>
      <c r="AQ934" t="s">
        <v>74</v>
      </c>
      <c r="AR934" t="s">
        <v>854</v>
      </c>
      <c r="AS934" t="s">
        <v>855</v>
      </c>
      <c r="AT934" t="s">
        <v>10427</v>
      </c>
      <c r="AU934">
        <v>1994</v>
      </c>
      <c r="AV934">
        <v>52</v>
      </c>
      <c r="AW934">
        <v>5</v>
      </c>
      <c r="AX934" t="s">
        <v>74</v>
      </c>
      <c r="AY934" t="s">
        <v>74</v>
      </c>
      <c r="AZ934" t="s">
        <v>74</v>
      </c>
      <c r="BA934" t="s">
        <v>74</v>
      </c>
      <c r="BB934">
        <v>639</v>
      </c>
      <c r="BC934">
        <v>648</v>
      </c>
      <c r="BD934" t="s">
        <v>74</v>
      </c>
      <c r="BE934" t="s">
        <v>10637</v>
      </c>
      <c r="BF934" t="str">
        <f>HYPERLINK("http://dx.doi.org/10.1016/0022-4073(94)90030-2","http://dx.doi.org/10.1016/0022-4073(94)90030-2")</f>
        <v>http://dx.doi.org/10.1016/0022-4073(94)90030-2</v>
      </c>
      <c r="BG934" t="s">
        <v>74</v>
      </c>
      <c r="BH934" t="s">
        <v>74</v>
      </c>
      <c r="BI934">
        <v>10</v>
      </c>
      <c r="BJ934" t="s">
        <v>857</v>
      </c>
      <c r="BK934" t="s">
        <v>94</v>
      </c>
      <c r="BL934" t="s">
        <v>857</v>
      </c>
      <c r="BM934" t="s">
        <v>10638</v>
      </c>
      <c r="BN934" t="s">
        <v>74</v>
      </c>
      <c r="BO934" t="s">
        <v>74</v>
      </c>
      <c r="BP934" t="s">
        <v>74</v>
      </c>
      <c r="BQ934" t="s">
        <v>74</v>
      </c>
      <c r="BR934" t="s">
        <v>97</v>
      </c>
      <c r="BS934" t="s">
        <v>10639</v>
      </c>
      <c r="BT934" t="str">
        <f>HYPERLINK("https%3A%2F%2Fwww.webofscience.com%2Fwos%2Fwoscc%2Ffull-record%2FWOS:A1994PW15700010","View Full Record in Web of Science")</f>
        <v>View Full Record in Web of Science</v>
      </c>
    </row>
    <row r="935" spans="1:72" x14ac:dyDescent="0.15">
      <c r="A935" t="s">
        <v>72</v>
      </c>
      <c r="B935" t="s">
        <v>10640</v>
      </c>
      <c r="C935" t="s">
        <v>74</v>
      </c>
      <c r="D935" t="s">
        <v>74</v>
      </c>
      <c r="E935" t="s">
        <v>74</v>
      </c>
      <c r="F935" t="s">
        <v>10640</v>
      </c>
      <c r="G935" t="s">
        <v>74</v>
      </c>
      <c r="H935" t="s">
        <v>74</v>
      </c>
      <c r="I935" t="s">
        <v>10641</v>
      </c>
      <c r="J935" t="s">
        <v>848</v>
      </c>
      <c r="K935" t="s">
        <v>74</v>
      </c>
      <c r="L935" t="s">
        <v>74</v>
      </c>
      <c r="M935" t="s">
        <v>77</v>
      </c>
      <c r="N935" t="s">
        <v>78</v>
      </c>
      <c r="O935" t="s">
        <v>74</v>
      </c>
      <c r="P935" t="s">
        <v>74</v>
      </c>
      <c r="Q935" t="s">
        <v>74</v>
      </c>
      <c r="R935" t="s">
        <v>74</v>
      </c>
      <c r="S935" t="s">
        <v>74</v>
      </c>
      <c r="T935" t="s">
        <v>74</v>
      </c>
      <c r="U935" t="s">
        <v>10642</v>
      </c>
      <c r="V935" t="s">
        <v>10643</v>
      </c>
      <c r="W935" t="s">
        <v>10644</v>
      </c>
      <c r="X935" t="s">
        <v>10645</v>
      </c>
      <c r="Y935" t="s">
        <v>74</v>
      </c>
      <c r="Z935" t="s">
        <v>74</v>
      </c>
      <c r="AA935" t="s">
        <v>74</v>
      </c>
      <c r="AB935" t="s">
        <v>74</v>
      </c>
      <c r="AC935" t="s">
        <v>74</v>
      </c>
      <c r="AD935" t="s">
        <v>74</v>
      </c>
      <c r="AE935" t="s">
        <v>74</v>
      </c>
      <c r="AF935" t="s">
        <v>74</v>
      </c>
      <c r="AG935">
        <v>11</v>
      </c>
      <c r="AH935">
        <v>14</v>
      </c>
      <c r="AI935">
        <v>14</v>
      </c>
      <c r="AJ935">
        <v>0</v>
      </c>
      <c r="AK935">
        <v>3</v>
      </c>
      <c r="AL935" t="s">
        <v>622</v>
      </c>
      <c r="AM935" t="s">
        <v>372</v>
      </c>
      <c r="AN935" t="s">
        <v>623</v>
      </c>
      <c r="AO935" t="s">
        <v>853</v>
      </c>
      <c r="AP935" t="s">
        <v>74</v>
      </c>
      <c r="AQ935" t="s">
        <v>74</v>
      </c>
      <c r="AR935" t="s">
        <v>854</v>
      </c>
      <c r="AS935" t="s">
        <v>855</v>
      </c>
      <c r="AT935" t="s">
        <v>10427</v>
      </c>
      <c r="AU935">
        <v>1994</v>
      </c>
      <c r="AV935">
        <v>52</v>
      </c>
      <c r="AW935">
        <v>5</v>
      </c>
      <c r="AX935" t="s">
        <v>74</v>
      </c>
      <c r="AY935" t="s">
        <v>74</v>
      </c>
      <c r="AZ935" t="s">
        <v>74</v>
      </c>
      <c r="BA935" t="s">
        <v>74</v>
      </c>
      <c r="BB935">
        <v>649</v>
      </c>
      <c r="BC935">
        <v>657</v>
      </c>
      <c r="BD935" t="s">
        <v>74</v>
      </c>
      <c r="BE935" t="s">
        <v>10646</v>
      </c>
      <c r="BF935" t="str">
        <f>HYPERLINK("http://dx.doi.org/10.1016/0022-4073(94)90031-0","http://dx.doi.org/10.1016/0022-4073(94)90031-0")</f>
        <v>http://dx.doi.org/10.1016/0022-4073(94)90031-0</v>
      </c>
      <c r="BG935" t="s">
        <v>74</v>
      </c>
      <c r="BH935" t="s">
        <v>74</v>
      </c>
      <c r="BI935">
        <v>9</v>
      </c>
      <c r="BJ935" t="s">
        <v>857</v>
      </c>
      <c r="BK935" t="s">
        <v>94</v>
      </c>
      <c r="BL935" t="s">
        <v>857</v>
      </c>
      <c r="BM935" t="s">
        <v>10638</v>
      </c>
      <c r="BN935" t="s">
        <v>74</v>
      </c>
      <c r="BO935" t="s">
        <v>74</v>
      </c>
      <c r="BP935" t="s">
        <v>74</v>
      </c>
      <c r="BQ935" t="s">
        <v>74</v>
      </c>
      <c r="BR935" t="s">
        <v>97</v>
      </c>
      <c r="BS935" t="s">
        <v>10647</v>
      </c>
      <c r="BT935" t="str">
        <f>HYPERLINK("https%3A%2F%2Fwww.webofscience.com%2Fwos%2Fwoscc%2Ffull-record%2FWOS:A1994PW15700011","View Full Record in Web of Science")</f>
        <v>View Full Record in Web of Science</v>
      </c>
    </row>
    <row r="936" spans="1:72" x14ac:dyDescent="0.15">
      <c r="A936" t="s">
        <v>72</v>
      </c>
      <c r="B936" t="s">
        <v>10648</v>
      </c>
      <c r="C936" t="s">
        <v>74</v>
      </c>
      <c r="D936" t="s">
        <v>74</v>
      </c>
      <c r="E936" t="s">
        <v>74</v>
      </c>
      <c r="F936" t="s">
        <v>10648</v>
      </c>
      <c r="G936" t="s">
        <v>74</v>
      </c>
      <c r="H936" t="s">
        <v>74</v>
      </c>
      <c r="I936" t="s">
        <v>10649</v>
      </c>
      <c r="J936" t="s">
        <v>5098</v>
      </c>
      <c r="K936" t="s">
        <v>74</v>
      </c>
      <c r="L936" t="s">
        <v>74</v>
      </c>
      <c r="M936" t="s">
        <v>77</v>
      </c>
      <c r="N936" t="s">
        <v>78</v>
      </c>
      <c r="O936" t="s">
        <v>74</v>
      </c>
      <c r="P936" t="s">
        <v>74</v>
      </c>
      <c r="Q936" t="s">
        <v>74</v>
      </c>
      <c r="R936" t="s">
        <v>74</v>
      </c>
      <c r="S936" t="s">
        <v>74</v>
      </c>
      <c r="T936" t="s">
        <v>74</v>
      </c>
      <c r="U936" t="s">
        <v>10650</v>
      </c>
      <c r="V936" t="s">
        <v>10651</v>
      </c>
      <c r="W936" t="s">
        <v>74</v>
      </c>
      <c r="X936" t="s">
        <v>74</v>
      </c>
      <c r="Y936" t="s">
        <v>10652</v>
      </c>
      <c r="Z936" t="s">
        <v>74</v>
      </c>
      <c r="AA936" t="s">
        <v>74</v>
      </c>
      <c r="AB936" t="s">
        <v>74</v>
      </c>
      <c r="AC936" t="s">
        <v>74</v>
      </c>
      <c r="AD936" t="s">
        <v>74</v>
      </c>
      <c r="AE936" t="s">
        <v>74</v>
      </c>
      <c r="AF936" t="s">
        <v>74</v>
      </c>
      <c r="AG936">
        <v>12</v>
      </c>
      <c r="AH936">
        <v>9</v>
      </c>
      <c r="AI936">
        <v>9</v>
      </c>
      <c r="AJ936">
        <v>0</v>
      </c>
      <c r="AK936">
        <v>1</v>
      </c>
      <c r="AL936" t="s">
        <v>5105</v>
      </c>
      <c r="AM936" t="s">
        <v>5106</v>
      </c>
      <c r="AN936" t="s">
        <v>5107</v>
      </c>
      <c r="AO936" t="s">
        <v>5108</v>
      </c>
      <c r="AP936" t="s">
        <v>74</v>
      </c>
      <c r="AQ936" t="s">
        <v>74</v>
      </c>
      <c r="AR936" t="s">
        <v>5109</v>
      </c>
      <c r="AS936" t="s">
        <v>5110</v>
      </c>
      <c r="AT936" t="s">
        <v>10427</v>
      </c>
      <c r="AU936">
        <v>1994</v>
      </c>
      <c r="AV936">
        <v>185</v>
      </c>
      <c r="AW936">
        <v>1</v>
      </c>
      <c r="AX936" t="s">
        <v>74</v>
      </c>
      <c r="AY936" t="s">
        <v>74</v>
      </c>
      <c r="AZ936" t="s">
        <v>74</v>
      </c>
      <c r="BA936" t="s">
        <v>74</v>
      </c>
      <c r="BB936">
        <v>3</v>
      </c>
      <c r="BC936">
        <v>13</v>
      </c>
      <c r="BD936" t="s">
        <v>74</v>
      </c>
      <c r="BE936" t="s">
        <v>10653</v>
      </c>
      <c r="BF936" t="str">
        <f>HYPERLINK("http://dx.doi.org/10.1007/BF02042947","http://dx.doi.org/10.1007/BF02042947")</f>
        <v>http://dx.doi.org/10.1007/BF02042947</v>
      </c>
      <c r="BG936" t="s">
        <v>74</v>
      </c>
      <c r="BH936" t="s">
        <v>74</v>
      </c>
      <c r="BI936">
        <v>11</v>
      </c>
      <c r="BJ936" t="s">
        <v>5112</v>
      </c>
      <c r="BK936" t="s">
        <v>94</v>
      </c>
      <c r="BL936" t="s">
        <v>5113</v>
      </c>
      <c r="BM936" t="s">
        <v>10654</v>
      </c>
      <c r="BN936" t="s">
        <v>74</v>
      </c>
      <c r="BO936" t="s">
        <v>74</v>
      </c>
      <c r="BP936" t="s">
        <v>74</v>
      </c>
      <c r="BQ936" t="s">
        <v>74</v>
      </c>
      <c r="BR936" t="s">
        <v>97</v>
      </c>
      <c r="BS936" t="s">
        <v>10655</v>
      </c>
      <c r="BT936" t="str">
        <f>HYPERLINK("https%3A%2F%2Fwww.webofscience.com%2Fwos%2Fwoscc%2Ffull-record%2FWOS:A1994RB19400001","View Full Record in Web of Science")</f>
        <v>View Full Record in Web of Science</v>
      </c>
    </row>
    <row r="937" spans="1:72" x14ac:dyDescent="0.15">
      <c r="A937" t="s">
        <v>72</v>
      </c>
      <c r="B937" t="s">
        <v>3789</v>
      </c>
      <c r="C937" t="s">
        <v>74</v>
      </c>
      <c r="D937" t="s">
        <v>74</v>
      </c>
      <c r="E937" t="s">
        <v>74</v>
      </c>
      <c r="F937" t="s">
        <v>3789</v>
      </c>
      <c r="G937" t="s">
        <v>74</v>
      </c>
      <c r="H937" t="s">
        <v>74</v>
      </c>
      <c r="I937" t="s">
        <v>10656</v>
      </c>
      <c r="J937" t="s">
        <v>1960</v>
      </c>
      <c r="K937" t="s">
        <v>74</v>
      </c>
      <c r="L937" t="s">
        <v>74</v>
      </c>
      <c r="M937" t="s">
        <v>77</v>
      </c>
      <c r="N937" t="s">
        <v>78</v>
      </c>
      <c r="O937" t="s">
        <v>74</v>
      </c>
      <c r="P937" t="s">
        <v>74</v>
      </c>
      <c r="Q937" t="s">
        <v>74</v>
      </c>
      <c r="R937" t="s">
        <v>74</v>
      </c>
      <c r="S937" t="s">
        <v>74</v>
      </c>
      <c r="T937" t="s">
        <v>74</v>
      </c>
      <c r="U937" t="s">
        <v>10657</v>
      </c>
      <c r="V937" t="s">
        <v>10658</v>
      </c>
      <c r="W937" t="s">
        <v>74</v>
      </c>
      <c r="X937" t="s">
        <v>74</v>
      </c>
      <c r="Y937" t="s">
        <v>10659</v>
      </c>
      <c r="Z937" t="s">
        <v>74</v>
      </c>
      <c r="AA937" t="s">
        <v>74</v>
      </c>
      <c r="AB937" t="s">
        <v>74</v>
      </c>
      <c r="AC937" t="s">
        <v>74</v>
      </c>
      <c r="AD937" t="s">
        <v>74</v>
      </c>
      <c r="AE937" t="s">
        <v>74</v>
      </c>
      <c r="AF937" t="s">
        <v>74</v>
      </c>
      <c r="AG937">
        <v>28</v>
      </c>
      <c r="AH937">
        <v>15</v>
      </c>
      <c r="AI937">
        <v>16</v>
      </c>
      <c r="AJ937">
        <v>0</v>
      </c>
      <c r="AK937">
        <v>5</v>
      </c>
      <c r="AL937" t="s">
        <v>1967</v>
      </c>
      <c r="AM937" t="s">
        <v>345</v>
      </c>
      <c r="AN937" t="s">
        <v>3049</v>
      </c>
      <c r="AO937" t="s">
        <v>1969</v>
      </c>
      <c r="AP937" t="s">
        <v>74</v>
      </c>
      <c r="AQ937" t="s">
        <v>74</v>
      </c>
      <c r="AR937" t="s">
        <v>1970</v>
      </c>
      <c r="AS937" t="s">
        <v>1971</v>
      </c>
      <c r="AT937" t="s">
        <v>10427</v>
      </c>
      <c r="AU937">
        <v>1994</v>
      </c>
      <c r="AV937">
        <v>74</v>
      </c>
      <c r="AW937">
        <v>4</v>
      </c>
      <c r="AX937" t="s">
        <v>74</v>
      </c>
      <c r="AY937" t="s">
        <v>74</v>
      </c>
      <c r="AZ937" t="s">
        <v>74</v>
      </c>
      <c r="BA937" t="s">
        <v>74</v>
      </c>
      <c r="BB937">
        <v>863</v>
      </c>
      <c r="BC937">
        <v>872</v>
      </c>
      <c r="BD937" t="s">
        <v>74</v>
      </c>
      <c r="BE937" t="s">
        <v>10660</v>
      </c>
      <c r="BF937" t="str">
        <f>HYPERLINK("http://dx.doi.org/10.1017/S002531540009010X","http://dx.doi.org/10.1017/S002531540009010X")</f>
        <v>http://dx.doi.org/10.1017/S002531540009010X</v>
      </c>
      <c r="BG937" t="s">
        <v>74</v>
      </c>
      <c r="BH937" t="s">
        <v>74</v>
      </c>
      <c r="BI937">
        <v>10</v>
      </c>
      <c r="BJ937" t="s">
        <v>1004</v>
      </c>
      <c r="BK937" t="s">
        <v>94</v>
      </c>
      <c r="BL937" t="s">
        <v>1004</v>
      </c>
      <c r="BM937" t="s">
        <v>10661</v>
      </c>
      <c r="BN937" t="s">
        <v>74</v>
      </c>
      <c r="BO937" t="s">
        <v>74</v>
      </c>
      <c r="BP937" t="s">
        <v>74</v>
      </c>
      <c r="BQ937" t="s">
        <v>74</v>
      </c>
      <c r="BR937" t="s">
        <v>97</v>
      </c>
      <c r="BS937" t="s">
        <v>10662</v>
      </c>
      <c r="BT937" t="str">
        <f>HYPERLINK("https%3A%2F%2Fwww.webofscience.com%2Fwos%2Fwoscc%2Ffull-record%2FWOS:A1994PT42300009","View Full Record in Web of Science")</f>
        <v>View Full Record in Web of Science</v>
      </c>
    </row>
    <row r="938" spans="1:72" x14ac:dyDescent="0.15">
      <c r="A938" t="s">
        <v>72</v>
      </c>
      <c r="B938" t="s">
        <v>10663</v>
      </c>
      <c r="C938" t="s">
        <v>74</v>
      </c>
      <c r="D938" t="s">
        <v>74</v>
      </c>
      <c r="E938" t="s">
        <v>74</v>
      </c>
      <c r="F938" t="s">
        <v>10663</v>
      </c>
      <c r="G938" t="s">
        <v>74</v>
      </c>
      <c r="H938" t="s">
        <v>74</v>
      </c>
      <c r="I938" t="s">
        <v>10664</v>
      </c>
      <c r="J938" t="s">
        <v>1009</v>
      </c>
      <c r="K938" t="s">
        <v>74</v>
      </c>
      <c r="L938" t="s">
        <v>74</v>
      </c>
      <c r="M938" t="s">
        <v>77</v>
      </c>
      <c r="N938" t="s">
        <v>78</v>
      </c>
      <c r="O938" t="s">
        <v>74</v>
      </c>
      <c r="P938" t="s">
        <v>74</v>
      </c>
      <c r="Q938" t="s">
        <v>74</v>
      </c>
      <c r="R938" t="s">
        <v>74</v>
      </c>
      <c r="S938" t="s">
        <v>74</v>
      </c>
      <c r="T938" t="s">
        <v>74</v>
      </c>
      <c r="U938" t="s">
        <v>10665</v>
      </c>
      <c r="V938" t="s">
        <v>10666</v>
      </c>
      <c r="W938" t="s">
        <v>10667</v>
      </c>
      <c r="X938" t="s">
        <v>10668</v>
      </c>
      <c r="Y938" t="s">
        <v>3067</v>
      </c>
      <c r="Z938" t="s">
        <v>74</v>
      </c>
      <c r="AA938" t="s">
        <v>10669</v>
      </c>
      <c r="AB938" t="s">
        <v>74</v>
      </c>
      <c r="AC938" t="s">
        <v>74</v>
      </c>
      <c r="AD938" t="s">
        <v>74</v>
      </c>
      <c r="AE938" t="s">
        <v>74</v>
      </c>
      <c r="AF938" t="s">
        <v>74</v>
      </c>
      <c r="AG938">
        <v>19</v>
      </c>
      <c r="AH938">
        <v>46</v>
      </c>
      <c r="AI938">
        <v>52</v>
      </c>
      <c r="AJ938">
        <v>0</v>
      </c>
      <c r="AK938">
        <v>5</v>
      </c>
      <c r="AL938" t="s">
        <v>85</v>
      </c>
      <c r="AM938" t="s">
        <v>86</v>
      </c>
      <c r="AN938" t="s">
        <v>87</v>
      </c>
      <c r="AO938" t="s">
        <v>1017</v>
      </c>
      <c r="AP938" t="s">
        <v>10670</v>
      </c>
      <c r="AQ938" t="s">
        <v>74</v>
      </c>
      <c r="AR938" t="s">
        <v>1018</v>
      </c>
      <c r="AS938" t="s">
        <v>1019</v>
      </c>
      <c r="AT938" t="s">
        <v>10427</v>
      </c>
      <c r="AU938">
        <v>1994</v>
      </c>
      <c r="AV938">
        <v>121</v>
      </c>
      <c r="AW938" t="s">
        <v>3334</v>
      </c>
      <c r="AX938" t="s">
        <v>74</v>
      </c>
      <c r="AY938" t="s">
        <v>74</v>
      </c>
      <c r="AZ938" t="s">
        <v>74</v>
      </c>
      <c r="BA938" t="s">
        <v>74</v>
      </c>
      <c r="BB938">
        <v>161</v>
      </c>
      <c r="BC938">
        <v>170</v>
      </c>
      <c r="BD938" t="s">
        <v>74</v>
      </c>
      <c r="BE938" t="s">
        <v>10671</v>
      </c>
      <c r="BF938" t="str">
        <f>HYPERLINK("http://dx.doi.org/10.1016/0025-3227(94)90028-0","http://dx.doi.org/10.1016/0025-3227(94)90028-0")</f>
        <v>http://dx.doi.org/10.1016/0025-3227(94)90028-0</v>
      </c>
      <c r="BG938" t="s">
        <v>74</v>
      </c>
      <c r="BH938" t="s">
        <v>74</v>
      </c>
      <c r="BI938">
        <v>10</v>
      </c>
      <c r="BJ938" t="s">
        <v>1022</v>
      </c>
      <c r="BK938" t="s">
        <v>94</v>
      </c>
      <c r="BL938" t="s">
        <v>1023</v>
      </c>
      <c r="BM938" t="s">
        <v>10672</v>
      </c>
      <c r="BN938" t="s">
        <v>74</v>
      </c>
      <c r="BO938" t="s">
        <v>74</v>
      </c>
      <c r="BP938" t="s">
        <v>74</v>
      </c>
      <c r="BQ938" t="s">
        <v>74</v>
      </c>
      <c r="BR938" t="s">
        <v>97</v>
      </c>
      <c r="BS938" t="s">
        <v>10673</v>
      </c>
      <c r="BT938" t="str">
        <f>HYPERLINK("https%3A%2F%2Fwww.webofscience.com%2Fwos%2Fwoscc%2Ffull-record%2FWOS:A1994QB60000002","View Full Record in Web of Science")</f>
        <v>View Full Record in Web of Science</v>
      </c>
    </row>
    <row r="939" spans="1:72" x14ac:dyDescent="0.15">
      <c r="A939" t="s">
        <v>72</v>
      </c>
      <c r="B939" t="s">
        <v>10674</v>
      </c>
      <c r="C939" t="s">
        <v>74</v>
      </c>
      <c r="D939" t="s">
        <v>74</v>
      </c>
      <c r="E939" t="s">
        <v>74</v>
      </c>
      <c r="F939" t="s">
        <v>10674</v>
      </c>
      <c r="G939" t="s">
        <v>74</v>
      </c>
      <c r="H939" t="s">
        <v>74</v>
      </c>
      <c r="I939" t="s">
        <v>10675</v>
      </c>
      <c r="J939" t="s">
        <v>1046</v>
      </c>
      <c r="K939" t="s">
        <v>74</v>
      </c>
      <c r="L939" t="s">
        <v>74</v>
      </c>
      <c r="M939" t="s">
        <v>77</v>
      </c>
      <c r="N939" t="s">
        <v>78</v>
      </c>
      <c r="O939" t="s">
        <v>74</v>
      </c>
      <c r="P939" t="s">
        <v>74</v>
      </c>
      <c r="Q939" t="s">
        <v>74</v>
      </c>
      <c r="R939" t="s">
        <v>74</v>
      </c>
      <c r="S939" t="s">
        <v>74</v>
      </c>
      <c r="T939" t="s">
        <v>74</v>
      </c>
      <c r="U939" t="s">
        <v>10676</v>
      </c>
      <c r="V939" t="s">
        <v>10677</v>
      </c>
      <c r="W939" t="s">
        <v>74</v>
      </c>
      <c r="X939" t="s">
        <v>74</v>
      </c>
      <c r="Y939" t="s">
        <v>10678</v>
      </c>
      <c r="Z939" t="s">
        <v>74</v>
      </c>
      <c r="AA939" t="s">
        <v>10679</v>
      </c>
      <c r="AB939" t="s">
        <v>10680</v>
      </c>
      <c r="AC939" t="s">
        <v>74</v>
      </c>
      <c r="AD939" t="s">
        <v>74</v>
      </c>
      <c r="AE939" t="s">
        <v>74</v>
      </c>
      <c r="AF939" t="s">
        <v>74</v>
      </c>
      <c r="AG939">
        <v>51</v>
      </c>
      <c r="AH939">
        <v>43</v>
      </c>
      <c r="AI939">
        <v>45</v>
      </c>
      <c r="AJ939">
        <v>0</v>
      </c>
      <c r="AK939">
        <v>0</v>
      </c>
      <c r="AL939" t="s">
        <v>1052</v>
      </c>
      <c r="AM939" t="s">
        <v>1053</v>
      </c>
      <c r="AN939" t="s">
        <v>1054</v>
      </c>
      <c r="AO939" t="s">
        <v>1055</v>
      </c>
      <c r="AP939" t="s">
        <v>74</v>
      </c>
      <c r="AQ939" t="s">
        <v>74</v>
      </c>
      <c r="AR939" t="s">
        <v>1046</v>
      </c>
      <c r="AS939" t="s">
        <v>1056</v>
      </c>
      <c r="AT939" t="s">
        <v>10427</v>
      </c>
      <c r="AU939">
        <v>1994</v>
      </c>
      <c r="AV939">
        <v>29</v>
      </c>
      <c r="AW939">
        <v>6</v>
      </c>
      <c r="AX939" t="s">
        <v>74</v>
      </c>
      <c r="AY939" t="s">
        <v>74</v>
      </c>
      <c r="AZ939" t="s">
        <v>74</v>
      </c>
      <c r="BA939" t="s">
        <v>74</v>
      </c>
      <c r="BB939">
        <v>830</v>
      </c>
      <c r="BC939">
        <v>842</v>
      </c>
      <c r="BD939" t="s">
        <v>74</v>
      </c>
      <c r="BE939" t="s">
        <v>10681</v>
      </c>
      <c r="BF939" t="str">
        <f>HYPERLINK("http://dx.doi.org/10.1111/j.1945-5100.1994.tb01096.x","http://dx.doi.org/10.1111/j.1945-5100.1994.tb01096.x")</f>
        <v>http://dx.doi.org/10.1111/j.1945-5100.1994.tb01096.x</v>
      </c>
      <c r="BG939" t="s">
        <v>74</v>
      </c>
      <c r="BH939" t="s">
        <v>74</v>
      </c>
      <c r="BI939">
        <v>13</v>
      </c>
      <c r="BJ939" t="s">
        <v>270</v>
      </c>
      <c r="BK939" t="s">
        <v>94</v>
      </c>
      <c r="BL939" t="s">
        <v>270</v>
      </c>
      <c r="BM939" t="s">
        <v>10682</v>
      </c>
      <c r="BN939" t="s">
        <v>74</v>
      </c>
      <c r="BO939" t="s">
        <v>74</v>
      </c>
      <c r="BP939" t="s">
        <v>74</v>
      </c>
      <c r="BQ939" t="s">
        <v>74</v>
      </c>
      <c r="BR939" t="s">
        <v>97</v>
      </c>
      <c r="BS939" t="s">
        <v>10683</v>
      </c>
      <c r="BT939" t="str">
        <f>HYPERLINK("https%3A%2F%2Fwww.webofscience.com%2Fwos%2Fwoscc%2Ffull-record%2FWOS:A1994PR84600008","View Full Record in Web of Science")</f>
        <v>View Full Record in Web of Science</v>
      </c>
    </row>
    <row r="940" spans="1:72" x14ac:dyDescent="0.15">
      <c r="A940" t="s">
        <v>72</v>
      </c>
      <c r="B940" t="s">
        <v>10684</v>
      </c>
      <c r="C940" t="s">
        <v>74</v>
      </c>
      <c r="D940" t="s">
        <v>74</v>
      </c>
      <c r="E940" t="s">
        <v>74</v>
      </c>
      <c r="F940" t="s">
        <v>10684</v>
      </c>
      <c r="G940" t="s">
        <v>74</v>
      </c>
      <c r="H940" t="s">
        <v>74</v>
      </c>
      <c r="I940" t="s">
        <v>10685</v>
      </c>
      <c r="J940" t="s">
        <v>1046</v>
      </c>
      <c r="K940" t="s">
        <v>74</v>
      </c>
      <c r="L940" t="s">
        <v>74</v>
      </c>
      <c r="M940" t="s">
        <v>77</v>
      </c>
      <c r="N940" t="s">
        <v>78</v>
      </c>
      <c r="O940" t="s">
        <v>74</v>
      </c>
      <c r="P940" t="s">
        <v>74</v>
      </c>
      <c r="Q940" t="s">
        <v>74</v>
      </c>
      <c r="R940" t="s">
        <v>74</v>
      </c>
      <c r="S940" t="s">
        <v>74</v>
      </c>
      <c r="T940" t="s">
        <v>74</v>
      </c>
      <c r="U940" t="s">
        <v>10686</v>
      </c>
      <c r="V940" t="s">
        <v>10687</v>
      </c>
      <c r="W940" t="s">
        <v>10688</v>
      </c>
      <c r="X940" t="s">
        <v>10689</v>
      </c>
      <c r="Y940" t="s">
        <v>10690</v>
      </c>
      <c r="Z940" t="s">
        <v>74</v>
      </c>
      <c r="AA940" t="s">
        <v>74</v>
      </c>
      <c r="AB940" t="s">
        <v>74</v>
      </c>
      <c r="AC940" t="s">
        <v>74</v>
      </c>
      <c r="AD940" t="s">
        <v>74</v>
      </c>
      <c r="AE940" t="s">
        <v>74</v>
      </c>
      <c r="AF940" t="s">
        <v>74</v>
      </c>
      <c r="AG940">
        <v>73</v>
      </c>
      <c r="AH940">
        <v>112</v>
      </c>
      <c r="AI940">
        <v>118</v>
      </c>
      <c r="AJ940">
        <v>1</v>
      </c>
      <c r="AK940">
        <v>14</v>
      </c>
      <c r="AL940" t="s">
        <v>1052</v>
      </c>
      <c r="AM940" t="s">
        <v>1053</v>
      </c>
      <c r="AN940" t="s">
        <v>1054</v>
      </c>
      <c r="AO940" t="s">
        <v>1055</v>
      </c>
      <c r="AP940" t="s">
        <v>74</v>
      </c>
      <c r="AQ940" t="s">
        <v>74</v>
      </c>
      <c r="AR940" t="s">
        <v>1046</v>
      </c>
      <c r="AS940" t="s">
        <v>1056</v>
      </c>
      <c r="AT940" t="s">
        <v>10427</v>
      </c>
      <c r="AU940">
        <v>1994</v>
      </c>
      <c r="AV940">
        <v>29</v>
      </c>
      <c r="AW940">
        <v>6</v>
      </c>
      <c r="AX940" t="s">
        <v>74</v>
      </c>
      <c r="AY940" t="s">
        <v>74</v>
      </c>
      <c r="AZ940" t="s">
        <v>74</v>
      </c>
      <c r="BA940" t="s">
        <v>74</v>
      </c>
      <c r="BB940">
        <v>872</v>
      </c>
      <c r="BC940">
        <v>885</v>
      </c>
      <c r="BD940" t="s">
        <v>74</v>
      </c>
      <c r="BE940" t="s">
        <v>10691</v>
      </c>
      <c r="BF940" t="str">
        <f>HYPERLINK("http://dx.doi.org/10.1111/j.1945-5100.1994.tb01102.x","http://dx.doi.org/10.1111/j.1945-5100.1994.tb01102.x")</f>
        <v>http://dx.doi.org/10.1111/j.1945-5100.1994.tb01102.x</v>
      </c>
      <c r="BG940" t="s">
        <v>74</v>
      </c>
      <c r="BH940" t="s">
        <v>74</v>
      </c>
      <c r="BI940">
        <v>14</v>
      </c>
      <c r="BJ940" t="s">
        <v>270</v>
      </c>
      <c r="BK940" t="s">
        <v>94</v>
      </c>
      <c r="BL940" t="s">
        <v>270</v>
      </c>
      <c r="BM940" t="s">
        <v>10682</v>
      </c>
      <c r="BN940" t="s">
        <v>74</v>
      </c>
      <c r="BO940" t="s">
        <v>74</v>
      </c>
      <c r="BP940" t="s">
        <v>74</v>
      </c>
      <c r="BQ940" t="s">
        <v>74</v>
      </c>
      <c r="BR940" t="s">
        <v>97</v>
      </c>
      <c r="BS940" t="s">
        <v>10692</v>
      </c>
      <c r="BT940" t="str">
        <f>HYPERLINK("https%3A%2F%2Fwww.webofscience.com%2Fwos%2Fwoscc%2Ffull-record%2FWOS:A1994PR84600014","View Full Record in Web of Science")</f>
        <v>View Full Record in Web of Science</v>
      </c>
    </row>
    <row r="941" spans="1:72" x14ac:dyDescent="0.15">
      <c r="A941" t="s">
        <v>72</v>
      </c>
      <c r="B941" t="s">
        <v>10693</v>
      </c>
      <c r="C941" t="s">
        <v>74</v>
      </c>
      <c r="D941" t="s">
        <v>74</v>
      </c>
      <c r="E941" t="s">
        <v>74</v>
      </c>
      <c r="F941" t="s">
        <v>10693</v>
      </c>
      <c r="G941" t="s">
        <v>74</v>
      </c>
      <c r="H941" t="s">
        <v>74</v>
      </c>
      <c r="I941" t="s">
        <v>10694</v>
      </c>
      <c r="J941" t="s">
        <v>4454</v>
      </c>
      <c r="K941" t="s">
        <v>74</v>
      </c>
      <c r="L941" t="s">
        <v>74</v>
      </c>
      <c r="M941" t="s">
        <v>77</v>
      </c>
      <c r="N941" t="s">
        <v>78</v>
      </c>
      <c r="O941" t="s">
        <v>74</v>
      </c>
      <c r="P941" t="s">
        <v>74</v>
      </c>
      <c r="Q941" t="s">
        <v>74</v>
      </c>
      <c r="R941" t="s">
        <v>74</v>
      </c>
      <c r="S941" t="s">
        <v>74</v>
      </c>
      <c r="T941" t="s">
        <v>10695</v>
      </c>
      <c r="U941" t="s">
        <v>10696</v>
      </c>
      <c r="V941" t="s">
        <v>10697</v>
      </c>
      <c r="W941" t="s">
        <v>10698</v>
      </c>
      <c r="X941" t="s">
        <v>10699</v>
      </c>
      <c r="Y941" t="s">
        <v>10700</v>
      </c>
      <c r="Z941" t="s">
        <v>74</v>
      </c>
      <c r="AA941" t="s">
        <v>10701</v>
      </c>
      <c r="AB941" t="s">
        <v>10702</v>
      </c>
      <c r="AC941" t="s">
        <v>74</v>
      </c>
      <c r="AD941" t="s">
        <v>74</v>
      </c>
      <c r="AE941" t="s">
        <v>74</v>
      </c>
      <c r="AF941" t="s">
        <v>74</v>
      </c>
      <c r="AG941">
        <v>56</v>
      </c>
      <c r="AH941">
        <v>144</v>
      </c>
      <c r="AI941">
        <v>151</v>
      </c>
      <c r="AJ941">
        <v>0</v>
      </c>
      <c r="AK941">
        <v>26</v>
      </c>
      <c r="AL941" t="s">
        <v>10703</v>
      </c>
      <c r="AM941" t="s">
        <v>1168</v>
      </c>
      <c r="AN941" t="s">
        <v>10704</v>
      </c>
      <c r="AO941" t="s">
        <v>4463</v>
      </c>
      <c r="AP941" t="s">
        <v>74</v>
      </c>
      <c r="AQ941" t="s">
        <v>74</v>
      </c>
      <c r="AR941" t="s">
        <v>4464</v>
      </c>
      <c r="AS941" t="s">
        <v>4465</v>
      </c>
      <c r="AT941" t="s">
        <v>10427</v>
      </c>
      <c r="AU941">
        <v>1994</v>
      </c>
      <c r="AV941">
        <v>11</v>
      </c>
      <c r="AW941">
        <v>6</v>
      </c>
      <c r="AX941" t="s">
        <v>74</v>
      </c>
      <c r="AY941" t="s">
        <v>74</v>
      </c>
      <c r="AZ941" t="s">
        <v>74</v>
      </c>
      <c r="BA941" t="s">
        <v>74</v>
      </c>
      <c r="BB941">
        <v>854</v>
      </c>
      <c r="BC941">
        <v>863</v>
      </c>
      <c r="BD941" t="s">
        <v>74</v>
      </c>
      <c r="BE941" t="s">
        <v>74</v>
      </c>
      <c r="BF941" t="s">
        <v>74</v>
      </c>
      <c r="BG941" t="s">
        <v>74</v>
      </c>
      <c r="BH941" t="s">
        <v>74</v>
      </c>
      <c r="BI941">
        <v>10</v>
      </c>
      <c r="BJ941" t="s">
        <v>4466</v>
      </c>
      <c r="BK941" t="s">
        <v>94</v>
      </c>
      <c r="BL941" t="s">
        <v>4466</v>
      </c>
      <c r="BM941" t="s">
        <v>10705</v>
      </c>
      <c r="BN941">
        <v>7815925</v>
      </c>
      <c r="BO941" t="s">
        <v>74</v>
      </c>
      <c r="BP941" t="s">
        <v>74</v>
      </c>
      <c r="BQ941" t="s">
        <v>74</v>
      </c>
      <c r="BR941" t="s">
        <v>97</v>
      </c>
      <c r="BS941" t="s">
        <v>10706</v>
      </c>
      <c r="BT941" t="str">
        <f>HYPERLINK("https%3A%2F%2Fwww.webofscience.com%2Fwos%2Fwoscc%2Ffull-record%2FWOS:A1994PQ03500004","View Full Record in Web of Science")</f>
        <v>View Full Record in Web of Science</v>
      </c>
    </row>
    <row r="942" spans="1:72" x14ac:dyDescent="0.15">
      <c r="A942" t="s">
        <v>72</v>
      </c>
      <c r="B942" t="s">
        <v>10707</v>
      </c>
      <c r="C942" t="s">
        <v>74</v>
      </c>
      <c r="D942" t="s">
        <v>74</v>
      </c>
      <c r="E942" t="s">
        <v>74</v>
      </c>
      <c r="F942" t="s">
        <v>10707</v>
      </c>
      <c r="G942" t="s">
        <v>74</v>
      </c>
      <c r="H942" t="s">
        <v>74</v>
      </c>
      <c r="I942" t="s">
        <v>10708</v>
      </c>
      <c r="J942" t="s">
        <v>2752</v>
      </c>
      <c r="K942" t="s">
        <v>74</v>
      </c>
      <c r="L942" t="s">
        <v>74</v>
      </c>
      <c r="M942" t="s">
        <v>77</v>
      </c>
      <c r="N942" t="s">
        <v>78</v>
      </c>
      <c r="O942" t="s">
        <v>74</v>
      </c>
      <c r="P942" t="s">
        <v>74</v>
      </c>
      <c r="Q942" t="s">
        <v>74</v>
      </c>
      <c r="R942" t="s">
        <v>74</v>
      </c>
      <c r="S942" t="s">
        <v>74</v>
      </c>
      <c r="T942" t="s">
        <v>10709</v>
      </c>
      <c r="U942" t="s">
        <v>10710</v>
      </c>
      <c r="V942" t="s">
        <v>10711</v>
      </c>
      <c r="W942" t="s">
        <v>74</v>
      </c>
      <c r="X942" t="s">
        <v>74</v>
      </c>
      <c r="Y942" t="s">
        <v>10712</v>
      </c>
      <c r="Z942" t="s">
        <v>74</v>
      </c>
      <c r="AA942" t="s">
        <v>2625</v>
      </c>
      <c r="AB942" t="s">
        <v>2626</v>
      </c>
      <c r="AC942" t="s">
        <v>74</v>
      </c>
      <c r="AD942" t="s">
        <v>74</v>
      </c>
      <c r="AE942" t="s">
        <v>74</v>
      </c>
      <c r="AF942" t="s">
        <v>74</v>
      </c>
      <c r="AG942">
        <v>38</v>
      </c>
      <c r="AH942">
        <v>15</v>
      </c>
      <c r="AI942">
        <v>18</v>
      </c>
      <c r="AJ942">
        <v>1</v>
      </c>
      <c r="AK942">
        <v>8</v>
      </c>
      <c r="AL942" t="s">
        <v>344</v>
      </c>
      <c r="AM942" t="s">
        <v>345</v>
      </c>
      <c r="AN942" t="s">
        <v>346</v>
      </c>
      <c r="AO942" t="s">
        <v>2758</v>
      </c>
      <c r="AP942" t="s">
        <v>74</v>
      </c>
      <c r="AQ942" t="s">
        <v>74</v>
      </c>
      <c r="AR942" t="s">
        <v>2752</v>
      </c>
      <c r="AS942" t="s">
        <v>2760</v>
      </c>
      <c r="AT942" t="s">
        <v>10427</v>
      </c>
      <c r="AU942">
        <v>1994</v>
      </c>
      <c r="AV942">
        <v>100</v>
      </c>
      <c r="AW942" t="s">
        <v>268</v>
      </c>
      <c r="AX942" t="s">
        <v>74</v>
      </c>
      <c r="AY942" t="s">
        <v>74</v>
      </c>
      <c r="AZ942" t="s">
        <v>74</v>
      </c>
      <c r="BA942" t="s">
        <v>74</v>
      </c>
      <c r="BB942">
        <v>45</v>
      </c>
      <c r="BC942">
        <v>53</v>
      </c>
      <c r="BD942" t="s">
        <v>74</v>
      </c>
      <c r="BE942" t="s">
        <v>10713</v>
      </c>
      <c r="BF942" t="str">
        <f>HYPERLINK("http://dx.doi.org/10.1007/BF00317129","http://dx.doi.org/10.1007/BF00317129")</f>
        <v>http://dx.doi.org/10.1007/BF00317129</v>
      </c>
      <c r="BG942" t="s">
        <v>74</v>
      </c>
      <c r="BH942" t="s">
        <v>74</v>
      </c>
      <c r="BI942">
        <v>9</v>
      </c>
      <c r="BJ942" t="s">
        <v>1127</v>
      </c>
      <c r="BK942" t="s">
        <v>94</v>
      </c>
      <c r="BL942" t="s">
        <v>95</v>
      </c>
      <c r="BM942" t="s">
        <v>10714</v>
      </c>
      <c r="BN942">
        <v>28307026</v>
      </c>
      <c r="BO942" t="s">
        <v>74</v>
      </c>
      <c r="BP942" t="s">
        <v>74</v>
      </c>
      <c r="BQ942" t="s">
        <v>74</v>
      </c>
      <c r="BR942" t="s">
        <v>97</v>
      </c>
      <c r="BS942" t="s">
        <v>10715</v>
      </c>
      <c r="BT942" t="str">
        <f>HYPERLINK("https%3A%2F%2Fwww.webofscience.com%2Fwos%2Fwoscc%2Ffull-record%2FWOS:A1994PR64500006","View Full Record in Web of Science")</f>
        <v>View Full Record in Web of Science</v>
      </c>
    </row>
    <row r="943" spans="1:72" x14ac:dyDescent="0.15">
      <c r="A943" t="s">
        <v>72</v>
      </c>
      <c r="B943" t="s">
        <v>10716</v>
      </c>
      <c r="C943" t="s">
        <v>74</v>
      </c>
      <c r="D943" t="s">
        <v>74</v>
      </c>
      <c r="E943" t="s">
        <v>74</v>
      </c>
      <c r="F943" t="s">
        <v>10716</v>
      </c>
      <c r="G943" t="s">
        <v>74</v>
      </c>
      <c r="H943" t="s">
        <v>74</v>
      </c>
      <c r="I943" t="s">
        <v>10717</v>
      </c>
      <c r="J943" t="s">
        <v>10718</v>
      </c>
      <c r="K943" t="s">
        <v>74</v>
      </c>
      <c r="L943" t="s">
        <v>74</v>
      </c>
      <c r="M943" t="s">
        <v>77</v>
      </c>
      <c r="N943" t="s">
        <v>78</v>
      </c>
      <c r="O943" t="s">
        <v>74</v>
      </c>
      <c r="P943" t="s">
        <v>74</v>
      </c>
      <c r="Q943" t="s">
        <v>74</v>
      </c>
      <c r="R943" t="s">
        <v>74</v>
      </c>
      <c r="S943" t="s">
        <v>74</v>
      </c>
      <c r="T943" t="s">
        <v>10719</v>
      </c>
      <c r="U943" t="s">
        <v>10720</v>
      </c>
      <c r="V943" t="s">
        <v>10721</v>
      </c>
      <c r="W943" t="s">
        <v>74</v>
      </c>
      <c r="X943" t="s">
        <v>74</v>
      </c>
      <c r="Y943" t="s">
        <v>10722</v>
      </c>
      <c r="Z943" t="s">
        <v>74</v>
      </c>
      <c r="AA943" t="s">
        <v>74</v>
      </c>
      <c r="AB943" t="s">
        <v>74</v>
      </c>
      <c r="AC943" t="s">
        <v>74</v>
      </c>
      <c r="AD943" t="s">
        <v>74</v>
      </c>
      <c r="AE943" t="s">
        <v>74</v>
      </c>
      <c r="AF943" t="s">
        <v>74</v>
      </c>
      <c r="AG943">
        <v>44</v>
      </c>
      <c r="AH943">
        <v>22</v>
      </c>
      <c r="AI943">
        <v>23</v>
      </c>
      <c r="AJ943">
        <v>0</v>
      </c>
      <c r="AK943">
        <v>0</v>
      </c>
      <c r="AL943" t="s">
        <v>3771</v>
      </c>
      <c r="AM943" t="s">
        <v>3772</v>
      </c>
      <c r="AN943" t="s">
        <v>3773</v>
      </c>
      <c r="AO943" t="s">
        <v>10723</v>
      </c>
      <c r="AP943" t="s">
        <v>74</v>
      </c>
      <c r="AQ943" t="s">
        <v>74</v>
      </c>
      <c r="AR943" t="s">
        <v>10718</v>
      </c>
      <c r="AS943" t="s">
        <v>10724</v>
      </c>
      <c r="AT943" t="s">
        <v>10427</v>
      </c>
      <c r="AU943">
        <v>1994</v>
      </c>
      <c r="AV943">
        <v>38</v>
      </c>
      <c r="AW943">
        <v>6</v>
      </c>
      <c r="AX943" t="s">
        <v>74</v>
      </c>
      <c r="AY943" t="s">
        <v>74</v>
      </c>
      <c r="AZ943" t="s">
        <v>74</v>
      </c>
      <c r="BA943" t="s">
        <v>74</v>
      </c>
      <c r="BB943">
        <v>552</v>
      </c>
      <c r="BC943">
        <v>565</v>
      </c>
      <c r="BD943" t="s">
        <v>74</v>
      </c>
      <c r="BE943" t="s">
        <v>74</v>
      </c>
      <c r="BF943" t="s">
        <v>74</v>
      </c>
      <c r="BG943" t="s">
        <v>74</v>
      </c>
      <c r="BH943" t="s">
        <v>74</v>
      </c>
      <c r="BI943">
        <v>14</v>
      </c>
      <c r="BJ943" t="s">
        <v>10725</v>
      </c>
      <c r="BK943" t="s">
        <v>94</v>
      </c>
      <c r="BL943" t="s">
        <v>10726</v>
      </c>
      <c r="BM943" t="s">
        <v>10727</v>
      </c>
      <c r="BN943" t="s">
        <v>74</v>
      </c>
      <c r="BO943" t="s">
        <v>74</v>
      </c>
      <c r="BP943" t="s">
        <v>74</v>
      </c>
      <c r="BQ943" t="s">
        <v>74</v>
      </c>
      <c r="BR943" t="s">
        <v>97</v>
      </c>
      <c r="BS943" t="s">
        <v>10728</v>
      </c>
      <c r="BT943" t="str">
        <f>HYPERLINK("https%3A%2F%2Fwww.webofscience.com%2Fwos%2Fwoscc%2Ffull-record%2FWOS:A1994PU68500008","View Full Record in Web of Science")</f>
        <v>View Full Record in Web of Science</v>
      </c>
    </row>
    <row r="944" spans="1:72" x14ac:dyDescent="0.15">
      <c r="A944" t="s">
        <v>72</v>
      </c>
      <c r="B944" t="s">
        <v>10729</v>
      </c>
      <c r="C944" t="s">
        <v>74</v>
      </c>
      <c r="D944" t="s">
        <v>74</v>
      </c>
      <c r="E944" t="s">
        <v>74</v>
      </c>
      <c r="F944" t="s">
        <v>10729</v>
      </c>
      <c r="G944" t="s">
        <v>74</v>
      </c>
      <c r="H944" t="s">
        <v>74</v>
      </c>
      <c r="I944" t="s">
        <v>10730</v>
      </c>
      <c r="J944" t="s">
        <v>1196</v>
      </c>
      <c r="K944" t="s">
        <v>74</v>
      </c>
      <c r="L944" t="s">
        <v>74</v>
      </c>
      <c r="M944" t="s">
        <v>77</v>
      </c>
      <c r="N944" t="s">
        <v>78</v>
      </c>
      <c r="O944" t="s">
        <v>74</v>
      </c>
      <c r="P944" t="s">
        <v>74</v>
      </c>
      <c r="Q944" t="s">
        <v>74</v>
      </c>
      <c r="R944" t="s">
        <v>74</v>
      </c>
      <c r="S944" t="s">
        <v>74</v>
      </c>
      <c r="T944" t="s">
        <v>74</v>
      </c>
      <c r="U944" t="s">
        <v>10731</v>
      </c>
      <c r="V944" t="s">
        <v>10732</v>
      </c>
      <c r="W944" t="s">
        <v>6076</v>
      </c>
      <c r="X944" t="s">
        <v>4003</v>
      </c>
      <c r="Y944" t="s">
        <v>10733</v>
      </c>
      <c r="Z944" t="s">
        <v>74</v>
      </c>
      <c r="AA944" t="s">
        <v>5278</v>
      </c>
      <c r="AB944" t="s">
        <v>74</v>
      </c>
      <c r="AC944" t="s">
        <v>74</v>
      </c>
      <c r="AD944" t="s">
        <v>74</v>
      </c>
      <c r="AE944" t="s">
        <v>74</v>
      </c>
      <c r="AF944" t="s">
        <v>74</v>
      </c>
      <c r="AG944">
        <v>30</v>
      </c>
      <c r="AH944">
        <v>53</v>
      </c>
      <c r="AI944">
        <v>59</v>
      </c>
      <c r="AJ944">
        <v>0</v>
      </c>
      <c r="AK944">
        <v>11</v>
      </c>
      <c r="AL944" t="s">
        <v>344</v>
      </c>
      <c r="AM944" t="s">
        <v>345</v>
      </c>
      <c r="AN944" t="s">
        <v>346</v>
      </c>
      <c r="AO944" t="s">
        <v>1200</v>
      </c>
      <c r="AP944" t="s">
        <v>74</v>
      </c>
      <c r="AQ944" t="s">
        <v>74</v>
      </c>
      <c r="AR944" t="s">
        <v>1201</v>
      </c>
      <c r="AS944" t="s">
        <v>1202</v>
      </c>
      <c r="AT944" t="s">
        <v>10427</v>
      </c>
      <c r="AU944">
        <v>1994</v>
      </c>
      <c r="AV944">
        <v>14</v>
      </c>
      <c r="AW944">
        <v>8</v>
      </c>
      <c r="AX944" t="s">
        <v>74</v>
      </c>
      <c r="AY944" t="s">
        <v>74</v>
      </c>
      <c r="AZ944" t="s">
        <v>74</v>
      </c>
      <c r="BA944" t="s">
        <v>74</v>
      </c>
      <c r="BB944">
        <v>507</v>
      </c>
      <c r="BC944">
        <v>517</v>
      </c>
      <c r="BD944" t="s">
        <v>74</v>
      </c>
      <c r="BE944" t="s">
        <v>74</v>
      </c>
      <c r="BF944" t="s">
        <v>74</v>
      </c>
      <c r="BG944" t="s">
        <v>74</v>
      </c>
      <c r="BH944" t="s">
        <v>74</v>
      </c>
      <c r="BI944">
        <v>11</v>
      </c>
      <c r="BJ944" t="s">
        <v>1204</v>
      </c>
      <c r="BK944" t="s">
        <v>94</v>
      </c>
      <c r="BL944" t="s">
        <v>1205</v>
      </c>
      <c r="BM944" t="s">
        <v>10734</v>
      </c>
      <c r="BN944" t="s">
        <v>74</v>
      </c>
      <c r="BO944" t="s">
        <v>74</v>
      </c>
      <c r="BP944" t="s">
        <v>74</v>
      </c>
      <c r="BQ944" t="s">
        <v>74</v>
      </c>
      <c r="BR944" t="s">
        <v>97</v>
      </c>
      <c r="BS944" t="s">
        <v>10735</v>
      </c>
      <c r="BT944" t="str">
        <f>HYPERLINK("https%3A%2F%2Fwww.webofscience.com%2Fwos%2Fwoscc%2Ffull-record%2FWOS:A1994PR73000001","View Full Record in Web of Science")</f>
        <v>View Full Record in Web of Science</v>
      </c>
    </row>
    <row r="945" spans="1:72" x14ac:dyDescent="0.15">
      <c r="A945" t="s">
        <v>72</v>
      </c>
      <c r="B945" t="s">
        <v>10736</v>
      </c>
      <c r="C945" t="s">
        <v>74</v>
      </c>
      <c r="D945" t="s">
        <v>74</v>
      </c>
      <c r="E945" t="s">
        <v>74</v>
      </c>
      <c r="F945" t="s">
        <v>10736</v>
      </c>
      <c r="G945" t="s">
        <v>74</v>
      </c>
      <c r="H945" t="s">
        <v>74</v>
      </c>
      <c r="I945" t="s">
        <v>10737</v>
      </c>
      <c r="J945" t="s">
        <v>1196</v>
      </c>
      <c r="K945" t="s">
        <v>74</v>
      </c>
      <c r="L945" t="s">
        <v>74</v>
      </c>
      <c r="M945" t="s">
        <v>77</v>
      </c>
      <c r="N945" t="s">
        <v>78</v>
      </c>
      <c r="O945" t="s">
        <v>74</v>
      </c>
      <c r="P945" t="s">
        <v>74</v>
      </c>
      <c r="Q945" t="s">
        <v>74</v>
      </c>
      <c r="R945" t="s">
        <v>74</v>
      </c>
      <c r="S945" t="s">
        <v>74</v>
      </c>
      <c r="T945" t="s">
        <v>74</v>
      </c>
      <c r="U945" t="s">
        <v>74</v>
      </c>
      <c r="V945" t="s">
        <v>10738</v>
      </c>
      <c r="W945" t="s">
        <v>10739</v>
      </c>
      <c r="X945" t="s">
        <v>620</v>
      </c>
      <c r="Y945" t="s">
        <v>10740</v>
      </c>
      <c r="Z945" t="s">
        <v>74</v>
      </c>
      <c r="AA945" t="s">
        <v>74</v>
      </c>
      <c r="AB945" t="s">
        <v>74</v>
      </c>
      <c r="AC945" t="s">
        <v>74</v>
      </c>
      <c r="AD945" t="s">
        <v>74</v>
      </c>
      <c r="AE945" t="s">
        <v>74</v>
      </c>
      <c r="AF945" t="s">
        <v>74</v>
      </c>
      <c r="AG945">
        <v>34</v>
      </c>
      <c r="AH945">
        <v>24</v>
      </c>
      <c r="AI945">
        <v>27</v>
      </c>
      <c r="AJ945">
        <v>0</v>
      </c>
      <c r="AK945">
        <v>7</v>
      </c>
      <c r="AL945" t="s">
        <v>344</v>
      </c>
      <c r="AM945" t="s">
        <v>345</v>
      </c>
      <c r="AN945" t="s">
        <v>346</v>
      </c>
      <c r="AO945" t="s">
        <v>1200</v>
      </c>
      <c r="AP945" t="s">
        <v>74</v>
      </c>
      <c r="AQ945" t="s">
        <v>74</v>
      </c>
      <c r="AR945" t="s">
        <v>1201</v>
      </c>
      <c r="AS945" t="s">
        <v>1202</v>
      </c>
      <c r="AT945" t="s">
        <v>10427</v>
      </c>
      <c r="AU945">
        <v>1994</v>
      </c>
      <c r="AV945">
        <v>14</v>
      </c>
      <c r="AW945">
        <v>8</v>
      </c>
      <c r="AX945" t="s">
        <v>74</v>
      </c>
      <c r="AY945" t="s">
        <v>74</v>
      </c>
      <c r="AZ945" t="s">
        <v>74</v>
      </c>
      <c r="BA945" t="s">
        <v>74</v>
      </c>
      <c r="BB945">
        <v>539</v>
      </c>
      <c r="BC945">
        <v>544</v>
      </c>
      <c r="BD945" t="s">
        <v>74</v>
      </c>
      <c r="BE945" t="s">
        <v>74</v>
      </c>
      <c r="BF945" t="s">
        <v>74</v>
      </c>
      <c r="BG945" t="s">
        <v>74</v>
      </c>
      <c r="BH945" t="s">
        <v>74</v>
      </c>
      <c r="BI945">
        <v>6</v>
      </c>
      <c r="BJ945" t="s">
        <v>1204</v>
      </c>
      <c r="BK945" t="s">
        <v>94</v>
      </c>
      <c r="BL945" t="s">
        <v>1205</v>
      </c>
      <c r="BM945" t="s">
        <v>10734</v>
      </c>
      <c r="BN945" t="s">
        <v>74</v>
      </c>
      <c r="BO945" t="s">
        <v>74</v>
      </c>
      <c r="BP945" t="s">
        <v>74</v>
      </c>
      <c r="BQ945" t="s">
        <v>74</v>
      </c>
      <c r="BR945" t="s">
        <v>97</v>
      </c>
      <c r="BS945" t="s">
        <v>10741</v>
      </c>
      <c r="BT945" t="str">
        <f>HYPERLINK("https%3A%2F%2Fwww.webofscience.com%2Fwos%2Fwoscc%2Ffull-record%2FWOS:A1994PR73000004","View Full Record in Web of Science")</f>
        <v>View Full Record in Web of Science</v>
      </c>
    </row>
    <row r="946" spans="1:72" x14ac:dyDescent="0.15">
      <c r="A946" t="s">
        <v>72</v>
      </c>
      <c r="B946" t="s">
        <v>10742</v>
      </c>
      <c r="C946" t="s">
        <v>74</v>
      </c>
      <c r="D946" t="s">
        <v>74</v>
      </c>
      <c r="E946" t="s">
        <v>74</v>
      </c>
      <c r="F946" t="s">
        <v>10742</v>
      </c>
      <c r="G946" t="s">
        <v>74</v>
      </c>
      <c r="H946" t="s">
        <v>74</v>
      </c>
      <c r="I946" t="s">
        <v>10743</v>
      </c>
      <c r="J946" t="s">
        <v>1196</v>
      </c>
      <c r="K946" t="s">
        <v>74</v>
      </c>
      <c r="L946" t="s">
        <v>74</v>
      </c>
      <c r="M946" t="s">
        <v>77</v>
      </c>
      <c r="N946" t="s">
        <v>78</v>
      </c>
      <c r="O946" t="s">
        <v>74</v>
      </c>
      <c r="P946" t="s">
        <v>74</v>
      </c>
      <c r="Q946" t="s">
        <v>74</v>
      </c>
      <c r="R946" t="s">
        <v>74</v>
      </c>
      <c r="S946" t="s">
        <v>74</v>
      </c>
      <c r="T946" t="s">
        <v>74</v>
      </c>
      <c r="U946" t="s">
        <v>10744</v>
      </c>
      <c r="V946" t="s">
        <v>10745</v>
      </c>
      <c r="W946" t="s">
        <v>10746</v>
      </c>
      <c r="X946" t="s">
        <v>2109</v>
      </c>
      <c r="Y946" t="s">
        <v>74</v>
      </c>
      <c r="Z946" t="s">
        <v>74</v>
      </c>
      <c r="AA946" t="s">
        <v>74</v>
      </c>
      <c r="AB946" t="s">
        <v>74</v>
      </c>
      <c r="AC946" t="s">
        <v>74</v>
      </c>
      <c r="AD946" t="s">
        <v>74</v>
      </c>
      <c r="AE946" t="s">
        <v>74</v>
      </c>
      <c r="AF946" t="s">
        <v>74</v>
      </c>
      <c r="AG946">
        <v>17</v>
      </c>
      <c r="AH946">
        <v>7</v>
      </c>
      <c r="AI946">
        <v>7</v>
      </c>
      <c r="AJ946">
        <v>0</v>
      </c>
      <c r="AK946">
        <v>1</v>
      </c>
      <c r="AL946" t="s">
        <v>1696</v>
      </c>
      <c r="AM946" t="s">
        <v>345</v>
      </c>
      <c r="AN946" t="s">
        <v>1697</v>
      </c>
      <c r="AO946" t="s">
        <v>1200</v>
      </c>
      <c r="AP946" t="s">
        <v>74</v>
      </c>
      <c r="AQ946" t="s">
        <v>74</v>
      </c>
      <c r="AR946" t="s">
        <v>1201</v>
      </c>
      <c r="AS946" t="s">
        <v>1202</v>
      </c>
      <c r="AT946" t="s">
        <v>10427</v>
      </c>
      <c r="AU946">
        <v>1994</v>
      </c>
      <c r="AV946">
        <v>14</v>
      </c>
      <c r="AW946">
        <v>8</v>
      </c>
      <c r="AX946" t="s">
        <v>74</v>
      </c>
      <c r="AY946" t="s">
        <v>74</v>
      </c>
      <c r="AZ946" t="s">
        <v>74</v>
      </c>
      <c r="BA946" t="s">
        <v>74</v>
      </c>
      <c r="BB946">
        <v>545</v>
      </c>
      <c r="BC946">
        <v>550</v>
      </c>
      <c r="BD946" t="s">
        <v>74</v>
      </c>
      <c r="BE946" t="s">
        <v>74</v>
      </c>
      <c r="BF946" t="s">
        <v>74</v>
      </c>
      <c r="BG946" t="s">
        <v>74</v>
      </c>
      <c r="BH946" t="s">
        <v>74</v>
      </c>
      <c r="BI946">
        <v>6</v>
      </c>
      <c r="BJ946" t="s">
        <v>1204</v>
      </c>
      <c r="BK946" t="s">
        <v>94</v>
      </c>
      <c r="BL946" t="s">
        <v>1205</v>
      </c>
      <c r="BM946" t="s">
        <v>10734</v>
      </c>
      <c r="BN946" t="s">
        <v>74</v>
      </c>
      <c r="BO946" t="s">
        <v>74</v>
      </c>
      <c r="BP946" t="s">
        <v>74</v>
      </c>
      <c r="BQ946" t="s">
        <v>74</v>
      </c>
      <c r="BR946" t="s">
        <v>97</v>
      </c>
      <c r="BS946" t="s">
        <v>10747</v>
      </c>
      <c r="BT946" t="str">
        <f>HYPERLINK("https%3A%2F%2Fwww.webofscience.com%2Fwos%2Fwoscc%2Ffull-record%2FWOS:A1994PR73000005","View Full Record in Web of Science")</f>
        <v>View Full Record in Web of Science</v>
      </c>
    </row>
    <row r="947" spans="1:72" x14ac:dyDescent="0.15">
      <c r="A947" t="s">
        <v>72</v>
      </c>
      <c r="B947" t="s">
        <v>3339</v>
      </c>
      <c r="C947" t="s">
        <v>74</v>
      </c>
      <c r="D947" t="s">
        <v>74</v>
      </c>
      <c r="E947" t="s">
        <v>74</v>
      </c>
      <c r="F947" t="s">
        <v>3339</v>
      </c>
      <c r="G947" t="s">
        <v>74</v>
      </c>
      <c r="H947" t="s">
        <v>74</v>
      </c>
      <c r="I947" t="s">
        <v>10748</v>
      </c>
      <c r="J947" t="s">
        <v>1196</v>
      </c>
      <c r="K947" t="s">
        <v>74</v>
      </c>
      <c r="L947" t="s">
        <v>74</v>
      </c>
      <c r="M947" t="s">
        <v>77</v>
      </c>
      <c r="N947" t="s">
        <v>78</v>
      </c>
      <c r="O947" t="s">
        <v>74</v>
      </c>
      <c r="P947" t="s">
        <v>74</v>
      </c>
      <c r="Q947" t="s">
        <v>74</v>
      </c>
      <c r="R947" t="s">
        <v>74</v>
      </c>
      <c r="S947" t="s">
        <v>74</v>
      </c>
      <c r="T947" t="s">
        <v>74</v>
      </c>
      <c r="U947" t="s">
        <v>10749</v>
      </c>
      <c r="V947" t="s">
        <v>10750</v>
      </c>
      <c r="W947" t="s">
        <v>74</v>
      </c>
      <c r="X947" t="s">
        <v>74</v>
      </c>
      <c r="Y947" t="s">
        <v>10751</v>
      </c>
      <c r="Z947" t="s">
        <v>74</v>
      </c>
      <c r="AA947" t="s">
        <v>74</v>
      </c>
      <c r="AB947" t="s">
        <v>74</v>
      </c>
      <c r="AC947" t="s">
        <v>74</v>
      </c>
      <c r="AD947" t="s">
        <v>74</v>
      </c>
      <c r="AE947" t="s">
        <v>74</v>
      </c>
      <c r="AF947" t="s">
        <v>74</v>
      </c>
      <c r="AG947">
        <v>41</v>
      </c>
      <c r="AH947">
        <v>66</v>
      </c>
      <c r="AI947">
        <v>67</v>
      </c>
      <c r="AJ947">
        <v>0</v>
      </c>
      <c r="AK947">
        <v>4</v>
      </c>
      <c r="AL947" t="s">
        <v>344</v>
      </c>
      <c r="AM947" t="s">
        <v>345</v>
      </c>
      <c r="AN947" t="s">
        <v>346</v>
      </c>
      <c r="AO947" t="s">
        <v>1200</v>
      </c>
      <c r="AP947" t="s">
        <v>74</v>
      </c>
      <c r="AQ947" t="s">
        <v>74</v>
      </c>
      <c r="AR947" t="s">
        <v>1201</v>
      </c>
      <c r="AS947" t="s">
        <v>1202</v>
      </c>
      <c r="AT947" t="s">
        <v>10427</v>
      </c>
      <c r="AU947">
        <v>1994</v>
      </c>
      <c r="AV947">
        <v>14</v>
      </c>
      <c r="AW947">
        <v>8</v>
      </c>
      <c r="AX947" t="s">
        <v>74</v>
      </c>
      <c r="AY947" t="s">
        <v>74</v>
      </c>
      <c r="AZ947" t="s">
        <v>74</v>
      </c>
      <c r="BA947" t="s">
        <v>74</v>
      </c>
      <c r="BB947">
        <v>551</v>
      </c>
      <c r="BC947">
        <v>560</v>
      </c>
      <c r="BD947" t="s">
        <v>74</v>
      </c>
      <c r="BE947" t="s">
        <v>74</v>
      </c>
      <c r="BF947" t="s">
        <v>74</v>
      </c>
      <c r="BG947" t="s">
        <v>74</v>
      </c>
      <c r="BH947" t="s">
        <v>74</v>
      </c>
      <c r="BI947">
        <v>10</v>
      </c>
      <c r="BJ947" t="s">
        <v>1204</v>
      </c>
      <c r="BK947" t="s">
        <v>94</v>
      </c>
      <c r="BL947" t="s">
        <v>1205</v>
      </c>
      <c r="BM947" t="s">
        <v>10734</v>
      </c>
      <c r="BN947" t="s">
        <v>74</v>
      </c>
      <c r="BO947" t="s">
        <v>74</v>
      </c>
      <c r="BP947" t="s">
        <v>74</v>
      </c>
      <c r="BQ947" t="s">
        <v>74</v>
      </c>
      <c r="BR947" t="s">
        <v>97</v>
      </c>
      <c r="BS947" t="s">
        <v>10752</v>
      </c>
      <c r="BT947" t="str">
        <f>HYPERLINK("https%3A%2F%2Fwww.webofscience.com%2Fwos%2Fwoscc%2Ffull-record%2FWOS:A1994PR73000006","View Full Record in Web of Science")</f>
        <v>View Full Record in Web of Science</v>
      </c>
    </row>
    <row r="948" spans="1:72" x14ac:dyDescent="0.15">
      <c r="A948" t="s">
        <v>72</v>
      </c>
      <c r="B948" t="s">
        <v>10753</v>
      </c>
      <c r="C948" t="s">
        <v>74</v>
      </c>
      <c r="D948" t="s">
        <v>74</v>
      </c>
      <c r="E948" t="s">
        <v>74</v>
      </c>
      <c r="F948" t="s">
        <v>10753</v>
      </c>
      <c r="G948" t="s">
        <v>74</v>
      </c>
      <c r="H948" t="s">
        <v>74</v>
      </c>
      <c r="I948" t="s">
        <v>10754</v>
      </c>
      <c r="J948" t="s">
        <v>10755</v>
      </c>
      <c r="K948" t="s">
        <v>74</v>
      </c>
      <c r="L948" t="s">
        <v>74</v>
      </c>
      <c r="M948" t="s">
        <v>77</v>
      </c>
      <c r="N948" t="s">
        <v>78</v>
      </c>
      <c r="O948" t="s">
        <v>74</v>
      </c>
      <c r="P948" t="s">
        <v>74</v>
      </c>
      <c r="Q948" t="s">
        <v>74</v>
      </c>
      <c r="R948" t="s">
        <v>74</v>
      </c>
      <c r="S948" t="s">
        <v>74</v>
      </c>
      <c r="T948" t="s">
        <v>74</v>
      </c>
      <c r="U948" t="s">
        <v>10756</v>
      </c>
      <c r="V948" t="s">
        <v>10757</v>
      </c>
      <c r="W948" t="s">
        <v>74</v>
      </c>
      <c r="X948" t="s">
        <v>74</v>
      </c>
      <c r="Y948" t="s">
        <v>10758</v>
      </c>
      <c r="Z948" t="s">
        <v>74</v>
      </c>
      <c r="AA948" t="s">
        <v>74</v>
      </c>
      <c r="AB948" t="s">
        <v>74</v>
      </c>
      <c r="AC948" t="s">
        <v>74</v>
      </c>
      <c r="AD948" t="s">
        <v>74</v>
      </c>
      <c r="AE948" t="s">
        <v>74</v>
      </c>
      <c r="AF948" t="s">
        <v>74</v>
      </c>
      <c r="AG948">
        <v>73</v>
      </c>
      <c r="AH948">
        <v>7</v>
      </c>
      <c r="AI948">
        <v>7</v>
      </c>
      <c r="AJ948">
        <v>0</v>
      </c>
      <c r="AK948">
        <v>1</v>
      </c>
      <c r="AL948" t="s">
        <v>10759</v>
      </c>
      <c r="AM948" t="s">
        <v>10760</v>
      </c>
      <c r="AN948" t="s">
        <v>10761</v>
      </c>
      <c r="AO948" t="s">
        <v>10762</v>
      </c>
      <c r="AP948" t="s">
        <v>74</v>
      </c>
      <c r="AQ948" t="s">
        <v>74</v>
      </c>
      <c r="AR948" t="s">
        <v>10763</v>
      </c>
      <c r="AS948" t="s">
        <v>10764</v>
      </c>
      <c r="AT948" t="s">
        <v>10427</v>
      </c>
      <c r="AU948">
        <v>1994</v>
      </c>
      <c r="AV948">
        <v>35</v>
      </c>
      <c r="AW948">
        <v>4</v>
      </c>
      <c r="AX948" t="s">
        <v>74</v>
      </c>
      <c r="AY948" t="s">
        <v>74</v>
      </c>
      <c r="AZ948" t="s">
        <v>74</v>
      </c>
      <c r="BA948" t="s">
        <v>74</v>
      </c>
      <c r="BB948">
        <v>603</v>
      </c>
      <c r="BC948">
        <v>619</v>
      </c>
      <c r="BD948" t="s">
        <v>74</v>
      </c>
      <c r="BE948" t="s">
        <v>10765</v>
      </c>
      <c r="BF948" t="str">
        <f>HYPERLINK("http://dx.doi.org/10.1111/j.1533-8525.1994.tb00419.x","http://dx.doi.org/10.1111/j.1533-8525.1994.tb00419.x")</f>
        <v>http://dx.doi.org/10.1111/j.1533-8525.1994.tb00419.x</v>
      </c>
      <c r="BG948" t="s">
        <v>74</v>
      </c>
      <c r="BH948" t="s">
        <v>74</v>
      </c>
      <c r="BI948">
        <v>17</v>
      </c>
      <c r="BJ948" t="s">
        <v>10766</v>
      </c>
      <c r="BK948" t="s">
        <v>10767</v>
      </c>
      <c r="BL948" t="s">
        <v>10766</v>
      </c>
      <c r="BM948" t="s">
        <v>10768</v>
      </c>
      <c r="BN948" t="s">
        <v>74</v>
      </c>
      <c r="BO948" t="s">
        <v>74</v>
      </c>
      <c r="BP948" t="s">
        <v>74</v>
      </c>
      <c r="BQ948" t="s">
        <v>74</v>
      </c>
      <c r="BR948" t="s">
        <v>97</v>
      </c>
      <c r="BS948" t="s">
        <v>10769</v>
      </c>
      <c r="BT948" t="str">
        <f>HYPERLINK("https%3A%2F%2Fwww.webofscience.com%2Fwos%2Fwoscc%2Ffull-record%2FWOS:A1994PX26300004","View Full Record in Web of Science")</f>
        <v>View Full Record in Web of Science</v>
      </c>
    </row>
    <row r="949" spans="1:72" x14ac:dyDescent="0.15">
      <c r="A949" t="s">
        <v>72</v>
      </c>
      <c r="B949" t="s">
        <v>10770</v>
      </c>
      <c r="C949" t="s">
        <v>74</v>
      </c>
      <c r="D949" t="s">
        <v>74</v>
      </c>
      <c r="E949" t="s">
        <v>74</v>
      </c>
      <c r="F949" t="s">
        <v>10770</v>
      </c>
      <c r="G949" t="s">
        <v>74</v>
      </c>
      <c r="H949" t="s">
        <v>74</v>
      </c>
      <c r="I949" t="s">
        <v>10771</v>
      </c>
      <c r="J949" t="s">
        <v>2155</v>
      </c>
      <c r="K949" t="s">
        <v>74</v>
      </c>
      <c r="L949" t="s">
        <v>74</v>
      </c>
      <c r="M949" t="s">
        <v>77</v>
      </c>
      <c r="N949" t="s">
        <v>78</v>
      </c>
      <c r="O949" t="s">
        <v>74</v>
      </c>
      <c r="P949" t="s">
        <v>74</v>
      </c>
      <c r="Q949" t="s">
        <v>74</v>
      </c>
      <c r="R949" t="s">
        <v>74</v>
      </c>
      <c r="S949" t="s">
        <v>74</v>
      </c>
      <c r="T949" t="s">
        <v>10772</v>
      </c>
      <c r="U949" t="s">
        <v>10773</v>
      </c>
      <c r="V949" t="s">
        <v>10774</v>
      </c>
      <c r="W949" t="s">
        <v>3099</v>
      </c>
      <c r="X949" t="s">
        <v>302</v>
      </c>
      <c r="Y949" t="s">
        <v>10775</v>
      </c>
      <c r="Z949" t="s">
        <v>74</v>
      </c>
      <c r="AA949" t="s">
        <v>74</v>
      </c>
      <c r="AB949" t="s">
        <v>74</v>
      </c>
      <c r="AC949" t="s">
        <v>74</v>
      </c>
      <c r="AD949" t="s">
        <v>74</v>
      </c>
      <c r="AE949" t="s">
        <v>74</v>
      </c>
      <c r="AF949" t="s">
        <v>74</v>
      </c>
      <c r="AG949">
        <v>52</v>
      </c>
      <c r="AH949">
        <v>55</v>
      </c>
      <c r="AI949">
        <v>65</v>
      </c>
      <c r="AJ949">
        <v>1</v>
      </c>
      <c r="AK949">
        <v>22</v>
      </c>
      <c r="AL949" t="s">
        <v>1861</v>
      </c>
      <c r="AM949" t="s">
        <v>86</v>
      </c>
      <c r="AN949" t="s">
        <v>1862</v>
      </c>
      <c r="AO949" t="s">
        <v>2161</v>
      </c>
      <c r="AP949" t="s">
        <v>10776</v>
      </c>
      <c r="AQ949" t="s">
        <v>74</v>
      </c>
      <c r="AR949" t="s">
        <v>2162</v>
      </c>
      <c r="AS949" t="s">
        <v>2163</v>
      </c>
      <c r="AT949" t="s">
        <v>10777</v>
      </c>
      <c r="AU949">
        <v>1994</v>
      </c>
      <c r="AV949">
        <v>183</v>
      </c>
      <c r="AW949">
        <v>1</v>
      </c>
      <c r="AX949" t="s">
        <v>74</v>
      </c>
      <c r="AY949" t="s">
        <v>74</v>
      </c>
      <c r="AZ949" t="s">
        <v>74</v>
      </c>
      <c r="BA949" t="s">
        <v>74</v>
      </c>
      <c r="BB949">
        <v>63</v>
      </c>
      <c r="BC949">
        <v>76</v>
      </c>
      <c r="BD949" t="s">
        <v>74</v>
      </c>
      <c r="BE949" t="s">
        <v>10778</v>
      </c>
      <c r="BF949" t="str">
        <f>HYPERLINK("http://dx.doi.org/10.1016/0022-0981(94)90157-0","http://dx.doi.org/10.1016/0022-0981(94)90157-0")</f>
        <v>http://dx.doi.org/10.1016/0022-0981(94)90157-0</v>
      </c>
      <c r="BG949" t="s">
        <v>74</v>
      </c>
      <c r="BH949" t="s">
        <v>74</v>
      </c>
      <c r="BI949">
        <v>14</v>
      </c>
      <c r="BJ949" t="s">
        <v>2166</v>
      </c>
      <c r="BK949" t="s">
        <v>94</v>
      </c>
      <c r="BL949" t="s">
        <v>2167</v>
      </c>
      <c r="BM949" t="s">
        <v>10779</v>
      </c>
      <c r="BN949" t="s">
        <v>74</v>
      </c>
      <c r="BO949" t="s">
        <v>74</v>
      </c>
      <c r="BP949" t="s">
        <v>74</v>
      </c>
      <c r="BQ949" t="s">
        <v>74</v>
      </c>
      <c r="BR949" t="s">
        <v>97</v>
      </c>
      <c r="BS949" t="s">
        <v>10780</v>
      </c>
      <c r="BT949" t="str">
        <f>HYPERLINK("https%3A%2F%2Fwww.webofscience.com%2Fwos%2Fwoscc%2Ffull-record%2FWOS:A1994PT37400006","View Full Record in Web of Science")</f>
        <v>View Full Record in Web of Science</v>
      </c>
    </row>
    <row r="950" spans="1:72" x14ac:dyDescent="0.15">
      <c r="A950" t="s">
        <v>72</v>
      </c>
      <c r="B950" t="s">
        <v>10781</v>
      </c>
      <c r="C950" t="s">
        <v>74</v>
      </c>
      <c r="D950" t="s">
        <v>74</v>
      </c>
      <c r="E950" t="s">
        <v>74</v>
      </c>
      <c r="F950" t="s">
        <v>10781</v>
      </c>
      <c r="G950" t="s">
        <v>74</v>
      </c>
      <c r="H950" t="s">
        <v>74</v>
      </c>
      <c r="I950" t="s">
        <v>10782</v>
      </c>
      <c r="J950" t="s">
        <v>10783</v>
      </c>
      <c r="K950" t="s">
        <v>74</v>
      </c>
      <c r="L950" t="s">
        <v>74</v>
      </c>
      <c r="M950" t="s">
        <v>77</v>
      </c>
      <c r="N950" t="s">
        <v>78</v>
      </c>
      <c r="O950" t="s">
        <v>74</v>
      </c>
      <c r="P950" t="s">
        <v>74</v>
      </c>
      <c r="Q950" t="s">
        <v>74</v>
      </c>
      <c r="R950" t="s">
        <v>74</v>
      </c>
      <c r="S950" t="s">
        <v>74</v>
      </c>
      <c r="T950" t="s">
        <v>74</v>
      </c>
      <c r="U950" t="s">
        <v>10784</v>
      </c>
      <c r="V950" t="s">
        <v>10785</v>
      </c>
      <c r="W950" t="s">
        <v>10786</v>
      </c>
      <c r="X950" t="s">
        <v>10787</v>
      </c>
      <c r="Y950" t="s">
        <v>10788</v>
      </c>
      <c r="Z950" t="s">
        <v>74</v>
      </c>
      <c r="AA950" t="s">
        <v>10789</v>
      </c>
      <c r="AB950" t="s">
        <v>10790</v>
      </c>
      <c r="AC950" t="s">
        <v>74</v>
      </c>
      <c r="AD950" t="s">
        <v>74</v>
      </c>
      <c r="AE950" t="s">
        <v>74</v>
      </c>
      <c r="AF950" t="s">
        <v>74</v>
      </c>
      <c r="AG950">
        <v>67</v>
      </c>
      <c r="AH950">
        <v>64</v>
      </c>
      <c r="AI950">
        <v>68</v>
      </c>
      <c r="AJ950">
        <v>0</v>
      </c>
      <c r="AK950">
        <v>16</v>
      </c>
      <c r="AL950" t="s">
        <v>10791</v>
      </c>
      <c r="AM950" t="s">
        <v>10792</v>
      </c>
      <c r="AN950" t="s">
        <v>10793</v>
      </c>
      <c r="AO950" t="s">
        <v>10794</v>
      </c>
      <c r="AP950" t="s">
        <v>74</v>
      </c>
      <c r="AQ950" t="s">
        <v>74</v>
      </c>
      <c r="AR950" t="s">
        <v>10795</v>
      </c>
      <c r="AS950" t="s">
        <v>10796</v>
      </c>
      <c r="AT950" t="s">
        <v>10797</v>
      </c>
      <c r="AU950">
        <v>1994</v>
      </c>
      <c r="AV950">
        <v>83</v>
      </c>
      <c r="AW950">
        <v>3</v>
      </c>
      <c r="AX950" t="s">
        <v>74</v>
      </c>
      <c r="AY950" t="s">
        <v>74</v>
      </c>
      <c r="AZ950" t="s">
        <v>74</v>
      </c>
      <c r="BA950" t="s">
        <v>74</v>
      </c>
      <c r="BB950">
        <v>179</v>
      </c>
      <c r="BC950">
        <v>192</v>
      </c>
      <c r="BD950" t="s">
        <v>74</v>
      </c>
      <c r="BE950" t="s">
        <v>10798</v>
      </c>
      <c r="BF950" t="str">
        <f>HYPERLINK("http://dx.doi.org/10.1016/1010-6030(94)03823-6","http://dx.doi.org/10.1016/1010-6030(94)03823-6")</f>
        <v>http://dx.doi.org/10.1016/1010-6030(94)03823-6</v>
      </c>
      <c r="BG950" t="s">
        <v>74</v>
      </c>
      <c r="BH950" t="s">
        <v>74</v>
      </c>
      <c r="BI950">
        <v>14</v>
      </c>
      <c r="BJ950" t="s">
        <v>1322</v>
      </c>
      <c r="BK950" t="s">
        <v>94</v>
      </c>
      <c r="BL950" t="s">
        <v>1323</v>
      </c>
      <c r="BM950" t="s">
        <v>10799</v>
      </c>
      <c r="BN950" t="s">
        <v>74</v>
      </c>
      <c r="BO950" t="s">
        <v>74</v>
      </c>
      <c r="BP950" t="s">
        <v>74</v>
      </c>
      <c r="BQ950" t="s">
        <v>74</v>
      </c>
      <c r="BR950" t="s">
        <v>97</v>
      </c>
      <c r="BS950" t="s">
        <v>10800</v>
      </c>
      <c r="BT950" t="str">
        <f>HYPERLINK("https%3A%2F%2Fwww.webofscience.com%2Fwos%2Fwoscc%2Ffull-record%2FWOS:A1994PQ84000001","View Full Record in Web of Science")</f>
        <v>View Full Record in Web of Science</v>
      </c>
    </row>
    <row r="951" spans="1:72" x14ac:dyDescent="0.15">
      <c r="A951" t="s">
        <v>72</v>
      </c>
      <c r="B951" t="s">
        <v>10801</v>
      </c>
      <c r="C951" t="s">
        <v>74</v>
      </c>
      <c r="D951" t="s">
        <v>74</v>
      </c>
      <c r="E951" t="s">
        <v>74</v>
      </c>
      <c r="F951" t="s">
        <v>10801</v>
      </c>
      <c r="G951" t="s">
        <v>74</v>
      </c>
      <c r="H951" t="s">
        <v>74</v>
      </c>
      <c r="I951" t="s">
        <v>10802</v>
      </c>
      <c r="J951" t="s">
        <v>10347</v>
      </c>
      <c r="K951" t="s">
        <v>74</v>
      </c>
      <c r="L951" t="s">
        <v>74</v>
      </c>
      <c r="M951" t="s">
        <v>77</v>
      </c>
      <c r="N951" t="s">
        <v>78</v>
      </c>
      <c r="O951" t="s">
        <v>74</v>
      </c>
      <c r="P951" t="s">
        <v>74</v>
      </c>
      <c r="Q951" t="s">
        <v>74</v>
      </c>
      <c r="R951" t="s">
        <v>74</v>
      </c>
      <c r="S951" t="s">
        <v>74</v>
      </c>
      <c r="T951" t="s">
        <v>74</v>
      </c>
      <c r="U951" t="s">
        <v>10803</v>
      </c>
      <c r="V951" t="s">
        <v>10804</v>
      </c>
      <c r="W951" t="s">
        <v>74</v>
      </c>
      <c r="X951" t="s">
        <v>74</v>
      </c>
      <c r="Y951" t="s">
        <v>10805</v>
      </c>
      <c r="Z951" t="s">
        <v>74</v>
      </c>
      <c r="AA951" t="s">
        <v>10806</v>
      </c>
      <c r="AB951" t="s">
        <v>10807</v>
      </c>
      <c r="AC951" t="s">
        <v>74</v>
      </c>
      <c r="AD951" t="s">
        <v>74</v>
      </c>
      <c r="AE951" t="s">
        <v>74</v>
      </c>
      <c r="AF951" t="s">
        <v>74</v>
      </c>
      <c r="AG951">
        <v>26</v>
      </c>
      <c r="AH951">
        <v>49</v>
      </c>
      <c r="AI951">
        <v>51</v>
      </c>
      <c r="AJ951">
        <v>0</v>
      </c>
      <c r="AK951">
        <v>8</v>
      </c>
      <c r="AL951" t="s">
        <v>85</v>
      </c>
      <c r="AM951" t="s">
        <v>86</v>
      </c>
      <c r="AN951" t="s">
        <v>87</v>
      </c>
      <c r="AO951" t="s">
        <v>10354</v>
      </c>
      <c r="AP951" t="s">
        <v>74</v>
      </c>
      <c r="AQ951" t="s">
        <v>74</v>
      </c>
      <c r="AR951" t="s">
        <v>10355</v>
      </c>
      <c r="AS951" t="s">
        <v>10356</v>
      </c>
      <c r="AT951" t="s">
        <v>10808</v>
      </c>
      <c r="AU951">
        <v>1994</v>
      </c>
      <c r="AV951">
        <v>229</v>
      </c>
      <c r="AW951" t="s">
        <v>268</v>
      </c>
      <c r="AX951" t="s">
        <v>74</v>
      </c>
      <c r="AY951" t="s">
        <v>74</v>
      </c>
      <c r="AZ951" t="s">
        <v>74</v>
      </c>
      <c r="BA951" t="s">
        <v>74</v>
      </c>
      <c r="BB951">
        <v>57</v>
      </c>
      <c r="BC951">
        <v>64</v>
      </c>
      <c r="BD951" t="s">
        <v>74</v>
      </c>
      <c r="BE951" t="s">
        <v>10809</v>
      </c>
      <c r="BF951" t="str">
        <f>HYPERLINK("http://dx.doi.org/10.1016/0009-2614(94)01050-1","http://dx.doi.org/10.1016/0009-2614(94)01050-1")</f>
        <v>http://dx.doi.org/10.1016/0009-2614(94)01050-1</v>
      </c>
      <c r="BG951" t="s">
        <v>74</v>
      </c>
      <c r="BH951" t="s">
        <v>74</v>
      </c>
      <c r="BI951">
        <v>8</v>
      </c>
      <c r="BJ951" t="s">
        <v>146</v>
      </c>
      <c r="BK951" t="s">
        <v>94</v>
      </c>
      <c r="BL951" t="s">
        <v>147</v>
      </c>
      <c r="BM951" t="s">
        <v>10810</v>
      </c>
      <c r="BN951" t="s">
        <v>74</v>
      </c>
      <c r="BO951" t="s">
        <v>74</v>
      </c>
      <c r="BP951" t="s">
        <v>74</v>
      </c>
      <c r="BQ951" t="s">
        <v>74</v>
      </c>
      <c r="BR951" t="s">
        <v>97</v>
      </c>
      <c r="BS951" t="s">
        <v>10811</v>
      </c>
      <c r="BT951" t="str">
        <f>HYPERLINK("https%3A%2F%2Fwww.webofscience.com%2Fwos%2Fwoscc%2Ffull-record%2FWOS:A1994PN34100010","View Full Record in Web of Science")</f>
        <v>View Full Record in Web of Science</v>
      </c>
    </row>
    <row r="952" spans="1:72" x14ac:dyDescent="0.15">
      <c r="A952" t="s">
        <v>72</v>
      </c>
      <c r="B952" t="s">
        <v>10812</v>
      </c>
      <c r="C952" t="s">
        <v>74</v>
      </c>
      <c r="D952" t="s">
        <v>74</v>
      </c>
      <c r="E952" t="s">
        <v>74</v>
      </c>
      <c r="F952" t="s">
        <v>10812</v>
      </c>
      <c r="G952" t="s">
        <v>74</v>
      </c>
      <c r="H952" t="s">
        <v>74</v>
      </c>
      <c r="I952" t="s">
        <v>10813</v>
      </c>
      <c r="J952" t="s">
        <v>534</v>
      </c>
      <c r="K952" t="s">
        <v>74</v>
      </c>
      <c r="L952" t="s">
        <v>74</v>
      </c>
      <c r="M952" t="s">
        <v>77</v>
      </c>
      <c r="N952" t="s">
        <v>78</v>
      </c>
      <c r="O952" t="s">
        <v>74</v>
      </c>
      <c r="P952" t="s">
        <v>74</v>
      </c>
      <c r="Q952" t="s">
        <v>74</v>
      </c>
      <c r="R952" t="s">
        <v>74</v>
      </c>
      <c r="S952" t="s">
        <v>74</v>
      </c>
      <c r="T952" t="s">
        <v>74</v>
      </c>
      <c r="U952" t="s">
        <v>10814</v>
      </c>
      <c r="V952" t="s">
        <v>10815</v>
      </c>
      <c r="W952" t="s">
        <v>10816</v>
      </c>
      <c r="X952" t="s">
        <v>10817</v>
      </c>
      <c r="Y952" t="s">
        <v>10818</v>
      </c>
      <c r="Z952" t="s">
        <v>74</v>
      </c>
      <c r="AA952" t="s">
        <v>74</v>
      </c>
      <c r="AB952" t="s">
        <v>74</v>
      </c>
      <c r="AC952" t="s">
        <v>74</v>
      </c>
      <c r="AD952" t="s">
        <v>74</v>
      </c>
      <c r="AE952" t="s">
        <v>74</v>
      </c>
      <c r="AF952" t="s">
        <v>74</v>
      </c>
      <c r="AG952">
        <v>20</v>
      </c>
      <c r="AH952">
        <v>15</v>
      </c>
      <c r="AI952">
        <v>15</v>
      </c>
      <c r="AJ952">
        <v>0</v>
      </c>
      <c r="AK952">
        <v>2</v>
      </c>
      <c r="AL952" t="s">
        <v>542</v>
      </c>
      <c r="AM952" t="s">
        <v>161</v>
      </c>
      <c r="AN952" t="s">
        <v>10819</v>
      </c>
      <c r="AO952" t="s">
        <v>544</v>
      </c>
      <c r="AP952" t="s">
        <v>74</v>
      </c>
      <c r="AQ952" t="s">
        <v>74</v>
      </c>
      <c r="AR952" t="s">
        <v>545</v>
      </c>
      <c r="AS952" t="s">
        <v>546</v>
      </c>
      <c r="AT952" t="s">
        <v>10820</v>
      </c>
      <c r="AU952">
        <v>1994</v>
      </c>
      <c r="AV952">
        <v>33</v>
      </c>
      <c r="AW952">
        <v>30</v>
      </c>
      <c r="AX952" t="s">
        <v>74</v>
      </c>
      <c r="AY952" t="s">
        <v>74</v>
      </c>
      <c r="AZ952" t="s">
        <v>74</v>
      </c>
      <c r="BA952" t="s">
        <v>74</v>
      </c>
      <c r="BB952">
        <v>7126</v>
      </c>
      <c r="BC952">
        <v>7131</v>
      </c>
      <c r="BD952" t="s">
        <v>74</v>
      </c>
      <c r="BE952" t="s">
        <v>10821</v>
      </c>
      <c r="BF952" t="str">
        <f>HYPERLINK("http://dx.doi.org/10.1364/AO.33.007126","http://dx.doi.org/10.1364/AO.33.007126")</f>
        <v>http://dx.doi.org/10.1364/AO.33.007126</v>
      </c>
      <c r="BG952" t="s">
        <v>74</v>
      </c>
      <c r="BH952" t="s">
        <v>74</v>
      </c>
      <c r="BI952">
        <v>6</v>
      </c>
      <c r="BJ952" t="s">
        <v>549</v>
      </c>
      <c r="BK952" t="s">
        <v>94</v>
      </c>
      <c r="BL952" t="s">
        <v>549</v>
      </c>
      <c r="BM952" t="s">
        <v>10822</v>
      </c>
      <c r="BN952">
        <v>20941265</v>
      </c>
      <c r="BO952" t="s">
        <v>74</v>
      </c>
      <c r="BP952" t="s">
        <v>74</v>
      </c>
      <c r="BQ952" t="s">
        <v>74</v>
      </c>
      <c r="BR952" t="s">
        <v>97</v>
      </c>
      <c r="BS952" t="s">
        <v>10823</v>
      </c>
      <c r="BT952" t="str">
        <f>HYPERLINK("https%3A%2F%2Fwww.webofscience.com%2Fwos%2Fwoscc%2Ffull-record%2FWOS:A1994PN17900030","View Full Record in Web of Science")</f>
        <v>View Full Record in Web of Science</v>
      </c>
    </row>
    <row r="953" spans="1:72" x14ac:dyDescent="0.15">
      <c r="A953" t="s">
        <v>72</v>
      </c>
      <c r="B953" t="s">
        <v>10824</v>
      </c>
      <c r="C953" t="s">
        <v>74</v>
      </c>
      <c r="D953" t="s">
        <v>74</v>
      </c>
      <c r="E953" t="s">
        <v>74</v>
      </c>
      <c r="F953" t="s">
        <v>10824</v>
      </c>
      <c r="G953" t="s">
        <v>74</v>
      </c>
      <c r="H953" t="s">
        <v>74</v>
      </c>
      <c r="I953" t="s">
        <v>10825</v>
      </c>
      <c r="J953" t="s">
        <v>152</v>
      </c>
      <c r="K953" t="s">
        <v>74</v>
      </c>
      <c r="L953" t="s">
        <v>74</v>
      </c>
      <c r="M953" t="s">
        <v>77</v>
      </c>
      <c r="N953" t="s">
        <v>78</v>
      </c>
      <c r="O953" t="s">
        <v>74</v>
      </c>
      <c r="P953" t="s">
        <v>74</v>
      </c>
      <c r="Q953" t="s">
        <v>74</v>
      </c>
      <c r="R953" t="s">
        <v>74</v>
      </c>
      <c r="S953" t="s">
        <v>74</v>
      </c>
      <c r="T953" t="s">
        <v>74</v>
      </c>
      <c r="U953" t="s">
        <v>10826</v>
      </c>
      <c r="V953" t="s">
        <v>10827</v>
      </c>
      <c r="W953" t="s">
        <v>10828</v>
      </c>
      <c r="X953" t="s">
        <v>1331</v>
      </c>
      <c r="Y953" t="s">
        <v>74</v>
      </c>
      <c r="Z953" t="s">
        <v>74</v>
      </c>
      <c r="AA953" t="s">
        <v>74</v>
      </c>
      <c r="AB953" t="s">
        <v>74</v>
      </c>
      <c r="AC953" t="s">
        <v>74</v>
      </c>
      <c r="AD953" t="s">
        <v>74</v>
      </c>
      <c r="AE953" t="s">
        <v>74</v>
      </c>
      <c r="AF953" t="s">
        <v>74</v>
      </c>
      <c r="AG953">
        <v>27</v>
      </c>
      <c r="AH953">
        <v>76</v>
      </c>
      <c r="AI953">
        <v>76</v>
      </c>
      <c r="AJ953">
        <v>0</v>
      </c>
      <c r="AK953">
        <v>4</v>
      </c>
      <c r="AL953" t="s">
        <v>160</v>
      </c>
      <c r="AM953" t="s">
        <v>161</v>
      </c>
      <c r="AN953" t="s">
        <v>162</v>
      </c>
      <c r="AO953" t="s">
        <v>163</v>
      </c>
      <c r="AP953" t="s">
        <v>74</v>
      </c>
      <c r="AQ953" t="s">
        <v>74</v>
      </c>
      <c r="AR953" t="s">
        <v>164</v>
      </c>
      <c r="AS953" t="s">
        <v>165</v>
      </c>
      <c r="AT953" t="s">
        <v>10820</v>
      </c>
      <c r="AU953">
        <v>1994</v>
      </c>
      <c r="AV953">
        <v>99</v>
      </c>
      <c r="AW953" t="s">
        <v>10829</v>
      </c>
      <c r="AX953" t="s">
        <v>74</v>
      </c>
      <c r="AY953" t="s">
        <v>74</v>
      </c>
      <c r="AZ953" t="s">
        <v>74</v>
      </c>
      <c r="BA953" t="s">
        <v>74</v>
      </c>
      <c r="BB953">
        <v>20563</v>
      </c>
      <c r="BC953">
        <v>20571</v>
      </c>
      <c r="BD953" t="s">
        <v>74</v>
      </c>
      <c r="BE953" t="s">
        <v>10830</v>
      </c>
      <c r="BF953" t="str">
        <f>HYPERLINK("http://dx.doi.org/10.1029/94JD01754","http://dx.doi.org/10.1029/94JD01754")</f>
        <v>http://dx.doi.org/10.1029/94JD01754</v>
      </c>
      <c r="BG953" t="s">
        <v>74</v>
      </c>
      <c r="BH953" t="s">
        <v>74</v>
      </c>
      <c r="BI953">
        <v>9</v>
      </c>
      <c r="BJ953" t="s">
        <v>169</v>
      </c>
      <c r="BK953" t="s">
        <v>94</v>
      </c>
      <c r="BL953" t="s">
        <v>169</v>
      </c>
      <c r="BM953" t="s">
        <v>10831</v>
      </c>
      <c r="BN953" t="s">
        <v>74</v>
      </c>
      <c r="BO953" t="s">
        <v>74</v>
      </c>
      <c r="BP953" t="s">
        <v>74</v>
      </c>
      <c r="BQ953" t="s">
        <v>74</v>
      </c>
      <c r="BR953" t="s">
        <v>97</v>
      </c>
      <c r="BS953" t="s">
        <v>10832</v>
      </c>
      <c r="BT953" t="str">
        <f>HYPERLINK("https%3A%2F%2Fwww.webofscience.com%2Fwos%2Fwoscc%2Ffull-record%2FWOS:A1994PN30900007","View Full Record in Web of Science")</f>
        <v>View Full Record in Web of Science</v>
      </c>
    </row>
    <row r="954" spans="1:72" x14ac:dyDescent="0.15">
      <c r="A954" t="s">
        <v>72</v>
      </c>
      <c r="B954" t="s">
        <v>10833</v>
      </c>
      <c r="C954" t="s">
        <v>74</v>
      </c>
      <c r="D954" t="s">
        <v>74</v>
      </c>
      <c r="E954" t="s">
        <v>74</v>
      </c>
      <c r="F954" t="s">
        <v>10833</v>
      </c>
      <c r="G954" t="s">
        <v>74</v>
      </c>
      <c r="H954" t="s">
        <v>74</v>
      </c>
      <c r="I954" t="s">
        <v>10834</v>
      </c>
      <c r="J954" t="s">
        <v>152</v>
      </c>
      <c r="K954" t="s">
        <v>74</v>
      </c>
      <c r="L954" t="s">
        <v>74</v>
      </c>
      <c r="M954" t="s">
        <v>77</v>
      </c>
      <c r="N954" t="s">
        <v>78</v>
      </c>
      <c r="O954" t="s">
        <v>74</v>
      </c>
      <c r="P954" t="s">
        <v>74</v>
      </c>
      <c r="Q954" t="s">
        <v>74</v>
      </c>
      <c r="R954" t="s">
        <v>74</v>
      </c>
      <c r="S954" t="s">
        <v>74</v>
      </c>
      <c r="T954" t="s">
        <v>74</v>
      </c>
      <c r="U954" t="s">
        <v>10835</v>
      </c>
      <c r="V954" t="s">
        <v>10836</v>
      </c>
      <c r="W954" t="s">
        <v>10837</v>
      </c>
      <c r="X954" t="s">
        <v>10838</v>
      </c>
      <c r="Y954" t="s">
        <v>10839</v>
      </c>
      <c r="Z954" t="s">
        <v>74</v>
      </c>
      <c r="AA954" t="s">
        <v>10840</v>
      </c>
      <c r="AB954" t="s">
        <v>10841</v>
      </c>
      <c r="AC954" t="s">
        <v>74</v>
      </c>
      <c r="AD954" t="s">
        <v>74</v>
      </c>
      <c r="AE954" t="s">
        <v>74</v>
      </c>
      <c r="AF954" t="s">
        <v>74</v>
      </c>
      <c r="AG954">
        <v>52</v>
      </c>
      <c r="AH954">
        <v>15</v>
      </c>
      <c r="AI954">
        <v>15</v>
      </c>
      <c r="AJ954">
        <v>0</v>
      </c>
      <c r="AK954">
        <v>3</v>
      </c>
      <c r="AL954" t="s">
        <v>160</v>
      </c>
      <c r="AM954" t="s">
        <v>161</v>
      </c>
      <c r="AN954" t="s">
        <v>162</v>
      </c>
      <c r="AO954" t="s">
        <v>163</v>
      </c>
      <c r="AP954" t="s">
        <v>74</v>
      </c>
      <c r="AQ954" t="s">
        <v>74</v>
      </c>
      <c r="AR954" t="s">
        <v>164</v>
      </c>
      <c r="AS954" t="s">
        <v>165</v>
      </c>
      <c r="AT954" t="s">
        <v>10820</v>
      </c>
      <c r="AU954">
        <v>1994</v>
      </c>
      <c r="AV954">
        <v>99</v>
      </c>
      <c r="AW954" t="s">
        <v>10829</v>
      </c>
      <c r="AX954" t="s">
        <v>74</v>
      </c>
      <c r="AY954" t="s">
        <v>74</v>
      </c>
      <c r="AZ954" t="s">
        <v>74</v>
      </c>
      <c r="BA954" t="s">
        <v>74</v>
      </c>
      <c r="BB954">
        <v>20573</v>
      </c>
      <c r="BC954">
        <v>20583</v>
      </c>
      <c r="BD954" t="s">
        <v>74</v>
      </c>
      <c r="BE954" t="s">
        <v>10842</v>
      </c>
      <c r="BF954" t="str">
        <f>HYPERLINK("http://dx.doi.org/10.1029/94JD01532","http://dx.doi.org/10.1029/94JD01532")</f>
        <v>http://dx.doi.org/10.1029/94JD01532</v>
      </c>
      <c r="BG954" t="s">
        <v>74</v>
      </c>
      <c r="BH954" t="s">
        <v>74</v>
      </c>
      <c r="BI954">
        <v>11</v>
      </c>
      <c r="BJ954" t="s">
        <v>169</v>
      </c>
      <c r="BK954" t="s">
        <v>94</v>
      </c>
      <c r="BL954" t="s">
        <v>169</v>
      </c>
      <c r="BM954" t="s">
        <v>10831</v>
      </c>
      <c r="BN954" t="s">
        <v>74</v>
      </c>
      <c r="BO954" t="s">
        <v>74</v>
      </c>
      <c r="BP954" t="s">
        <v>74</v>
      </c>
      <c r="BQ954" t="s">
        <v>74</v>
      </c>
      <c r="BR954" t="s">
        <v>97</v>
      </c>
      <c r="BS954" t="s">
        <v>10843</v>
      </c>
      <c r="BT954" t="str">
        <f>HYPERLINK("https%3A%2F%2Fwww.webofscience.com%2Fwos%2Fwoscc%2Ffull-record%2FWOS:A1994PN30900008","View Full Record in Web of Science")</f>
        <v>View Full Record in Web of Science</v>
      </c>
    </row>
    <row r="955" spans="1:72" x14ac:dyDescent="0.15">
      <c r="A955" t="s">
        <v>72</v>
      </c>
      <c r="B955" t="s">
        <v>10844</v>
      </c>
      <c r="C955" t="s">
        <v>74</v>
      </c>
      <c r="D955" t="s">
        <v>74</v>
      </c>
      <c r="E955" t="s">
        <v>74</v>
      </c>
      <c r="F955" t="s">
        <v>10844</v>
      </c>
      <c r="G955" t="s">
        <v>74</v>
      </c>
      <c r="H955" t="s">
        <v>74</v>
      </c>
      <c r="I955" t="s">
        <v>10845</v>
      </c>
      <c r="J955" t="s">
        <v>152</v>
      </c>
      <c r="K955" t="s">
        <v>74</v>
      </c>
      <c r="L955" t="s">
        <v>74</v>
      </c>
      <c r="M955" t="s">
        <v>77</v>
      </c>
      <c r="N955" t="s">
        <v>78</v>
      </c>
      <c r="O955" t="s">
        <v>74</v>
      </c>
      <c r="P955" t="s">
        <v>74</v>
      </c>
      <c r="Q955" t="s">
        <v>74</v>
      </c>
      <c r="R955" t="s">
        <v>74</v>
      </c>
      <c r="S955" t="s">
        <v>74</v>
      </c>
      <c r="T955" t="s">
        <v>74</v>
      </c>
      <c r="U955" t="s">
        <v>10846</v>
      </c>
      <c r="V955" t="s">
        <v>10847</v>
      </c>
      <c r="W955" t="s">
        <v>74</v>
      </c>
      <c r="X955" t="s">
        <v>74</v>
      </c>
      <c r="Y955" t="s">
        <v>10848</v>
      </c>
      <c r="Z955" t="s">
        <v>74</v>
      </c>
      <c r="AA955" t="s">
        <v>10849</v>
      </c>
      <c r="AB955" t="s">
        <v>74</v>
      </c>
      <c r="AC955" t="s">
        <v>74</v>
      </c>
      <c r="AD955" t="s">
        <v>74</v>
      </c>
      <c r="AE955" t="s">
        <v>74</v>
      </c>
      <c r="AF955" t="s">
        <v>74</v>
      </c>
      <c r="AG955">
        <v>25</v>
      </c>
      <c r="AH955">
        <v>34</v>
      </c>
      <c r="AI955">
        <v>34</v>
      </c>
      <c r="AJ955">
        <v>0</v>
      </c>
      <c r="AK955">
        <v>1</v>
      </c>
      <c r="AL955" t="s">
        <v>160</v>
      </c>
      <c r="AM955" t="s">
        <v>161</v>
      </c>
      <c r="AN955" t="s">
        <v>162</v>
      </c>
      <c r="AO955" t="s">
        <v>163</v>
      </c>
      <c r="AP955" t="s">
        <v>74</v>
      </c>
      <c r="AQ955" t="s">
        <v>74</v>
      </c>
      <c r="AR955" t="s">
        <v>164</v>
      </c>
      <c r="AS955" t="s">
        <v>165</v>
      </c>
      <c r="AT955" t="s">
        <v>10820</v>
      </c>
      <c r="AU955">
        <v>1994</v>
      </c>
      <c r="AV955">
        <v>99</v>
      </c>
      <c r="AW955" t="s">
        <v>10829</v>
      </c>
      <c r="AX955" t="s">
        <v>74</v>
      </c>
      <c r="AY955" t="s">
        <v>74</v>
      </c>
      <c r="AZ955" t="s">
        <v>74</v>
      </c>
      <c r="BA955" t="s">
        <v>74</v>
      </c>
      <c r="BB955">
        <v>20585</v>
      </c>
      <c r="BC955">
        <v>20599</v>
      </c>
      <c r="BD955" t="s">
        <v>74</v>
      </c>
      <c r="BE955" t="s">
        <v>10850</v>
      </c>
      <c r="BF955" t="str">
        <f>HYPERLINK("http://dx.doi.org/10.1029/94JD01927","http://dx.doi.org/10.1029/94JD01927")</f>
        <v>http://dx.doi.org/10.1029/94JD01927</v>
      </c>
      <c r="BG955" t="s">
        <v>74</v>
      </c>
      <c r="BH955" t="s">
        <v>74</v>
      </c>
      <c r="BI955">
        <v>15</v>
      </c>
      <c r="BJ955" t="s">
        <v>169</v>
      </c>
      <c r="BK955" t="s">
        <v>94</v>
      </c>
      <c r="BL955" t="s">
        <v>169</v>
      </c>
      <c r="BM955" t="s">
        <v>10831</v>
      </c>
      <c r="BN955" t="s">
        <v>74</v>
      </c>
      <c r="BO955" t="s">
        <v>74</v>
      </c>
      <c r="BP955" t="s">
        <v>74</v>
      </c>
      <c r="BQ955" t="s">
        <v>74</v>
      </c>
      <c r="BR955" t="s">
        <v>97</v>
      </c>
      <c r="BS955" t="s">
        <v>10851</v>
      </c>
      <c r="BT955" t="str">
        <f>HYPERLINK("https%3A%2F%2Fwww.webofscience.com%2Fwos%2Fwoscc%2Ffull-record%2FWOS:A1994PN30900009","View Full Record in Web of Science")</f>
        <v>View Full Record in Web of Science</v>
      </c>
    </row>
    <row r="956" spans="1:72" x14ac:dyDescent="0.15">
      <c r="A956" t="s">
        <v>72</v>
      </c>
      <c r="B956" t="s">
        <v>10852</v>
      </c>
      <c r="C956" t="s">
        <v>74</v>
      </c>
      <c r="D956" t="s">
        <v>74</v>
      </c>
      <c r="E956" t="s">
        <v>74</v>
      </c>
      <c r="F956" t="s">
        <v>10852</v>
      </c>
      <c r="G956" t="s">
        <v>74</v>
      </c>
      <c r="H956" t="s">
        <v>74</v>
      </c>
      <c r="I956" t="s">
        <v>10853</v>
      </c>
      <c r="J956" t="s">
        <v>101</v>
      </c>
      <c r="K956" t="s">
        <v>74</v>
      </c>
      <c r="L956" t="s">
        <v>74</v>
      </c>
      <c r="M956" t="s">
        <v>77</v>
      </c>
      <c r="N956" t="s">
        <v>78</v>
      </c>
      <c r="O956" t="s">
        <v>74</v>
      </c>
      <c r="P956" t="s">
        <v>74</v>
      </c>
      <c r="Q956" t="s">
        <v>74</v>
      </c>
      <c r="R956" t="s">
        <v>74</v>
      </c>
      <c r="S956" t="s">
        <v>74</v>
      </c>
      <c r="T956" t="s">
        <v>74</v>
      </c>
      <c r="U956" t="s">
        <v>10854</v>
      </c>
      <c r="V956" t="s">
        <v>10855</v>
      </c>
      <c r="W956" t="s">
        <v>74</v>
      </c>
      <c r="X956" t="s">
        <v>74</v>
      </c>
      <c r="Y956" t="s">
        <v>10856</v>
      </c>
      <c r="Z956" t="s">
        <v>74</v>
      </c>
      <c r="AA956" t="s">
        <v>74</v>
      </c>
      <c r="AB956" t="s">
        <v>74</v>
      </c>
      <c r="AC956" t="s">
        <v>74</v>
      </c>
      <c r="AD956" t="s">
        <v>74</v>
      </c>
      <c r="AE956" t="s">
        <v>74</v>
      </c>
      <c r="AF956" t="s">
        <v>74</v>
      </c>
      <c r="AG956">
        <v>24</v>
      </c>
      <c r="AH956">
        <v>426</v>
      </c>
      <c r="AI956">
        <v>474</v>
      </c>
      <c r="AJ956">
        <v>0</v>
      </c>
      <c r="AK956">
        <v>61</v>
      </c>
      <c r="AL956" t="s">
        <v>106</v>
      </c>
      <c r="AM956" t="s">
        <v>107</v>
      </c>
      <c r="AN956" t="s">
        <v>10379</v>
      </c>
      <c r="AO956" t="s">
        <v>109</v>
      </c>
      <c r="AP956" t="s">
        <v>74</v>
      </c>
      <c r="AQ956" t="s">
        <v>74</v>
      </c>
      <c r="AR956" t="s">
        <v>101</v>
      </c>
      <c r="AS956" t="s">
        <v>110</v>
      </c>
      <c r="AT956" t="s">
        <v>10820</v>
      </c>
      <c r="AU956">
        <v>1994</v>
      </c>
      <c r="AV956">
        <v>371</v>
      </c>
      <c r="AW956">
        <v>6499</v>
      </c>
      <c r="AX956" t="s">
        <v>74</v>
      </c>
      <c r="AY956" t="s">
        <v>74</v>
      </c>
      <c r="AZ956" t="s">
        <v>74</v>
      </c>
      <c r="BA956" t="s">
        <v>74</v>
      </c>
      <c r="BB956">
        <v>695</v>
      </c>
      <c r="BC956">
        <v>697</v>
      </c>
      <c r="BD956" t="s">
        <v>74</v>
      </c>
      <c r="BE956" t="s">
        <v>10857</v>
      </c>
      <c r="BF956" t="str">
        <f>HYPERLINK("http://dx.doi.org/10.1038/371695a0","http://dx.doi.org/10.1038/371695a0")</f>
        <v>http://dx.doi.org/10.1038/371695a0</v>
      </c>
      <c r="BG956" t="s">
        <v>74</v>
      </c>
      <c r="BH956" t="s">
        <v>74</v>
      </c>
      <c r="BI956">
        <v>3</v>
      </c>
      <c r="BJ956" t="s">
        <v>113</v>
      </c>
      <c r="BK956" t="s">
        <v>94</v>
      </c>
      <c r="BL956" t="s">
        <v>114</v>
      </c>
      <c r="BM956" t="s">
        <v>10858</v>
      </c>
      <c r="BN956">
        <v>7935813</v>
      </c>
      <c r="BO956" t="s">
        <v>74</v>
      </c>
      <c r="BP956" t="s">
        <v>74</v>
      </c>
      <c r="BQ956" t="s">
        <v>74</v>
      </c>
      <c r="BR956" t="s">
        <v>97</v>
      </c>
      <c r="BS956" t="s">
        <v>10859</v>
      </c>
      <c r="BT956" t="str">
        <f>HYPERLINK("https%3A%2F%2Fwww.webofscience.com%2Fwos%2Fwoscc%2Ffull-record%2FWOS:A1994PM77300053","View Full Record in Web of Science")</f>
        <v>View Full Record in Web of Science</v>
      </c>
    </row>
    <row r="957" spans="1:72" x14ac:dyDescent="0.15">
      <c r="A957" t="s">
        <v>72</v>
      </c>
      <c r="B957" t="s">
        <v>10860</v>
      </c>
      <c r="C957" t="s">
        <v>74</v>
      </c>
      <c r="D957" t="s">
        <v>74</v>
      </c>
      <c r="E957" t="s">
        <v>74</v>
      </c>
      <c r="F957" t="s">
        <v>10860</v>
      </c>
      <c r="G957" t="s">
        <v>74</v>
      </c>
      <c r="H957" t="s">
        <v>74</v>
      </c>
      <c r="I957" t="s">
        <v>10861</v>
      </c>
      <c r="J957" t="s">
        <v>213</v>
      </c>
      <c r="K957" t="s">
        <v>74</v>
      </c>
      <c r="L957" t="s">
        <v>74</v>
      </c>
      <c r="M957" t="s">
        <v>77</v>
      </c>
      <c r="N957" t="s">
        <v>519</v>
      </c>
      <c r="O957" t="s">
        <v>74</v>
      </c>
      <c r="P957" t="s">
        <v>74</v>
      </c>
      <c r="Q957" t="s">
        <v>74</v>
      </c>
      <c r="R957" t="s">
        <v>74</v>
      </c>
      <c r="S957" t="s">
        <v>74</v>
      </c>
      <c r="T957" t="s">
        <v>74</v>
      </c>
      <c r="U957" t="s">
        <v>74</v>
      </c>
      <c r="V957" t="s">
        <v>74</v>
      </c>
      <c r="W957" t="s">
        <v>74</v>
      </c>
      <c r="X957" t="s">
        <v>74</v>
      </c>
      <c r="Y957" t="s">
        <v>10862</v>
      </c>
      <c r="Z957" t="s">
        <v>74</v>
      </c>
      <c r="AA957" t="s">
        <v>74</v>
      </c>
      <c r="AB957" t="s">
        <v>74</v>
      </c>
      <c r="AC957" t="s">
        <v>74</v>
      </c>
      <c r="AD957" t="s">
        <v>74</v>
      </c>
      <c r="AE957" t="s">
        <v>74</v>
      </c>
      <c r="AF957" t="s">
        <v>74</v>
      </c>
      <c r="AG957">
        <v>17</v>
      </c>
      <c r="AH957">
        <v>4</v>
      </c>
      <c r="AI957">
        <v>4</v>
      </c>
      <c r="AJ957">
        <v>0</v>
      </c>
      <c r="AK957">
        <v>1</v>
      </c>
      <c r="AL957" t="s">
        <v>160</v>
      </c>
      <c r="AM957" t="s">
        <v>161</v>
      </c>
      <c r="AN957" t="s">
        <v>162</v>
      </c>
      <c r="AO957" t="s">
        <v>221</v>
      </c>
      <c r="AP957" t="s">
        <v>74</v>
      </c>
      <c r="AQ957" t="s">
        <v>74</v>
      </c>
      <c r="AR957" t="s">
        <v>222</v>
      </c>
      <c r="AS957" t="s">
        <v>223</v>
      </c>
      <c r="AT957" t="s">
        <v>10863</v>
      </c>
      <c r="AU957">
        <v>1994</v>
      </c>
      <c r="AV957">
        <v>21</v>
      </c>
      <c r="AW957">
        <v>21</v>
      </c>
      <c r="AX957" t="s">
        <v>74</v>
      </c>
      <c r="AY957" t="s">
        <v>74</v>
      </c>
      <c r="AZ957" t="s">
        <v>74</v>
      </c>
      <c r="BA957" t="s">
        <v>74</v>
      </c>
      <c r="BB957">
        <v>2335</v>
      </c>
      <c r="BC957">
        <v>2336</v>
      </c>
      <c r="BD957" t="s">
        <v>74</v>
      </c>
      <c r="BE957" t="s">
        <v>74</v>
      </c>
      <c r="BF957" t="s">
        <v>74</v>
      </c>
      <c r="BG957" t="s">
        <v>74</v>
      </c>
      <c r="BH957" t="s">
        <v>74</v>
      </c>
      <c r="BI957">
        <v>2</v>
      </c>
      <c r="BJ957" t="s">
        <v>226</v>
      </c>
      <c r="BK957" t="s">
        <v>94</v>
      </c>
      <c r="BL957" t="s">
        <v>227</v>
      </c>
      <c r="BM957" t="s">
        <v>10864</v>
      </c>
      <c r="BN957" t="s">
        <v>74</v>
      </c>
      <c r="BO957" t="s">
        <v>74</v>
      </c>
      <c r="BP957" t="s">
        <v>74</v>
      </c>
      <c r="BQ957" t="s">
        <v>74</v>
      </c>
      <c r="BR957" t="s">
        <v>97</v>
      </c>
      <c r="BS957" t="s">
        <v>10865</v>
      </c>
      <c r="BT957" t="str">
        <f>HYPERLINK("https%3A%2F%2Fwww.webofscience.com%2Fwos%2Fwoscc%2Ffull-record%2FWOS:A1994PN30800019","View Full Record in Web of Science")</f>
        <v>View Full Record in Web of Science</v>
      </c>
    </row>
    <row r="958" spans="1:72" x14ac:dyDescent="0.15">
      <c r="A958" t="s">
        <v>72</v>
      </c>
      <c r="B958" t="s">
        <v>10866</v>
      </c>
      <c r="C958" t="s">
        <v>74</v>
      </c>
      <c r="D958" t="s">
        <v>74</v>
      </c>
      <c r="E958" t="s">
        <v>74</v>
      </c>
      <c r="F958" t="s">
        <v>10866</v>
      </c>
      <c r="G958" t="s">
        <v>74</v>
      </c>
      <c r="H958" t="s">
        <v>74</v>
      </c>
      <c r="I958" t="s">
        <v>10867</v>
      </c>
      <c r="J958" t="s">
        <v>233</v>
      </c>
      <c r="K958" t="s">
        <v>74</v>
      </c>
      <c r="L958" t="s">
        <v>74</v>
      </c>
      <c r="M958" t="s">
        <v>77</v>
      </c>
      <c r="N958" t="s">
        <v>78</v>
      </c>
      <c r="O958" t="s">
        <v>74</v>
      </c>
      <c r="P958" t="s">
        <v>74</v>
      </c>
      <c r="Q958" t="s">
        <v>74</v>
      </c>
      <c r="R958" t="s">
        <v>74</v>
      </c>
      <c r="S958" t="s">
        <v>74</v>
      </c>
      <c r="T958" t="s">
        <v>74</v>
      </c>
      <c r="U958" t="s">
        <v>10868</v>
      </c>
      <c r="V958" t="s">
        <v>10869</v>
      </c>
      <c r="W958" t="s">
        <v>10870</v>
      </c>
      <c r="X958" t="s">
        <v>8937</v>
      </c>
      <c r="Y958" t="s">
        <v>10871</v>
      </c>
      <c r="Z958" t="s">
        <v>74</v>
      </c>
      <c r="AA958" t="s">
        <v>10872</v>
      </c>
      <c r="AB958" t="s">
        <v>74</v>
      </c>
      <c r="AC958" t="s">
        <v>74</v>
      </c>
      <c r="AD958" t="s">
        <v>74</v>
      </c>
      <c r="AE958" t="s">
        <v>74</v>
      </c>
      <c r="AF958" t="s">
        <v>74</v>
      </c>
      <c r="AG958">
        <v>18</v>
      </c>
      <c r="AH958">
        <v>45</v>
      </c>
      <c r="AI958">
        <v>48</v>
      </c>
      <c r="AJ958">
        <v>4</v>
      </c>
      <c r="AK958">
        <v>9</v>
      </c>
      <c r="AL958" t="s">
        <v>160</v>
      </c>
      <c r="AM958" t="s">
        <v>161</v>
      </c>
      <c r="AN958" t="s">
        <v>162</v>
      </c>
      <c r="AO958" t="s">
        <v>240</v>
      </c>
      <c r="AP958" t="s">
        <v>241</v>
      </c>
      <c r="AQ958" t="s">
        <v>74</v>
      </c>
      <c r="AR958" t="s">
        <v>242</v>
      </c>
      <c r="AS958" t="s">
        <v>243</v>
      </c>
      <c r="AT958" t="s">
        <v>10863</v>
      </c>
      <c r="AU958">
        <v>1994</v>
      </c>
      <c r="AV958">
        <v>99</v>
      </c>
      <c r="AW958" t="s">
        <v>10873</v>
      </c>
      <c r="AX958" t="s">
        <v>74</v>
      </c>
      <c r="AY958" t="s">
        <v>74</v>
      </c>
      <c r="AZ958" t="s">
        <v>74</v>
      </c>
      <c r="BA958" t="s">
        <v>74</v>
      </c>
      <c r="BB958">
        <v>20417</v>
      </c>
      <c r="BC958">
        <v>20426</v>
      </c>
      <c r="BD958" t="s">
        <v>74</v>
      </c>
      <c r="BE958" t="s">
        <v>10874</v>
      </c>
      <c r="BF958" t="str">
        <f>HYPERLINK("http://dx.doi.org/10.1029/94JC01478","http://dx.doi.org/10.1029/94JC01478")</f>
        <v>http://dx.doi.org/10.1029/94JC01478</v>
      </c>
      <c r="BG958" t="s">
        <v>74</v>
      </c>
      <c r="BH958" t="s">
        <v>74</v>
      </c>
      <c r="BI958">
        <v>10</v>
      </c>
      <c r="BJ958" t="s">
        <v>246</v>
      </c>
      <c r="BK958" t="s">
        <v>94</v>
      </c>
      <c r="BL958" t="s">
        <v>246</v>
      </c>
      <c r="BM958" t="s">
        <v>10875</v>
      </c>
      <c r="BN958" t="s">
        <v>74</v>
      </c>
      <c r="BO958" t="s">
        <v>74</v>
      </c>
      <c r="BP958" t="s">
        <v>74</v>
      </c>
      <c r="BQ958" t="s">
        <v>74</v>
      </c>
      <c r="BR958" t="s">
        <v>97</v>
      </c>
      <c r="BS958" t="s">
        <v>10876</v>
      </c>
      <c r="BT958" t="str">
        <f>HYPERLINK("https%3A%2F%2Fwww.webofscience.com%2Fwos%2Fwoscc%2Ffull-record%2FWOS:A1994PM27600008","View Full Record in Web of Science")</f>
        <v>View Full Record in Web of Science</v>
      </c>
    </row>
    <row r="959" spans="1:72" x14ac:dyDescent="0.15">
      <c r="A959" t="s">
        <v>72</v>
      </c>
      <c r="B959" t="s">
        <v>10877</v>
      </c>
      <c r="C959" t="s">
        <v>74</v>
      </c>
      <c r="D959" t="s">
        <v>74</v>
      </c>
      <c r="E959" t="s">
        <v>74</v>
      </c>
      <c r="F959" t="s">
        <v>10877</v>
      </c>
      <c r="G959" t="s">
        <v>74</v>
      </c>
      <c r="H959" t="s">
        <v>74</v>
      </c>
      <c r="I959" t="s">
        <v>10878</v>
      </c>
      <c r="J959" t="s">
        <v>890</v>
      </c>
      <c r="K959" t="s">
        <v>74</v>
      </c>
      <c r="L959" t="s">
        <v>74</v>
      </c>
      <c r="M959" t="s">
        <v>77</v>
      </c>
      <c r="N959" t="s">
        <v>78</v>
      </c>
      <c r="O959" t="s">
        <v>74</v>
      </c>
      <c r="P959" t="s">
        <v>74</v>
      </c>
      <c r="Q959" t="s">
        <v>74</v>
      </c>
      <c r="R959" t="s">
        <v>74</v>
      </c>
      <c r="S959" t="s">
        <v>74</v>
      </c>
      <c r="T959" t="s">
        <v>74</v>
      </c>
      <c r="U959" t="s">
        <v>10879</v>
      </c>
      <c r="V959" t="s">
        <v>10880</v>
      </c>
      <c r="W959" t="s">
        <v>10881</v>
      </c>
      <c r="X959" t="s">
        <v>10882</v>
      </c>
      <c r="Y959" t="s">
        <v>10883</v>
      </c>
      <c r="Z959" t="s">
        <v>74</v>
      </c>
      <c r="AA959" t="s">
        <v>74</v>
      </c>
      <c r="AB959" t="s">
        <v>74</v>
      </c>
      <c r="AC959" t="s">
        <v>74</v>
      </c>
      <c r="AD959" t="s">
        <v>74</v>
      </c>
      <c r="AE959" t="s">
        <v>74</v>
      </c>
      <c r="AF959" t="s">
        <v>74</v>
      </c>
      <c r="AG959">
        <v>33</v>
      </c>
      <c r="AH959">
        <v>89</v>
      </c>
      <c r="AI959">
        <v>90</v>
      </c>
      <c r="AJ959">
        <v>0</v>
      </c>
      <c r="AK959">
        <v>2</v>
      </c>
      <c r="AL959" t="s">
        <v>604</v>
      </c>
      <c r="AM959" t="s">
        <v>605</v>
      </c>
      <c r="AN959" t="s">
        <v>606</v>
      </c>
      <c r="AO959" t="s">
        <v>897</v>
      </c>
      <c r="AP959" t="s">
        <v>74</v>
      </c>
      <c r="AQ959" t="s">
        <v>74</v>
      </c>
      <c r="AR959" t="s">
        <v>898</v>
      </c>
      <c r="AS959" t="s">
        <v>899</v>
      </c>
      <c r="AT959" t="s">
        <v>10863</v>
      </c>
      <c r="AU959">
        <v>1994</v>
      </c>
      <c r="AV959">
        <v>51</v>
      </c>
      <c r="AW959">
        <v>20</v>
      </c>
      <c r="AX959" t="s">
        <v>74</v>
      </c>
      <c r="AY959" t="s">
        <v>74</v>
      </c>
      <c r="AZ959" t="s">
        <v>74</v>
      </c>
      <c r="BA959" t="s">
        <v>74</v>
      </c>
      <c r="BB959">
        <v>2877</v>
      </c>
      <c r="BC959">
        <v>2902</v>
      </c>
      <c r="BD959" t="s">
        <v>74</v>
      </c>
      <c r="BE959" t="s">
        <v>10884</v>
      </c>
      <c r="BF959" t="str">
        <f>HYPERLINK("http://dx.doi.org/10.1175/1520-0469(1994)051&lt;2877:OOLSCH&gt;2.0.CO;2","http://dx.doi.org/10.1175/1520-0469(1994)051&lt;2877:OOLSCH&gt;2.0.CO;2")</f>
        <v>http://dx.doi.org/10.1175/1520-0469(1994)051&lt;2877:OOLSCH&gt;2.0.CO;2</v>
      </c>
      <c r="BG959" t="s">
        <v>74</v>
      </c>
      <c r="BH959" t="s">
        <v>74</v>
      </c>
      <c r="BI959">
        <v>26</v>
      </c>
      <c r="BJ959" t="s">
        <v>169</v>
      </c>
      <c r="BK959" t="s">
        <v>94</v>
      </c>
      <c r="BL959" t="s">
        <v>169</v>
      </c>
      <c r="BM959" t="s">
        <v>10885</v>
      </c>
      <c r="BN959" t="s">
        <v>74</v>
      </c>
      <c r="BO959" t="s">
        <v>229</v>
      </c>
      <c r="BP959" t="s">
        <v>74</v>
      </c>
      <c r="BQ959" t="s">
        <v>74</v>
      </c>
      <c r="BR959" t="s">
        <v>97</v>
      </c>
      <c r="BS959" t="s">
        <v>10886</v>
      </c>
      <c r="BT959" t="str">
        <f>HYPERLINK("https%3A%2F%2Fwww.webofscience.com%2Fwos%2Fwoscc%2Ffull-record%2FWOS:A1994PN06700008","View Full Record in Web of Science")</f>
        <v>View Full Record in Web of Science</v>
      </c>
    </row>
    <row r="960" spans="1:72" x14ac:dyDescent="0.15">
      <c r="A960" t="s">
        <v>72</v>
      </c>
      <c r="B960" t="s">
        <v>10887</v>
      </c>
      <c r="C960" t="s">
        <v>74</v>
      </c>
      <c r="D960" t="s">
        <v>74</v>
      </c>
      <c r="E960" t="s">
        <v>74</v>
      </c>
      <c r="F960" t="s">
        <v>10887</v>
      </c>
      <c r="G960" t="s">
        <v>74</v>
      </c>
      <c r="H960" t="s">
        <v>74</v>
      </c>
      <c r="I960" t="s">
        <v>10888</v>
      </c>
      <c r="J960" t="s">
        <v>890</v>
      </c>
      <c r="K960" t="s">
        <v>74</v>
      </c>
      <c r="L960" t="s">
        <v>74</v>
      </c>
      <c r="M960" t="s">
        <v>77</v>
      </c>
      <c r="N960" t="s">
        <v>78</v>
      </c>
      <c r="O960" t="s">
        <v>74</v>
      </c>
      <c r="P960" t="s">
        <v>74</v>
      </c>
      <c r="Q960" t="s">
        <v>74</v>
      </c>
      <c r="R960" t="s">
        <v>74</v>
      </c>
      <c r="S960" t="s">
        <v>74</v>
      </c>
      <c r="T960" t="s">
        <v>74</v>
      </c>
      <c r="U960" t="s">
        <v>10889</v>
      </c>
      <c r="V960" t="s">
        <v>10890</v>
      </c>
      <c r="W960" t="s">
        <v>74</v>
      </c>
      <c r="X960" t="s">
        <v>74</v>
      </c>
      <c r="Y960" t="s">
        <v>10891</v>
      </c>
      <c r="Z960" t="s">
        <v>74</v>
      </c>
      <c r="AA960" t="s">
        <v>74</v>
      </c>
      <c r="AB960" t="s">
        <v>74</v>
      </c>
      <c r="AC960" t="s">
        <v>74</v>
      </c>
      <c r="AD960" t="s">
        <v>74</v>
      </c>
      <c r="AE960" t="s">
        <v>74</v>
      </c>
      <c r="AF960" t="s">
        <v>74</v>
      </c>
      <c r="AG960">
        <v>21</v>
      </c>
      <c r="AH960">
        <v>23</v>
      </c>
      <c r="AI960">
        <v>24</v>
      </c>
      <c r="AJ960">
        <v>0</v>
      </c>
      <c r="AK960">
        <v>1</v>
      </c>
      <c r="AL960" t="s">
        <v>604</v>
      </c>
      <c r="AM960" t="s">
        <v>605</v>
      </c>
      <c r="AN960" t="s">
        <v>606</v>
      </c>
      <c r="AO960" t="s">
        <v>897</v>
      </c>
      <c r="AP960" t="s">
        <v>74</v>
      </c>
      <c r="AQ960" t="s">
        <v>74</v>
      </c>
      <c r="AR960" t="s">
        <v>898</v>
      </c>
      <c r="AS960" t="s">
        <v>899</v>
      </c>
      <c r="AT960" t="s">
        <v>10863</v>
      </c>
      <c r="AU960">
        <v>1994</v>
      </c>
      <c r="AV960">
        <v>51</v>
      </c>
      <c r="AW960">
        <v>20</v>
      </c>
      <c r="AX960" t="s">
        <v>74</v>
      </c>
      <c r="AY960" t="s">
        <v>74</v>
      </c>
      <c r="AZ960" t="s">
        <v>74</v>
      </c>
      <c r="BA960" t="s">
        <v>74</v>
      </c>
      <c r="BB960">
        <v>2903</v>
      </c>
      <c r="BC960">
        <v>2913</v>
      </c>
      <c r="BD960" t="s">
        <v>74</v>
      </c>
      <c r="BE960" t="s">
        <v>10892</v>
      </c>
      <c r="BF960" t="str">
        <f>HYPERLINK("http://dx.doi.org/10.1175/1520-0469(1994)051&lt;2903:SPCOIT&gt;2.0.CO;2","http://dx.doi.org/10.1175/1520-0469(1994)051&lt;2903:SPCOIT&gt;2.0.CO;2")</f>
        <v>http://dx.doi.org/10.1175/1520-0469(1994)051&lt;2903:SPCOIT&gt;2.0.CO;2</v>
      </c>
      <c r="BG960" t="s">
        <v>74</v>
      </c>
      <c r="BH960" t="s">
        <v>74</v>
      </c>
      <c r="BI960">
        <v>11</v>
      </c>
      <c r="BJ960" t="s">
        <v>169</v>
      </c>
      <c r="BK960" t="s">
        <v>94</v>
      </c>
      <c r="BL960" t="s">
        <v>169</v>
      </c>
      <c r="BM960" t="s">
        <v>10885</v>
      </c>
      <c r="BN960" t="s">
        <v>74</v>
      </c>
      <c r="BO960" t="s">
        <v>354</v>
      </c>
      <c r="BP960" t="s">
        <v>74</v>
      </c>
      <c r="BQ960" t="s">
        <v>74</v>
      </c>
      <c r="BR960" t="s">
        <v>97</v>
      </c>
      <c r="BS960" t="s">
        <v>10893</v>
      </c>
      <c r="BT960" t="str">
        <f>HYPERLINK("https%3A%2F%2Fwww.webofscience.com%2Fwos%2Fwoscc%2Ffull-record%2FWOS:A1994PN06700009","View Full Record in Web of Science")</f>
        <v>View Full Record in Web of Science</v>
      </c>
    </row>
    <row r="961" spans="1:72" x14ac:dyDescent="0.15">
      <c r="A961" t="s">
        <v>72</v>
      </c>
      <c r="B961" t="s">
        <v>10894</v>
      </c>
      <c r="C961" t="s">
        <v>74</v>
      </c>
      <c r="D961" t="s">
        <v>74</v>
      </c>
      <c r="E961" t="s">
        <v>74</v>
      </c>
      <c r="F961" t="s">
        <v>10894</v>
      </c>
      <c r="G961" t="s">
        <v>74</v>
      </c>
      <c r="H961" t="s">
        <v>74</v>
      </c>
      <c r="I961" t="s">
        <v>10895</v>
      </c>
      <c r="J961" t="s">
        <v>890</v>
      </c>
      <c r="K961" t="s">
        <v>74</v>
      </c>
      <c r="L961" t="s">
        <v>74</v>
      </c>
      <c r="M961" t="s">
        <v>77</v>
      </c>
      <c r="N961" t="s">
        <v>78</v>
      </c>
      <c r="O961" t="s">
        <v>74</v>
      </c>
      <c r="P961" t="s">
        <v>74</v>
      </c>
      <c r="Q961" t="s">
        <v>74</v>
      </c>
      <c r="R961" t="s">
        <v>74</v>
      </c>
      <c r="S961" t="s">
        <v>74</v>
      </c>
      <c r="T961" t="s">
        <v>74</v>
      </c>
      <c r="U961" t="s">
        <v>74</v>
      </c>
      <c r="V961" t="s">
        <v>10896</v>
      </c>
      <c r="W961" t="s">
        <v>10897</v>
      </c>
      <c r="X961" t="s">
        <v>10898</v>
      </c>
      <c r="Y961" t="s">
        <v>10899</v>
      </c>
      <c r="Z961" t="s">
        <v>74</v>
      </c>
      <c r="AA961" t="s">
        <v>10900</v>
      </c>
      <c r="AB961" t="s">
        <v>10901</v>
      </c>
      <c r="AC961" t="s">
        <v>74</v>
      </c>
      <c r="AD961" t="s">
        <v>74</v>
      </c>
      <c r="AE961" t="s">
        <v>74</v>
      </c>
      <c r="AF961" t="s">
        <v>74</v>
      </c>
      <c r="AG961">
        <v>13</v>
      </c>
      <c r="AH961">
        <v>20</v>
      </c>
      <c r="AI961">
        <v>20</v>
      </c>
      <c r="AJ961">
        <v>0</v>
      </c>
      <c r="AK961">
        <v>1</v>
      </c>
      <c r="AL961" t="s">
        <v>604</v>
      </c>
      <c r="AM961" t="s">
        <v>605</v>
      </c>
      <c r="AN961" t="s">
        <v>606</v>
      </c>
      <c r="AO961" t="s">
        <v>897</v>
      </c>
      <c r="AP961" t="s">
        <v>74</v>
      </c>
      <c r="AQ961" t="s">
        <v>74</v>
      </c>
      <c r="AR961" t="s">
        <v>898</v>
      </c>
      <c r="AS961" t="s">
        <v>899</v>
      </c>
      <c r="AT961" t="s">
        <v>10863</v>
      </c>
      <c r="AU961">
        <v>1994</v>
      </c>
      <c r="AV961">
        <v>51</v>
      </c>
      <c r="AW961">
        <v>20</v>
      </c>
      <c r="AX961" t="s">
        <v>74</v>
      </c>
      <c r="AY961" t="s">
        <v>74</v>
      </c>
      <c r="AZ961" t="s">
        <v>74</v>
      </c>
      <c r="BA961" t="s">
        <v>74</v>
      </c>
      <c r="BB961">
        <v>2931</v>
      </c>
      <c r="BC961">
        <v>2941</v>
      </c>
      <c r="BD961" t="s">
        <v>74</v>
      </c>
      <c r="BE961" t="s">
        <v>10902</v>
      </c>
      <c r="BF961" t="str">
        <f>HYPERLINK("http://dx.doi.org/10.1175/1520-0469(1994)051&lt;2931:SDITAS&gt;2.0.CO;2","http://dx.doi.org/10.1175/1520-0469(1994)051&lt;2931:SDITAS&gt;2.0.CO;2")</f>
        <v>http://dx.doi.org/10.1175/1520-0469(1994)051&lt;2931:SDITAS&gt;2.0.CO;2</v>
      </c>
      <c r="BG961" t="s">
        <v>74</v>
      </c>
      <c r="BH961" t="s">
        <v>74</v>
      </c>
      <c r="BI961">
        <v>11</v>
      </c>
      <c r="BJ961" t="s">
        <v>169</v>
      </c>
      <c r="BK961" t="s">
        <v>94</v>
      </c>
      <c r="BL961" t="s">
        <v>169</v>
      </c>
      <c r="BM961" t="s">
        <v>10885</v>
      </c>
      <c r="BN961" t="s">
        <v>74</v>
      </c>
      <c r="BO961" t="s">
        <v>354</v>
      </c>
      <c r="BP961" t="s">
        <v>74</v>
      </c>
      <c r="BQ961" t="s">
        <v>74</v>
      </c>
      <c r="BR961" t="s">
        <v>97</v>
      </c>
      <c r="BS961" t="s">
        <v>10903</v>
      </c>
      <c r="BT961" t="str">
        <f>HYPERLINK("https%3A%2F%2Fwww.webofscience.com%2Fwos%2Fwoscc%2Ffull-record%2FWOS:A1994PN06700011","View Full Record in Web of Science")</f>
        <v>View Full Record in Web of Science</v>
      </c>
    </row>
    <row r="962" spans="1:72" x14ac:dyDescent="0.15">
      <c r="A962" t="s">
        <v>72</v>
      </c>
      <c r="B962" t="s">
        <v>10904</v>
      </c>
      <c r="C962" t="s">
        <v>74</v>
      </c>
      <c r="D962" t="s">
        <v>74</v>
      </c>
      <c r="E962" t="s">
        <v>74</v>
      </c>
      <c r="F962" t="s">
        <v>10904</v>
      </c>
      <c r="G962" t="s">
        <v>74</v>
      </c>
      <c r="H962" t="s">
        <v>74</v>
      </c>
      <c r="I962" t="s">
        <v>10905</v>
      </c>
      <c r="J962" t="s">
        <v>890</v>
      </c>
      <c r="K962" t="s">
        <v>74</v>
      </c>
      <c r="L962" t="s">
        <v>74</v>
      </c>
      <c r="M962" t="s">
        <v>77</v>
      </c>
      <c r="N962" t="s">
        <v>78</v>
      </c>
      <c r="O962" t="s">
        <v>74</v>
      </c>
      <c r="P962" t="s">
        <v>74</v>
      </c>
      <c r="Q962" t="s">
        <v>74</v>
      </c>
      <c r="R962" t="s">
        <v>74</v>
      </c>
      <c r="S962" t="s">
        <v>74</v>
      </c>
      <c r="T962" t="s">
        <v>74</v>
      </c>
      <c r="U962" t="s">
        <v>10906</v>
      </c>
      <c r="V962" t="s">
        <v>10907</v>
      </c>
      <c r="W962" t="s">
        <v>10908</v>
      </c>
      <c r="X962" t="s">
        <v>10909</v>
      </c>
      <c r="Y962" t="s">
        <v>74</v>
      </c>
      <c r="Z962" t="s">
        <v>74</v>
      </c>
      <c r="AA962" t="s">
        <v>10910</v>
      </c>
      <c r="AB962" t="s">
        <v>7812</v>
      </c>
      <c r="AC962" t="s">
        <v>74</v>
      </c>
      <c r="AD962" t="s">
        <v>74</v>
      </c>
      <c r="AE962" t="s">
        <v>74</v>
      </c>
      <c r="AF962" t="s">
        <v>74</v>
      </c>
      <c r="AG962">
        <v>41</v>
      </c>
      <c r="AH962">
        <v>22</v>
      </c>
      <c r="AI962">
        <v>22</v>
      </c>
      <c r="AJ962">
        <v>0</v>
      </c>
      <c r="AK962">
        <v>1</v>
      </c>
      <c r="AL962" t="s">
        <v>604</v>
      </c>
      <c r="AM962" t="s">
        <v>605</v>
      </c>
      <c r="AN962" t="s">
        <v>606</v>
      </c>
      <c r="AO962" t="s">
        <v>897</v>
      </c>
      <c r="AP962" t="s">
        <v>74</v>
      </c>
      <c r="AQ962" t="s">
        <v>74</v>
      </c>
      <c r="AR962" t="s">
        <v>898</v>
      </c>
      <c r="AS962" t="s">
        <v>899</v>
      </c>
      <c r="AT962" t="s">
        <v>10863</v>
      </c>
      <c r="AU962">
        <v>1994</v>
      </c>
      <c r="AV962">
        <v>51</v>
      </c>
      <c r="AW962">
        <v>20</v>
      </c>
      <c r="AX962" t="s">
        <v>74</v>
      </c>
      <c r="AY962" t="s">
        <v>74</v>
      </c>
      <c r="AZ962" t="s">
        <v>74</v>
      </c>
      <c r="BA962" t="s">
        <v>74</v>
      </c>
      <c r="BB962">
        <v>2942</v>
      </c>
      <c r="BC962">
        <v>2956</v>
      </c>
      <c r="BD962" t="s">
        <v>74</v>
      </c>
      <c r="BE962" t="s">
        <v>10911</v>
      </c>
      <c r="BF962" t="str">
        <f>HYPERLINK("http://dx.doi.org/10.1175/1520-0469(1994)051&lt;2942:SIOMFH&gt;2.0.CO;2","http://dx.doi.org/10.1175/1520-0469(1994)051&lt;2942:SIOMFH&gt;2.0.CO;2")</f>
        <v>http://dx.doi.org/10.1175/1520-0469(1994)051&lt;2942:SIOMFH&gt;2.0.CO;2</v>
      </c>
      <c r="BG962" t="s">
        <v>74</v>
      </c>
      <c r="BH962" t="s">
        <v>74</v>
      </c>
      <c r="BI962">
        <v>15</v>
      </c>
      <c r="BJ962" t="s">
        <v>169</v>
      </c>
      <c r="BK962" t="s">
        <v>94</v>
      </c>
      <c r="BL962" t="s">
        <v>169</v>
      </c>
      <c r="BM962" t="s">
        <v>10885</v>
      </c>
      <c r="BN962" t="s">
        <v>74</v>
      </c>
      <c r="BO962" t="s">
        <v>354</v>
      </c>
      <c r="BP962" t="s">
        <v>74</v>
      </c>
      <c r="BQ962" t="s">
        <v>74</v>
      </c>
      <c r="BR962" t="s">
        <v>97</v>
      </c>
      <c r="BS962" t="s">
        <v>10912</v>
      </c>
      <c r="BT962" t="str">
        <f>HYPERLINK("https%3A%2F%2Fwww.webofscience.com%2Fwos%2Fwoscc%2Ffull-record%2FWOS:A1994PN06700012","View Full Record in Web of Science")</f>
        <v>View Full Record in Web of Science</v>
      </c>
    </row>
    <row r="963" spans="1:72" x14ac:dyDescent="0.15">
      <c r="A963" t="s">
        <v>72</v>
      </c>
      <c r="B963" t="s">
        <v>10913</v>
      </c>
      <c r="C963" t="s">
        <v>74</v>
      </c>
      <c r="D963" t="s">
        <v>74</v>
      </c>
      <c r="E963" t="s">
        <v>74</v>
      </c>
      <c r="F963" t="s">
        <v>10913</v>
      </c>
      <c r="G963" t="s">
        <v>74</v>
      </c>
      <c r="H963" t="s">
        <v>74</v>
      </c>
      <c r="I963" t="s">
        <v>10914</v>
      </c>
      <c r="J963" t="s">
        <v>890</v>
      </c>
      <c r="K963" t="s">
        <v>74</v>
      </c>
      <c r="L963" t="s">
        <v>74</v>
      </c>
      <c r="M963" t="s">
        <v>77</v>
      </c>
      <c r="N963" t="s">
        <v>78</v>
      </c>
      <c r="O963" t="s">
        <v>74</v>
      </c>
      <c r="P963" t="s">
        <v>74</v>
      </c>
      <c r="Q963" t="s">
        <v>74</v>
      </c>
      <c r="R963" t="s">
        <v>74</v>
      </c>
      <c r="S963" t="s">
        <v>74</v>
      </c>
      <c r="T963" t="s">
        <v>74</v>
      </c>
      <c r="U963" t="s">
        <v>10915</v>
      </c>
      <c r="V963" t="s">
        <v>10916</v>
      </c>
      <c r="W963" t="s">
        <v>10917</v>
      </c>
      <c r="X963" t="s">
        <v>10918</v>
      </c>
      <c r="Y963" t="s">
        <v>10919</v>
      </c>
      <c r="Z963" t="s">
        <v>74</v>
      </c>
      <c r="AA963" t="s">
        <v>896</v>
      </c>
      <c r="AB963" t="s">
        <v>74</v>
      </c>
      <c r="AC963" t="s">
        <v>74</v>
      </c>
      <c r="AD963" t="s">
        <v>74</v>
      </c>
      <c r="AE963" t="s">
        <v>74</v>
      </c>
      <c r="AF963" t="s">
        <v>74</v>
      </c>
      <c r="AG963">
        <v>44</v>
      </c>
      <c r="AH963">
        <v>237</v>
      </c>
      <c r="AI963">
        <v>255</v>
      </c>
      <c r="AJ963">
        <v>0</v>
      </c>
      <c r="AK963">
        <v>11</v>
      </c>
      <c r="AL963" t="s">
        <v>604</v>
      </c>
      <c r="AM963" t="s">
        <v>605</v>
      </c>
      <c r="AN963" t="s">
        <v>606</v>
      </c>
      <c r="AO963" t="s">
        <v>897</v>
      </c>
      <c r="AP963" t="s">
        <v>74</v>
      </c>
      <c r="AQ963" t="s">
        <v>74</v>
      </c>
      <c r="AR963" t="s">
        <v>898</v>
      </c>
      <c r="AS963" t="s">
        <v>899</v>
      </c>
      <c r="AT963" t="s">
        <v>10863</v>
      </c>
      <c r="AU963">
        <v>1994</v>
      </c>
      <c r="AV963">
        <v>51</v>
      </c>
      <c r="AW963">
        <v>20</v>
      </c>
      <c r="AX963" t="s">
        <v>74</v>
      </c>
      <c r="AY963" t="s">
        <v>74</v>
      </c>
      <c r="AZ963" t="s">
        <v>74</v>
      </c>
      <c r="BA963" t="s">
        <v>74</v>
      </c>
      <c r="BB963">
        <v>2973</v>
      </c>
      <c r="BC963">
        <v>2994</v>
      </c>
      <c r="BD963" t="s">
        <v>74</v>
      </c>
      <c r="BE963" t="s">
        <v>10920</v>
      </c>
      <c r="BF963" t="str">
        <f>HYPERLINK("http://dx.doi.org/10.1175/1520-0469(1994)051&lt;2973:OTMOAT&gt;2.0.CO;2","http://dx.doi.org/10.1175/1520-0469(1994)051&lt;2973:OTMOAT&gt;2.0.CO;2")</f>
        <v>http://dx.doi.org/10.1175/1520-0469(1994)051&lt;2973:OTMOAT&gt;2.0.CO;2</v>
      </c>
      <c r="BG963" t="s">
        <v>74</v>
      </c>
      <c r="BH963" t="s">
        <v>74</v>
      </c>
      <c r="BI963">
        <v>22</v>
      </c>
      <c r="BJ963" t="s">
        <v>169</v>
      </c>
      <c r="BK963" t="s">
        <v>94</v>
      </c>
      <c r="BL963" t="s">
        <v>169</v>
      </c>
      <c r="BM963" t="s">
        <v>10885</v>
      </c>
      <c r="BN963" t="s">
        <v>74</v>
      </c>
      <c r="BO963" t="s">
        <v>229</v>
      </c>
      <c r="BP963" t="s">
        <v>74</v>
      </c>
      <c r="BQ963" t="s">
        <v>74</v>
      </c>
      <c r="BR963" t="s">
        <v>97</v>
      </c>
      <c r="BS963" t="s">
        <v>10921</v>
      </c>
      <c r="BT963" t="str">
        <f>HYPERLINK("https%3A%2F%2Fwww.webofscience.com%2Fwos%2Fwoscc%2Ffull-record%2FWOS:A1994PN06700014","View Full Record in Web of Science")</f>
        <v>View Full Record in Web of Science</v>
      </c>
    </row>
    <row r="964" spans="1:72" x14ac:dyDescent="0.15">
      <c r="A964" t="s">
        <v>72</v>
      </c>
      <c r="B964" t="s">
        <v>10922</v>
      </c>
      <c r="C964" t="s">
        <v>74</v>
      </c>
      <c r="D964" t="s">
        <v>74</v>
      </c>
      <c r="E964" t="s">
        <v>74</v>
      </c>
      <c r="F964" t="s">
        <v>10922</v>
      </c>
      <c r="G964" t="s">
        <v>74</v>
      </c>
      <c r="H964" t="s">
        <v>74</v>
      </c>
      <c r="I964" t="s">
        <v>10923</v>
      </c>
      <c r="J964" t="s">
        <v>890</v>
      </c>
      <c r="K964" t="s">
        <v>74</v>
      </c>
      <c r="L964" t="s">
        <v>74</v>
      </c>
      <c r="M964" t="s">
        <v>77</v>
      </c>
      <c r="N964" t="s">
        <v>78</v>
      </c>
      <c r="O964" t="s">
        <v>74</v>
      </c>
      <c r="P964" t="s">
        <v>74</v>
      </c>
      <c r="Q964" t="s">
        <v>74</v>
      </c>
      <c r="R964" t="s">
        <v>74</v>
      </c>
      <c r="S964" t="s">
        <v>74</v>
      </c>
      <c r="T964" t="s">
        <v>74</v>
      </c>
      <c r="U964" t="s">
        <v>10520</v>
      </c>
      <c r="V964" t="s">
        <v>10924</v>
      </c>
      <c r="W964" t="s">
        <v>74</v>
      </c>
      <c r="X964" t="s">
        <v>74</v>
      </c>
      <c r="Y964" t="s">
        <v>10925</v>
      </c>
      <c r="Z964" t="s">
        <v>74</v>
      </c>
      <c r="AA964" t="s">
        <v>10926</v>
      </c>
      <c r="AB964" t="s">
        <v>10927</v>
      </c>
      <c r="AC964" t="s">
        <v>74</v>
      </c>
      <c r="AD964" t="s">
        <v>74</v>
      </c>
      <c r="AE964" t="s">
        <v>74</v>
      </c>
      <c r="AF964" t="s">
        <v>74</v>
      </c>
      <c r="AG964">
        <v>17</v>
      </c>
      <c r="AH964">
        <v>25</v>
      </c>
      <c r="AI964">
        <v>25</v>
      </c>
      <c r="AJ964">
        <v>0</v>
      </c>
      <c r="AK964">
        <v>4</v>
      </c>
      <c r="AL964" t="s">
        <v>604</v>
      </c>
      <c r="AM964" t="s">
        <v>605</v>
      </c>
      <c r="AN964" t="s">
        <v>606</v>
      </c>
      <c r="AO964" t="s">
        <v>897</v>
      </c>
      <c r="AP964" t="s">
        <v>74</v>
      </c>
      <c r="AQ964" t="s">
        <v>74</v>
      </c>
      <c r="AR964" t="s">
        <v>898</v>
      </c>
      <c r="AS964" t="s">
        <v>899</v>
      </c>
      <c r="AT964" t="s">
        <v>10863</v>
      </c>
      <c r="AU964">
        <v>1994</v>
      </c>
      <c r="AV964">
        <v>51</v>
      </c>
      <c r="AW964">
        <v>20</v>
      </c>
      <c r="AX964" t="s">
        <v>74</v>
      </c>
      <c r="AY964" t="s">
        <v>74</v>
      </c>
      <c r="AZ964" t="s">
        <v>74</v>
      </c>
      <c r="BA964" t="s">
        <v>74</v>
      </c>
      <c r="BB964">
        <v>3019</v>
      </c>
      <c r="BC964">
        <v>3026</v>
      </c>
      <c r="BD964" t="s">
        <v>74</v>
      </c>
      <c r="BE964" t="s">
        <v>10928</v>
      </c>
      <c r="BF964" t="str">
        <f>HYPERLINK("http://dx.doi.org/10.1175/1520-0469(1994)051&lt;3019:PONHPS&gt;2.0.CO;2","http://dx.doi.org/10.1175/1520-0469(1994)051&lt;3019:PONHPS&gt;2.0.CO;2")</f>
        <v>http://dx.doi.org/10.1175/1520-0469(1994)051&lt;3019:PONHPS&gt;2.0.CO;2</v>
      </c>
      <c r="BG964" t="s">
        <v>74</v>
      </c>
      <c r="BH964" t="s">
        <v>74</v>
      </c>
      <c r="BI964">
        <v>8</v>
      </c>
      <c r="BJ964" t="s">
        <v>169</v>
      </c>
      <c r="BK964" t="s">
        <v>94</v>
      </c>
      <c r="BL964" t="s">
        <v>169</v>
      </c>
      <c r="BM964" t="s">
        <v>10885</v>
      </c>
      <c r="BN964" t="s">
        <v>74</v>
      </c>
      <c r="BO964" t="s">
        <v>354</v>
      </c>
      <c r="BP964" t="s">
        <v>74</v>
      </c>
      <c r="BQ964" t="s">
        <v>74</v>
      </c>
      <c r="BR964" t="s">
        <v>97</v>
      </c>
      <c r="BS964" t="s">
        <v>10929</v>
      </c>
      <c r="BT964" t="str">
        <f>HYPERLINK("https%3A%2F%2Fwww.webofscience.com%2Fwos%2Fwoscc%2Ffull-record%2FWOS:A1994PN06700017","View Full Record in Web of Science")</f>
        <v>View Full Record in Web of Science</v>
      </c>
    </row>
    <row r="965" spans="1:72" x14ac:dyDescent="0.15">
      <c r="A965" t="s">
        <v>72</v>
      </c>
      <c r="B965" t="s">
        <v>10930</v>
      </c>
      <c r="C965" t="s">
        <v>74</v>
      </c>
      <c r="D965" t="s">
        <v>74</v>
      </c>
      <c r="E965" t="s">
        <v>74</v>
      </c>
      <c r="F965" t="s">
        <v>10930</v>
      </c>
      <c r="G965" t="s">
        <v>74</v>
      </c>
      <c r="H965" t="s">
        <v>74</v>
      </c>
      <c r="I965" t="s">
        <v>10931</v>
      </c>
      <c r="J965" t="s">
        <v>890</v>
      </c>
      <c r="K965" t="s">
        <v>74</v>
      </c>
      <c r="L965" t="s">
        <v>74</v>
      </c>
      <c r="M965" t="s">
        <v>77</v>
      </c>
      <c r="N965" t="s">
        <v>78</v>
      </c>
      <c r="O965" t="s">
        <v>74</v>
      </c>
      <c r="P965" t="s">
        <v>74</v>
      </c>
      <c r="Q965" t="s">
        <v>74</v>
      </c>
      <c r="R965" t="s">
        <v>74</v>
      </c>
      <c r="S965" t="s">
        <v>74</v>
      </c>
      <c r="T965" t="s">
        <v>74</v>
      </c>
      <c r="U965" t="s">
        <v>10932</v>
      </c>
      <c r="V965" t="s">
        <v>10933</v>
      </c>
      <c r="W965" t="s">
        <v>10934</v>
      </c>
      <c r="X965" t="s">
        <v>10935</v>
      </c>
      <c r="Y965" t="s">
        <v>10936</v>
      </c>
      <c r="Z965" t="s">
        <v>74</v>
      </c>
      <c r="AA965" t="s">
        <v>10937</v>
      </c>
      <c r="AB965" t="s">
        <v>74</v>
      </c>
      <c r="AC965" t="s">
        <v>74</v>
      </c>
      <c r="AD965" t="s">
        <v>74</v>
      </c>
      <c r="AE965" t="s">
        <v>74</v>
      </c>
      <c r="AF965" t="s">
        <v>74</v>
      </c>
      <c r="AG965">
        <v>47</v>
      </c>
      <c r="AH965">
        <v>26</v>
      </c>
      <c r="AI965">
        <v>26</v>
      </c>
      <c r="AJ965">
        <v>0</v>
      </c>
      <c r="AK965">
        <v>4</v>
      </c>
      <c r="AL965" t="s">
        <v>604</v>
      </c>
      <c r="AM965" t="s">
        <v>605</v>
      </c>
      <c r="AN965" t="s">
        <v>1803</v>
      </c>
      <c r="AO965" t="s">
        <v>897</v>
      </c>
      <c r="AP965" t="s">
        <v>10938</v>
      </c>
      <c r="AQ965" t="s">
        <v>74</v>
      </c>
      <c r="AR965" t="s">
        <v>898</v>
      </c>
      <c r="AS965" t="s">
        <v>899</v>
      </c>
      <c r="AT965" t="s">
        <v>10863</v>
      </c>
      <c r="AU965">
        <v>1994</v>
      </c>
      <c r="AV965">
        <v>51</v>
      </c>
      <c r="AW965">
        <v>20</v>
      </c>
      <c r="AX965" t="s">
        <v>74</v>
      </c>
      <c r="AY965" t="s">
        <v>74</v>
      </c>
      <c r="AZ965" t="s">
        <v>74</v>
      </c>
      <c r="BA965" t="s">
        <v>74</v>
      </c>
      <c r="BB965">
        <v>3027</v>
      </c>
      <c r="BC965">
        <v>3044</v>
      </c>
      <c r="BD965" t="s">
        <v>74</v>
      </c>
      <c r="BE965" t="s">
        <v>10939</v>
      </c>
      <c r="BF965" t="str">
        <f>HYPERLINK("http://dx.doi.org/10.1175/1520-0469(1994)051&lt;3027:SSOPSC&gt;2.0.CO;2","http://dx.doi.org/10.1175/1520-0469(1994)051&lt;3027:SSOPSC&gt;2.0.CO;2")</f>
        <v>http://dx.doi.org/10.1175/1520-0469(1994)051&lt;3027:SSOPSC&gt;2.0.CO;2</v>
      </c>
      <c r="BG965" t="s">
        <v>74</v>
      </c>
      <c r="BH965" t="s">
        <v>74</v>
      </c>
      <c r="BI965">
        <v>18</v>
      </c>
      <c r="BJ965" t="s">
        <v>169</v>
      </c>
      <c r="BK965" t="s">
        <v>94</v>
      </c>
      <c r="BL965" t="s">
        <v>169</v>
      </c>
      <c r="BM965" t="s">
        <v>10885</v>
      </c>
      <c r="BN965" t="s">
        <v>74</v>
      </c>
      <c r="BO965" t="s">
        <v>354</v>
      </c>
      <c r="BP965" t="s">
        <v>74</v>
      </c>
      <c r="BQ965" t="s">
        <v>74</v>
      </c>
      <c r="BR965" t="s">
        <v>97</v>
      </c>
      <c r="BS965" t="s">
        <v>10940</v>
      </c>
      <c r="BT965" t="str">
        <f>HYPERLINK("https%3A%2F%2Fwww.webofscience.com%2Fwos%2Fwoscc%2Ffull-record%2FWOS:A1994PN06700018","View Full Record in Web of Science")</f>
        <v>View Full Record in Web of Science</v>
      </c>
    </row>
    <row r="966" spans="1:72" x14ac:dyDescent="0.15">
      <c r="A966" t="s">
        <v>72</v>
      </c>
      <c r="B966" t="s">
        <v>10941</v>
      </c>
      <c r="C966" t="s">
        <v>74</v>
      </c>
      <c r="D966" t="s">
        <v>74</v>
      </c>
      <c r="E966" t="s">
        <v>74</v>
      </c>
      <c r="F966" t="s">
        <v>10941</v>
      </c>
      <c r="G966" t="s">
        <v>74</v>
      </c>
      <c r="H966" t="s">
        <v>74</v>
      </c>
      <c r="I966" t="s">
        <v>10942</v>
      </c>
      <c r="J966" t="s">
        <v>2994</v>
      </c>
      <c r="K966" t="s">
        <v>74</v>
      </c>
      <c r="L966" t="s">
        <v>74</v>
      </c>
      <c r="M966" t="s">
        <v>77</v>
      </c>
      <c r="N966" t="s">
        <v>120</v>
      </c>
      <c r="O966" t="s">
        <v>74</v>
      </c>
      <c r="P966" t="s">
        <v>74</v>
      </c>
      <c r="Q966" t="s">
        <v>74</v>
      </c>
      <c r="R966" t="s">
        <v>74</v>
      </c>
      <c r="S966" t="s">
        <v>74</v>
      </c>
      <c r="T966" t="s">
        <v>74</v>
      </c>
      <c r="U966" t="s">
        <v>74</v>
      </c>
      <c r="V966" t="s">
        <v>74</v>
      </c>
      <c r="W966" t="s">
        <v>74</v>
      </c>
      <c r="X966" t="s">
        <v>74</v>
      </c>
      <c r="Y966" t="s">
        <v>74</v>
      </c>
      <c r="Z966" t="s">
        <v>74</v>
      </c>
      <c r="AA966" t="s">
        <v>74</v>
      </c>
      <c r="AB966" t="s">
        <v>74</v>
      </c>
      <c r="AC966" t="s">
        <v>74</v>
      </c>
      <c r="AD966" t="s">
        <v>74</v>
      </c>
      <c r="AE966" t="s">
        <v>74</v>
      </c>
      <c r="AF966" t="s">
        <v>74</v>
      </c>
      <c r="AG966">
        <v>1</v>
      </c>
      <c r="AH966">
        <v>2</v>
      </c>
      <c r="AI966">
        <v>2</v>
      </c>
      <c r="AJ966">
        <v>6</v>
      </c>
      <c r="AK966">
        <v>12</v>
      </c>
      <c r="AL966" t="s">
        <v>3001</v>
      </c>
      <c r="AM966" t="s">
        <v>161</v>
      </c>
      <c r="AN966" t="s">
        <v>10406</v>
      </c>
      <c r="AO966" t="s">
        <v>3003</v>
      </c>
      <c r="AP966" t="s">
        <v>74</v>
      </c>
      <c r="AQ966" t="s">
        <v>74</v>
      </c>
      <c r="AR966" t="s">
        <v>2994</v>
      </c>
      <c r="AS966" t="s">
        <v>3005</v>
      </c>
      <c r="AT966" t="s">
        <v>10943</v>
      </c>
      <c r="AU966">
        <v>1994</v>
      </c>
      <c r="AV966">
        <v>266</v>
      </c>
      <c r="AW966">
        <v>5183</v>
      </c>
      <c r="AX966" t="s">
        <v>74</v>
      </c>
      <c r="AY966" t="s">
        <v>74</v>
      </c>
      <c r="AZ966" t="s">
        <v>74</v>
      </c>
      <c r="BA966" t="s">
        <v>74</v>
      </c>
      <c r="BB966">
        <v>217</v>
      </c>
      <c r="BC966">
        <v>217</v>
      </c>
      <c r="BD966" t="s">
        <v>74</v>
      </c>
      <c r="BE966" t="s">
        <v>10944</v>
      </c>
      <c r="BF966" t="str">
        <f>HYPERLINK("http://dx.doi.org/10.1126/science.266.5183.217","http://dx.doi.org/10.1126/science.266.5183.217")</f>
        <v>http://dx.doi.org/10.1126/science.266.5183.217</v>
      </c>
      <c r="BG966" t="s">
        <v>74</v>
      </c>
      <c r="BH966" t="s">
        <v>74</v>
      </c>
      <c r="BI966">
        <v>1</v>
      </c>
      <c r="BJ966" t="s">
        <v>113</v>
      </c>
      <c r="BK966" t="s">
        <v>94</v>
      </c>
      <c r="BL966" t="s">
        <v>114</v>
      </c>
      <c r="BM966" t="s">
        <v>10945</v>
      </c>
      <c r="BN966">
        <v>17771436</v>
      </c>
      <c r="BO966" t="s">
        <v>74</v>
      </c>
      <c r="BP966" t="s">
        <v>74</v>
      </c>
      <c r="BQ966" t="s">
        <v>74</v>
      </c>
      <c r="BR966" t="s">
        <v>97</v>
      </c>
      <c r="BS966" t="s">
        <v>10946</v>
      </c>
      <c r="BT966" t="str">
        <f>HYPERLINK("https%3A%2F%2Fwww.webofscience.com%2Fwos%2Fwoscc%2Ffull-record%2FWOS:A1994PM13400016","View Full Record in Web of Science")</f>
        <v>View Full Record in Web of Science</v>
      </c>
    </row>
    <row r="967" spans="1:72" x14ac:dyDescent="0.15">
      <c r="A967" t="s">
        <v>72</v>
      </c>
      <c r="B967" t="s">
        <v>10947</v>
      </c>
      <c r="C967" t="s">
        <v>74</v>
      </c>
      <c r="D967" t="s">
        <v>74</v>
      </c>
      <c r="E967" t="s">
        <v>74</v>
      </c>
      <c r="F967" t="s">
        <v>10947</v>
      </c>
      <c r="G967" t="s">
        <v>74</v>
      </c>
      <c r="H967" t="s">
        <v>74</v>
      </c>
      <c r="I967" t="s">
        <v>10948</v>
      </c>
      <c r="J967" t="s">
        <v>275</v>
      </c>
      <c r="K967" t="s">
        <v>74</v>
      </c>
      <c r="L967" t="s">
        <v>74</v>
      </c>
      <c r="M967" t="s">
        <v>77</v>
      </c>
      <c r="N967" t="s">
        <v>78</v>
      </c>
      <c r="O967" t="s">
        <v>74</v>
      </c>
      <c r="P967" t="s">
        <v>74</v>
      </c>
      <c r="Q967" t="s">
        <v>74</v>
      </c>
      <c r="R967" t="s">
        <v>74</v>
      </c>
      <c r="S967" t="s">
        <v>74</v>
      </c>
      <c r="T967" t="s">
        <v>74</v>
      </c>
      <c r="U967" t="s">
        <v>10949</v>
      </c>
      <c r="V967" t="s">
        <v>10950</v>
      </c>
      <c r="W967" t="s">
        <v>74</v>
      </c>
      <c r="X967" t="s">
        <v>74</v>
      </c>
      <c r="Y967" t="s">
        <v>10951</v>
      </c>
      <c r="Z967" t="s">
        <v>74</v>
      </c>
      <c r="AA967" t="s">
        <v>74</v>
      </c>
      <c r="AB967" t="s">
        <v>74</v>
      </c>
      <c r="AC967" t="s">
        <v>74</v>
      </c>
      <c r="AD967" t="s">
        <v>74</v>
      </c>
      <c r="AE967" t="s">
        <v>74</v>
      </c>
      <c r="AF967" t="s">
        <v>74</v>
      </c>
      <c r="AG967">
        <v>43</v>
      </c>
      <c r="AH967">
        <v>24</v>
      </c>
      <c r="AI967">
        <v>26</v>
      </c>
      <c r="AJ967">
        <v>0</v>
      </c>
      <c r="AK967">
        <v>6</v>
      </c>
      <c r="AL967" t="s">
        <v>160</v>
      </c>
      <c r="AM967" t="s">
        <v>161</v>
      </c>
      <c r="AN967" t="s">
        <v>162</v>
      </c>
      <c r="AO967" t="s">
        <v>279</v>
      </c>
      <c r="AP967" t="s">
        <v>280</v>
      </c>
      <c r="AQ967" t="s">
        <v>74</v>
      </c>
      <c r="AR967" t="s">
        <v>281</v>
      </c>
      <c r="AS967" t="s">
        <v>282</v>
      </c>
      <c r="AT967" t="s">
        <v>10952</v>
      </c>
      <c r="AU967">
        <v>1994</v>
      </c>
      <c r="AV967">
        <v>99</v>
      </c>
      <c r="AW967" t="s">
        <v>10953</v>
      </c>
      <c r="AX967" t="s">
        <v>74</v>
      </c>
      <c r="AY967" t="s">
        <v>74</v>
      </c>
      <c r="AZ967" t="s">
        <v>74</v>
      </c>
      <c r="BA967" t="s">
        <v>74</v>
      </c>
      <c r="BB967">
        <v>19679</v>
      </c>
      <c r="BC967">
        <v>19692</v>
      </c>
      <c r="BD967" t="s">
        <v>74</v>
      </c>
      <c r="BE967" t="s">
        <v>10954</v>
      </c>
      <c r="BF967" t="str">
        <f>HYPERLINK("http://dx.doi.org/10.1029/94JB01562","http://dx.doi.org/10.1029/94JB01562")</f>
        <v>http://dx.doi.org/10.1029/94JB01562</v>
      </c>
      <c r="BG967" t="s">
        <v>74</v>
      </c>
      <c r="BH967" t="s">
        <v>74</v>
      </c>
      <c r="BI967">
        <v>14</v>
      </c>
      <c r="BJ967" t="s">
        <v>270</v>
      </c>
      <c r="BK967" t="s">
        <v>94</v>
      </c>
      <c r="BL967" t="s">
        <v>270</v>
      </c>
      <c r="BM967" t="s">
        <v>10955</v>
      </c>
      <c r="BN967" t="s">
        <v>74</v>
      </c>
      <c r="BO967" t="s">
        <v>74</v>
      </c>
      <c r="BP967" t="s">
        <v>74</v>
      </c>
      <c r="BQ967" t="s">
        <v>74</v>
      </c>
      <c r="BR967" t="s">
        <v>97</v>
      </c>
      <c r="BS967" t="s">
        <v>10956</v>
      </c>
      <c r="BT967" t="str">
        <f>HYPERLINK("https%3A%2F%2Fwww.webofscience.com%2Fwos%2Fwoscc%2Ffull-record%2FWOS:A1994PL02700005","View Full Record in Web of Science")</f>
        <v>View Full Record in Web of Science</v>
      </c>
    </row>
    <row r="968" spans="1:72" x14ac:dyDescent="0.15">
      <c r="A968" t="s">
        <v>72</v>
      </c>
      <c r="B968" t="s">
        <v>10957</v>
      </c>
      <c r="C968" t="s">
        <v>74</v>
      </c>
      <c r="D968" t="s">
        <v>74</v>
      </c>
      <c r="E968" t="s">
        <v>74</v>
      </c>
      <c r="F968" t="s">
        <v>10957</v>
      </c>
      <c r="G968" t="s">
        <v>74</v>
      </c>
      <c r="H968" t="s">
        <v>74</v>
      </c>
      <c r="I968" t="s">
        <v>10958</v>
      </c>
      <c r="J968" t="s">
        <v>275</v>
      </c>
      <c r="K968" t="s">
        <v>74</v>
      </c>
      <c r="L968" t="s">
        <v>74</v>
      </c>
      <c r="M968" t="s">
        <v>77</v>
      </c>
      <c r="N968" t="s">
        <v>78</v>
      </c>
      <c r="O968" t="s">
        <v>74</v>
      </c>
      <c r="P968" t="s">
        <v>74</v>
      </c>
      <c r="Q968" t="s">
        <v>74</v>
      </c>
      <c r="R968" t="s">
        <v>74</v>
      </c>
      <c r="S968" t="s">
        <v>74</v>
      </c>
      <c r="T968" t="s">
        <v>74</v>
      </c>
      <c r="U968" t="s">
        <v>10959</v>
      </c>
      <c r="V968" t="s">
        <v>10960</v>
      </c>
      <c r="W968" t="s">
        <v>74</v>
      </c>
      <c r="X968" t="s">
        <v>74</v>
      </c>
      <c r="Y968" t="s">
        <v>10961</v>
      </c>
      <c r="Z968" t="s">
        <v>74</v>
      </c>
      <c r="AA968" t="s">
        <v>74</v>
      </c>
      <c r="AB968" t="s">
        <v>74</v>
      </c>
      <c r="AC968" t="s">
        <v>74</v>
      </c>
      <c r="AD968" t="s">
        <v>74</v>
      </c>
      <c r="AE968" t="s">
        <v>74</v>
      </c>
      <c r="AF968" t="s">
        <v>74</v>
      </c>
      <c r="AG968">
        <v>29</v>
      </c>
      <c r="AH968">
        <v>10</v>
      </c>
      <c r="AI968">
        <v>10</v>
      </c>
      <c r="AJ968">
        <v>1</v>
      </c>
      <c r="AK968">
        <v>1</v>
      </c>
      <c r="AL968" t="s">
        <v>160</v>
      </c>
      <c r="AM968" t="s">
        <v>161</v>
      </c>
      <c r="AN968" t="s">
        <v>162</v>
      </c>
      <c r="AO968" t="s">
        <v>279</v>
      </c>
      <c r="AP968" t="s">
        <v>280</v>
      </c>
      <c r="AQ968" t="s">
        <v>74</v>
      </c>
      <c r="AR968" t="s">
        <v>281</v>
      </c>
      <c r="AS968" t="s">
        <v>282</v>
      </c>
      <c r="AT968" t="s">
        <v>10952</v>
      </c>
      <c r="AU968">
        <v>1994</v>
      </c>
      <c r="AV968">
        <v>99</v>
      </c>
      <c r="AW968" t="s">
        <v>10953</v>
      </c>
      <c r="AX968" t="s">
        <v>74</v>
      </c>
      <c r="AY968" t="s">
        <v>74</v>
      </c>
      <c r="AZ968" t="s">
        <v>74</v>
      </c>
      <c r="BA968" t="s">
        <v>74</v>
      </c>
      <c r="BB968">
        <v>19693</v>
      </c>
      <c r="BC968">
        <v>19706</v>
      </c>
      <c r="BD968" t="s">
        <v>74</v>
      </c>
      <c r="BE968" t="s">
        <v>10962</v>
      </c>
      <c r="BF968" t="str">
        <f>HYPERLINK("http://dx.doi.org/10.1029/94JB01561","http://dx.doi.org/10.1029/94JB01561")</f>
        <v>http://dx.doi.org/10.1029/94JB01561</v>
      </c>
      <c r="BG968" t="s">
        <v>74</v>
      </c>
      <c r="BH968" t="s">
        <v>74</v>
      </c>
      <c r="BI968">
        <v>14</v>
      </c>
      <c r="BJ968" t="s">
        <v>270</v>
      </c>
      <c r="BK968" t="s">
        <v>94</v>
      </c>
      <c r="BL968" t="s">
        <v>270</v>
      </c>
      <c r="BM968" t="s">
        <v>10955</v>
      </c>
      <c r="BN968" t="s">
        <v>74</v>
      </c>
      <c r="BO968" t="s">
        <v>74</v>
      </c>
      <c r="BP968" t="s">
        <v>74</v>
      </c>
      <c r="BQ968" t="s">
        <v>74</v>
      </c>
      <c r="BR968" t="s">
        <v>97</v>
      </c>
      <c r="BS968" t="s">
        <v>10963</v>
      </c>
      <c r="BT968" t="str">
        <f>HYPERLINK("https%3A%2F%2Fwww.webofscience.com%2Fwos%2Fwoscc%2Ffull-record%2FWOS:A1994PL02700006","View Full Record in Web of Science")</f>
        <v>View Full Record in Web of Science</v>
      </c>
    </row>
    <row r="969" spans="1:72" x14ac:dyDescent="0.15">
      <c r="A969" t="s">
        <v>72</v>
      </c>
      <c r="B969" t="s">
        <v>10964</v>
      </c>
      <c r="C969" t="s">
        <v>74</v>
      </c>
      <c r="D969" t="s">
        <v>74</v>
      </c>
      <c r="E969" t="s">
        <v>74</v>
      </c>
      <c r="F969" t="s">
        <v>10964</v>
      </c>
      <c r="G969" t="s">
        <v>74</v>
      </c>
      <c r="H969" t="s">
        <v>74</v>
      </c>
      <c r="I969" t="s">
        <v>10965</v>
      </c>
      <c r="J969" t="s">
        <v>10966</v>
      </c>
      <c r="K969" t="s">
        <v>74</v>
      </c>
      <c r="L969" t="s">
        <v>74</v>
      </c>
      <c r="M969" t="s">
        <v>77</v>
      </c>
      <c r="N969" t="s">
        <v>78</v>
      </c>
      <c r="O969" t="s">
        <v>74</v>
      </c>
      <c r="P969" t="s">
        <v>74</v>
      </c>
      <c r="Q969" t="s">
        <v>74</v>
      </c>
      <c r="R969" t="s">
        <v>74</v>
      </c>
      <c r="S969" t="s">
        <v>74</v>
      </c>
      <c r="T969" t="s">
        <v>74</v>
      </c>
      <c r="U969" t="s">
        <v>74</v>
      </c>
      <c r="V969" t="s">
        <v>10967</v>
      </c>
      <c r="W969" t="s">
        <v>8539</v>
      </c>
      <c r="X969" t="s">
        <v>2285</v>
      </c>
      <c r="Y969" t="s">
        <v>10968</v>
      </c>
      <c r="Z969" t="s">
        <v>74</v>
      </c>
      <c r="AA969" t="s">
        <v>74</v>
      </c>
      <c r="AB969" t="s">
        <v>74</v>
      </c>
      <c r="AC969" t="s">
        <v>74</v>
      </c>
      <c r="AD969" t="s">
        <v>74</v>
      </c>
      <c r="AE969" t="s">
        <v>74</v>
      </c>
      <c r="AF969" t="s">
        <v>74</v>
      </c>
      <c r="AG969">
        <v>7</v>
      </c>
      <c r="AH969">
        <v>6</v>
      </c>
      <c r="AI969">
        <v>7</v>
      </c>
      <c r="AJ969">
        <v>0</v>
      </c>
      <c r="AK969">
        <v>2</v>
      </c>
      <c r="AL969" t="s">
        <v>10969</v>
      </c>
      <c r="AM969" t="s">
        <v>10970</v>
      </c>
      <c r="AN969" t="s">
        <v>10971</v>
      </c>
      <c r="AO969" t="s">
        <v>10972</v>
      </c>
      <c r="AP969" t="s">
        <v>74</v>
      </c>
      <c r="AQ969" t="s">
        <v>74</v>
      </c>
      <c r="AR969" t="s">
        <v>10966</v>
      </c>
      <c r="AS969" t="s">
        <v>10973</v>
      </c>
      <c r="AT969" t="s">
        <v>10974</v>
      </c>
      <c r="AU969">
        <v>1994</v>
      </c>
      <c r="AV969">
        <v>37</v>
      </c>
      <c r="AW969">
        <v>4</v>
      </c>
      <c r="AX969" t="s">
        <v>74</v>
      </c>
      <c r="AY969" t="s">
        <v>74</v>
      </c>
      <c r="AZ969" t="s">
        <v>74</v>
      </c>
      <c r="BA969" t="s">
        <v>74</v>
      </c>
      <c r="BB969">
        <v>325</v>
      </c>
      <c r="BC969">
        <v>335</v>
      </c>
      <c r="BD969" t="s">
        <v>74</v>
      </c>
      <c r="BE969" t="s">
        <v>74</v>
      </c>
      <c r="BF969" t="s">
        <v>74</v>
      </c>
      <c r="BG969" t="s">
        <v>74</v>
      </c>
      <c r="BH969" t="s">
        <v>74</v>
      </c>
      <c r="BI969">
        <v>11</v>
      </c>
      <c r="BJ969" t="s">
        <v>2681</v>
      </c>
      <c r="BK969" t="s">
        <v>94</v>
      </c>
      <c r="BL969" t="s">
        <v>2681</v>
      </c>
      <c r="BM969" t="s">
        <v>10975</v>
      </c>
      <c r="BN969" t="s">
        <v>74</v>
      </c>
      <c r="BO969" t="s">
        <v>74</v>
      </c>
      <c r="BP969" t="s">
        <v>74</v>
      </c>
      <c r="BQ969" t="s">
        <v>74</v>
      </c>
      <c r="BR969" t="s">
        <v>97</v>
      </c>
      <c r="BS969" t="s">
        <v>10976</v>
      </c>
      <c r="BT969" t="str">
        <f>HYPERLINK("https%3A%2F%2Fwww.webofscience.com%2Fwos%2Fwoscc%2Ffull-record%2FWOS:A1994PK65200001","View Full Record in Web of Science")</f>
        <v>View Full Record in Web of Science</v>
      </c>
    </row>
    <row r="970" spans="1:72" x14ac:dyDescent="0.15">
      <c r="A970" t="s">
        <v>72</v>
      </c>
      <c r="B970" t="s">
        <v>10977</v>
      </c>
      <c r="C970" t="s">
        <v>74</v>
      </c>
      <c r="D970" t="s">
        <v>74</v>
      </c>
      <c r="E970" t="s">
        <v>74</v>
      </c>
      <c r="F970" t="s">
        <v>10977</v>
      </c>
      <c r="G970" t="s">
        <v>74</v>
      </c>
      <c r="H970" t="s">
        <v>74</v>
      </c>
      <c r="I970" t="s">
        <v>10978</v>
      </c>
      <c r="J970" t="s">
        <v>336</v>
      </c>
      <c r="K970" t="s">
        <v>74</v>
      </c>
      <c r="L970" t="s">
        <v>74</v>
      </c>
      <c r="M970" t="s">
        <v>77</v>
      </c>
      <c r="N970" t="s">
        <v>78</v>
      </c>
      <c r="O970" t="s">
        <v>74</v>
      </c>
      <c r="P970" t="s">
        <v>74</v>
      </c>
      <c r="Q970" t="s">
        <v>74</v>
      </c>
      <c r="R970" t="s">
        <v>74</v>
      </c>
      <c r="S970" t="s">
        <v>74</v>
      </c>
      <c r="T970" t="s">
        <v>74</v>
      </c>
      <c r="U970" t="s">
        <v>10979</v>
      </c>
      <c r="V970" t="s">
        <v>10980</v>
      </c>
      <c r="W970" t="s">
        <v>74</v>
      </c>
      <c r="X970" t="s">
        <v>74</v>
      </c>
      <c r="Y970" t="s">
        <v>10981</v>
      </c>
      <c r="Z970" t="s">
        <v>74</v>
      </c>
      <c r="AA970" t="s">
        <v>2956</v>
      </c>
      <c r="AB970" t="s">
        <v>9532</v>
      </c>
      <c r="AC970" t="s">
        <v>74</v>
      </c>
      <c r="AD970" t="s">
        <v>74</v>
      </c>
      <c r="AE970" t="s">
        <v>74</v>
      </c>
      <c r="AF970" t="s">
        <v>74</v>
      </c>
      <c r="AG970">
        <v>57</v>
      </c>
      <c r="AH970">
        <v>16</v>
      </c>
      <c r="AI970">
        <v>17</v>
      </c>
      <c r="AJ970">
        <v>0</v>
      </c>
      <c r="AK970">
        <v>5</v>
      </c>
      <c r="AL970" t="s">
        <v>344</v>
      </c>
      <c r="AM970" t="s">
        <v>345</v>
      </c>
      <c r="AN970" t="s">
        <v>346</v>
      </c>
      <c r="AO970" t="s">
        <v>347</v>
      </c>
      <c r="AP970" t="s">
        <v>74</v>
      </c>
      <c r="AQ970" t="s">
        <v>74</v>
      </c>
      <c r="AR970" t="s">
        <v>348</v>
      </c>
      <c r="AS970" t="s">
        <v>349</v>
      </c>
      <c r="AT970" t="s">
        <v>10982</v>
      </c>
      <c r="AU970">
        <v>1994</v>
      </c>
      <c r="AV970">
        <v>12</v>
      </c>
      <c r="AW970">
        <v>9</v>
      </c>
      <c r="AX970" t="s">
        <v>74</v>
      </c>
      <c r="AY970" t="s">
        <v>74</v>
      </c>
      <c r="AZ970" t="s">
        <v>74</v>
      </c>
      <c r="BA970" t="s">
        <v>74</v>
      </c>
      <c r="BB970">
        <v>812</v>
      </c>
      <c r="BC970">
        <v>825</v>
      </c>
      <c r="BD970" t="s">
        <v>74</v>
      </c>
      <c r="BE970" t="s">
        <v>10983</v>
      </c>
      <c r="BF970" t="str">
        <f>HYPERLINK("http://dx.doi.org/10.1007/s005850050107","http://dx.doi.org/10.1007/s005850050107")</f>
        <v>http://dx.doi.org/10.1007/s005850050107</v>
      </c>
      <c r="BG970" t="s">
        <v>74</v>
      </c>
      <c r="BH970" t="s">
        <v>74</v>
      </c>
      <c r="BI970">
        <v>14</v>
      </c>
      <c r="BJ970" t="s">
        <v>351</v>
      </c>
      <c r="BK970" t="s">
        <v>94</v>
      </c>
      <c r="BL970" t="s">
        <v>352</v>
      </c>
      <c r="BM970" t="s">
        <v>10984</v>
      </c>
      <c r="BN970" t="s">
        <v>74</v>
      </c>
      <c r="BO970" t="s">
        <v>74</v>
      </c>
      <c r="BP970" t="s">
        <v>74</v>
      </c>
      <c r="BQ970" t="s">
        <v>74</v>
      </c>
      <c r="BR970" t="s">
        <v>97</v>
      </c>
      <c r="BS970" t="s">
        <v>10985</v>
      </c>
      <c r="BT970" t="str">
        <f>HYPERLINK("https%3A%2F%2Fwww.webofscience.com%2Fwos%2Fwoscc%2Ffull-record%2FWOS:A1994PP65800002","View Full Record in Web of Science")</f>
        <v>View Full Record in Web of Science</v>
      </c>
    </row>
    <row r="971" spans="1:72" x14ac:dyDescent="0.15">
      <c r="A971" t="s">
        <v>72</v>
      </c>
      <c r="B971" t="s">
        <v>10986</v>
      </c>
      <c r="C971" t="s">
        <v>74</v>
      </c>
      <c r="D971" t="s">
        <v>74</v>
      </c>
      <c r="E971" t="s">
        <v>74</v>
      </c>
      <c r="F971" t="s">
        <v>10986</v>
      </c>
      <c r="G971" t="s">
        <v>74</v>
      </c>
      <c r="H971" t="s">
        <v>74</v>
      </c>
      <c r="I971" t="s">
        <v>10987</v>
      </c>
      <c r="J971" t="s">
        <v>336</v>
      </c>
      <c r="K971" t="s">
        <v>74</v>
      </c>
      <c r="L971" t="s">
        <v>74</v>
      </c>
      <c r="M971" t="s">
        <v>77</v>
      </c>
      <c r="N971" t="s">
        <v>78</v>
      </c>
      <c r="O971" t="s">
        <v>74</v>
      </c>
      <c r="P971" t="s">
        <v>74</v>
      </c>
      <c r="Q971" t="s">
        <v>74</v>
      </c>
      <c r="R971" t="s">
        <v>74</v>
      </c>
      <c r="S971" t="s">
        <v>74</v>
      </c>
      <c r="T971" t="s">
        <v>74</v>
      </c>
      <c r="U971" t="s">
        <v>10988</v>
      </c>
      <c r="V971" t="s">
        <v>10989</v>
      </c>
      <c r="W971" t="s">
        <v>10990</v>
      </c>
      <c r="X971" t="s">
        <v>4890</v>
      </c>
      <c r="Y971" t="s">
        <v>10991</v>
      </c>
      <c r="Z971" t="s">
        <v>74</v>
      </c>
      <c r="AA971" t="s">
        <v>10992</v>
      </c>
      <c r="AB971" t="s">
        <v>10993</v>
      </c>
      <c r="AC971" t="s">
        <v>74</v>
      </c>
      <c r="AD971" t="s">
        <v>74</v>
      </c>
      <c r="AE971" t="s">
        <v>74</v>
      </c>
      <c r="AF971" t="s">
        <v>74</v>
      </c>
      <c r="AG971">
        <v>39</v>
      </c>
      <c r="AH971">
        <v>12</v>
      </c>
      <c r="AI971">
        <v>12</v>
      </c>
      <c r="AJ971">
        <v>0</v>
      </c>
      <c r="AK971">
        <v>3</v>
      </c>
      <c r="AL971" t="s">
        <v>344</v>
      </c>
      <c r="AM971" t="s">
        <v>345</v>
      </c>
      <c r="AN971" t="s">
        <v>346</v>
      </c>
      <c r="AO971" t="s">
        <v>347</v>
      </c>
      <c r="AP971" t="s">
        <v>74</v>
      </c>
      <c r="AQ971" t="s">
        <v>74</v>
      </c>
      <c r="AR971" t="s">
        <v>348</v>
      </c>
      <c r="AS971" t="s">
        <v>349</v>
      </c>
      <c r="AT971" t="s">
        <v>10982</v>
      </c>
      <c r="AU971">
        <v>1994</v>
      </c>
      <c r="AV971">
        <v>12</v>
      </c>
      <c r="AW971">
        <v>9</v>
      </c>
      <c r="AX971" t="s">
        <v>74</v>
      </c>
      <c r="AY971" t="s">
        <v>74</v>
      </c>
      <c r="AZ971" t="s">
        <v>74</v>
      </c>
      <c r="BA971" t="s">
        <v>74</v>
      </c>
      <c r="BB971">
        <v>826</v>
      </c>
      <c r="BC971">
        <v>839</v>
      </c>
      <c r="BD971" t="s">
        <v>74</v>
      </c>
      <c r="BE971" t="s">
        <v>10994</v>
      </c>
      <c r="BF971" t="str">
        <f>HYPERLINK("http://dx.doi.org/10.1007/s00585-994-0826-5","http://dx.doi.org/10.1007/s00585-994-0826-5")</f>
        <v>http://dx.doi.org/10.1007/s00585-994-0826-5</v>
      </c>
      <c r="BG971" t="s">
        <v>74</v>
      </c>
      <c r="BH971" t="s">
        <v>74</v>
      </c>
      <c r="BI971">
        <v>14</v>
      </c>
      <c r="BJ971" t="s">
        <v>351</v>
      </c>
      <c r="BK971" t="s">
        <v>94</v>
      </c>
      <c r="BL971" t="s">
        <v>352</v>
      </c>
      <c r="BM971" t="s">
        <v>10984</v>
      </c>
      <c r="BN971" t="s">
        <v>74</v>
      </c>
      <c r="BO971" t="s">
        <v>1470</v>
      </c>
      <c r="BP971" t="s">
        <v>74</v>
      </c>
      <c r="BQ971" t="s">
        <v>74</v>
      </c>
      <c r="BR971" t="s">
        <v>97</v>
      </c>
      <c r="BS971" t="s">
        <v>10995</v>
      </c>
      <c r="BT971" t="str">
        <f>HYPERLINK("https%3A%2F%2Fwww.webofscience.com%2Fwos%2Fwoscc%2Ffull-record%2FWOS:A1994PP65800003","View Full Record in Web of Science")</f>
        <v>View Full Record in Web of Science</v>
      </c>
    </row>
    <row r="972" spans="1:72" x14ac:dyDescent="0.15">
      <c r="A972" t="s">
        <v>72</v>
      </c>
      <c r="B972" t="s">
        <v>10996</v>
      </c>
      <c r="C972" t="s">
        <v>74</v>
      </c>
      <c r="D972" t="s">
        <v>74</v>
      </c>
      <c r="E972" t="s">
        <v>74</v>
      </c>
      <c r="F972" t="s">
        <v>10996</v>
      </c>
      <c r="G972" t="s">
        <v>74</v>
      </c>
      <c r="H972" t="s">
        <v>74</v>
      </c>
      <c r="I972" t="s">
        <v>10997</v>
      </c>
      <c r="J972" t="s">
        <v>336</v>
      </c>
      <c r="K972" t="s">
        <v>74</v>
      </c>
      <c r="L972" t="s">
        <v>74</v>
      </c>
      <c r="M972" t="s">
        <v>77</v>
      </c>
      <c r="N972" t="s">
        <v>78</v>
      </c>
      <c r="O972" t="s">
        <v>74</v>
      </c>
      <c r="P972" t="s">
        <v>74</v>
      </c>
      <c r="Q972" t="s">
        <v>74</v>
      </c>
      <c r="R972" t="s">
        <v>74</v>
      </c>
      <c r="S972" t="s">
        <v>74</v>
      </c>
      <c r="T972" t="s">
        <v>74</v>
      </c>
      <c r="U972" t="s">
        <v>10998</v>
      </c>
      <c r="V972" t="s">
        <v>10999</v>
      </c>
      <c r="W972" t="s">
        <v>74</v>
      </c>
      <c r="X972" t="s">
        <v>74</v>
      </c>
      <c r="Y972" t="s">
        <v>11000</v>
      </c>
      <c r="Z972" t="s">
        <v>74</v>
      </c>
      <c r="AA972" t="s">
        <v>74</v>
      </c>
      <c r="AB972" t="s">
        <v>11001</v>
      </c>
      <c r="AC972" t="s">
        <v>74</v>
      </c>
      <c r="AD972" t="s">
        <v>74</v>
      </c>
      <c r="AE972" t="s">
        <v>74</v>
      </c>
      <c r="AF972" t="s">
        <v>74</v>
      </c>
      <c r="AG972">
        <v>34</v>
      </c>
      <c r="AH972">
        <v>147</v>
      </c>
      <c r="AI972">
        <v>147</v>
      </c>
      <c r="AJ972">
        <v>0</v>
      </c>
      <c r="AK972">
        <v>9</v>
      </c>
      <c r="AL972" t="s">
        <v>344</v>
      </c>
      <c r="AM972" t="s">
        <v>345</v>
      </c>
      <c r="AN972" t="s">
        <v>346</v>
      </c>
      <c r="AO972" t="s">
        <v>347</v>
      </c>
      <c r="AP972" t="s">
        <v>74</v>
      </c>
      <c r="AQ972" t="s">
        <v>74</v>
      </c>
      <c r="AR972" t="s">
        <v>348</v>
      </c>
      <c r="AS972" t="s">
        <v>349</v>
      </c>
      <c r="AT972" t="s">
        <v>10982</v>
      </c>
      <c r="AU972">
        <v>1994</v>
      </c>
      <c r="AV972">
        <v>12</v>
      </c>
      <c r="AW972">
        <v>9</v>
      </c>
      <c r="AX972" t="s">
        <v>74</v>
      </c>
      <c r="AY972" t="s">
        <v>74</v>
      </c>
      <c r="AZ972" t="s">
        <v>74</v>
      </c>
      <c r="BA972" t="s">
        <v>74</v>
      </c>
      <c r="BB972">
        <v>840</v>
      </c>
      <c r="BC972">
        <v>855</v>
      </c>
      <c r="BD972" t="s">
        <v>74</v>
      </c>
      <c r="BE972" t="s">
        <v>11002</v>
      </c>
      <c r="BF972" t="str">
        <f>HYPERLINK("http://dx.doi.org/10.1007/s005850050109","http://dx.doi.org/10.1007/s005850050109")</f>
        <v>http://dx.doi.org/10.1007/s005850050109</v>
      </c>
      <c r="BG972" t="s">
        <v>74</v>
      </c>
      <c r="BH972" t="s">
        <v>74</v>
      </c>
      <c r="BI972">
        <v>16</v>
      </c>
      <c r="BJ972" t="s">
        <v>351</v>
      </c>
      <c r="BK972" t="s">
        <v>94</v>
      </c>
      <c r="BL972" t="s">
        <v>352</v>
      </c>
      <c r="BM972" t="s">
        <v>10984</v>
      </c>
      <c r="BN972" t="s">
        <v>74</v>
      </c>
      <c r="BO972" t="s">
        <v>354</v>
      </c>
      <c r="BP972" t="s">
        <v>74</v>
      </c>
      <c r="BQ972" t="s">
        <v>74</v>
      </c>
      <c r="BR972" t="s">
        <v>97</v>
      </c>
      <c r="BS972" t="s">
        <v>11003</v>
      </c>
      <c r="BT972" t="str">
        <f>HYPERLINK("https%3A%2F%2Fwww.webofscience.com%2Fwos%2Fwoscc%2Ffull-record%2FWOS:A1994PP65800004","View Full Record in Web of Science")</f>
        <v>View Full Record in Web of Science</v>
      </c>
    </row>
    <row r="973" spans="1:72" x14ac:dyDescent="0.15">
      <c r="A973" t="s">
        <v>72</v>
      </c>
      <c r="B973" t="s">
        <v>11004</v>
      </c>
      <c r="C973" t="s">
        <v>74</v>
      </c>
      <c r="D973" t="s">
        <v>74</v>
      </c>
      <c r="E973" t="s">
        <v>74</v>
      </c>
      <c r="F973" t="s">
        <v>11004</v>
      </c>
      <c r="G973" t="s">
        <v>74</v>
      </c>
      <c r="H973" t="s">
        <v>74</v>
      </c>
      <c r="I973" t="s">
        <v>11005</v>
      </c>
      <c r="J973" t="s">
        <v>336</v>
      </c>
      <c r="K973" t="s">
        <v>74</v>
      </c>
      <c r="L973" t="s">
        <v>74</v>
      </c>
      <c r="M973" t="s">
        <v>77</v>
      </c>
      <c r="N973" t="s">
        <v>78</v>
      </c>
      <c r="O973" t="s">
        <v>74</v>
      </c>
      <c r="P973" t="s">
        <v>74</v>
      </c>
      <c r="Q973" t="s">
        <v>74</v>
      </c>
      <c r="R973" t="s">
        <v>74</v>
      </c>
      <c r="S973" t="s">
        <v>74</v>
      </c>
      <c r="T973" t="s">
        <v>74</v>
      </c>
      <c r="U973" t="s">
        <v>11006</v>
      </c>
      <c r="V973" t="s">
        <v>11007</v>
      </c>
      <c r="W973" t="s">
        <v>74</v>
      </c>
      <c r="X973" t="s">
        <v>74</v>
      </c>
      <c r="Y973" t="s">
        <v>11008</v>
      </c>
      <c r="Z973" t="s">
        <v>74</v>
      </c>
      <c r="AA973" t="s">
        <v>74</v>
      </c>
      <c r="AB973" t="s">
        <v>74</v>
      </c>
      <c r="AC973" t="s">
        <v>74</v>
      </c>
      <c r="AD973" t="s">
        <v>74</v>
      </c>
      <c r="AE973" t="s">
        <v>74</v>
      </c>
      <c r="AF973" t="s">
        <v>74</v>
      </c>
      <c r="AG973">
        <v>15</v>
      </c>
      <c r="AH973">
        <v>1</v>
      </c>
      <c r="AI973">
        <v>1</v>
      </c>
      <c r="AJ973">
        <v>0</v>
      </c>
      <c r="AK973">
        <v>2</v>
      </c>
      <c r="AL973" t="s">
        <v>344</v>
      </c>
      <c r="AM973" t="s">
        <v>345</v>
      </c>
      <c r="AN973" t="s">
        <v>346</v>
      </c>
      <c r="AO973" t="s">
        <v>347</v>
      </c>
      <c r="AP973" t="s">
        <v>74</v>
      </c>
      <c r="AQ973" t="s">
        <v>74</v>
      </c>
      <c r="AR973" t="s">
        <v>348</v>
      </c>
      <c r="AS973" t="s">
        <v>349</v>
      </c>
      <c r="AT973" t="s">
        <v>10982</v>
      </c>
      <c r="AU973">
        <v>1994</v>
      </c>
      <c r="AV973">
        <v>12</v>
      </c>
      <c r="AW973">
        <v>9</v>
      </c>
      <c r="AX973" t="s">
        <v>74</v>
      </c>
      <c r="AY973" t="s">
        <v>74</v>
      </c>
      <c r="AZ973" t="s">
        <v>74</v>
      </c>
      <c r="BA973" t="s">
        <v>74</v>
      </c>
      <c r="BB973">
        <v>903</v>
      </c>
      <c r="BC973">
        <v>909</v>
      </c>
      <c r="BD973" t="s">
        <v>74</v>
      </c>
      <c r="BE973" t="s">
        <v>11009</v>
      </c>
      <c r="BF973" t="str">
        <f>HYPERLINK("http://dx.doi.org/10.1007/s00585-994-0903-9","http://dx.doi.org/10.1007/s00585-994-0903-9")</f>
        <v>http://dx.doi.org/10.1007/s00585-994-0903-9</v>
      </c>
      <c r="BG973" t="s">
        <v>74</v>
      </c>
      <c r="BH973" t="s">
        <v>74</v>
      </c>
      <c r="BI973">
        <v>7</v>
      </c>
      <c r="BJ973" t="s">
        <v>351</v>
      </c>
      <c r="BK973" t="s">
        <v>94</v>
      </c>
      <c r="BL973" t="s">
        <v>352</v>
      </c>
      <c r="BM973" t="s">
        <v>10984</v>
      </c>
      <c r="BN973" t="s">
        <v>74</v>
      </c>
      <c r="BO973" t="s">
        <v>354</v>
      </c>
      <c r="BP973" t="s">
        <v>74</v>
      </c>
      <c r="BQ973" t="s">
        <v>74</v>
      </c>
      <c r="BR973" t="s">
        <v>97</v>
      </c>
      <c r="BS973" t="s">
        <v>11010</v>
      </c>
      <c r="BT973" t="str">
        <f>HYPERLINK("https%3A%2F%2Fwww.webofscience.com%2Fwos%2Fwoscc%2Ffull-record%2FWOS:A1994PP65800008","View Full Record in Web of Science")</f>
        <v>View Full Record in Web of Science</v>
      </c>
    </row>
    <row r="974" spans="1:72" x14ac:dyDescent="0.15">
      <c r="A974" t="s">
        <v>72</v>
      </c>
      <c r="B974" t="s">
        <v>11011</v>
      </c>
      <c r="C974" t="s">
        <v>74</v>
      </c>
      <c r="D974" t="s">
        <v>74</v>
      </c>
      <c r="E974" t="s">
        <v>74</v>
      </c>
      <c r="F974" t="s">
        <v>11011</v>
      </c>
      <c r="G974" t="s">
        <v>74</v>
      </c>
      <c r="H974" t="s">
        <v>74</v>
      </c>
      <c r="I974" t="s">
        <v>11012</v>
      </c>
      <c r="J974" t="s">
        <v>11013</v>
      </c>
      <c r="K974" t="s">
        <v>74</v>
      </c>
      <c r="L974" t="s">
        <v>74</v>
      </c>
      <c r="M974" t="s">
        <v>77</v>
      </c>
      <c r="N974" t="s">
        <v>2173</v>
      </c>
      <c r="O974" t="s">
        <v>74</v>
      </c>
      <c r="P974" t="s">
        <v>74</v>
      </c>
      <c r="Q974" t="s">
        <v>74</v>
      </c>
      <c r="R974" t="s">
        <v>74</v>
      </c>
      <c r="S974" t="s">
        <v>74</v>
      </c>
      <c r="T974" t="s">
        <v>74</v>
      </c>
      <c r="U974" t="s">
        <v>74</v>
      </c>
      <c r="V974" t="s">
        <v>74</v>
      </c>
      <c r="W974" t="s">
        <v>74</v>
      </c>
      <c r="X974" t="s">
        <v>74</v>
      </c>
      <c r="Y974" t="s">
        <v>11014</v>
      </c>
      <c r="Z974" t="s">
        <v>74</v>
      </c>
      <c r="AA974" t="s">
        <v>74</v>
      </c>
      <c r="AB974" t="s">
        <v>74</v>
      </c>
      <c r="AC974" t="s">
        <v>74</v>
      </c>
      <c r="AD974" t="s">
        <v>74</v>
      </c>
      <c r="AE974" t="s">
        <v>74</v>
      </c>
      <c r="AF974" t="s">
        <v>74</v>
      </c>
      <c r="AG974">
        <v>1</v>
      </c>
      <c r="AH974">
        <v>0</v>
      </c>
      <c r="AI974">
        <v>0</v>
      </c>
      <c r="AJ974">
        <v>0</v>
      </c>
      <c r="AK974">
        <v>0</v>
      </c>
      <c r="AL974" t="s">
        <v>11015</v>
      </c>
      <c r="AM974" t="s">
        <v>11016</v>
      </c>
      <c r="AN974" t="s">
        <v>11017</v>
      </c>
      <c r="AO974" t="s">
        <v>11018</v>
      </c>
      <c r="AP974" t="s">
        <v>74</v>
      </c>
      <c r="AQ974" t="s">
        <v>74</v>
      </c>
      <c r="AR974" t="s">
        <v>11019</v>
      </c>
      <c r="AS974" t="s">
        <v>11020</v>
      </c>
      <c r="AT974" t="s">
        <v>10982</v>
      </c>
      <c r="AU974">
        <v>1994</v>
      </c>
      <c r="AV974">
        <v>6</v>
      </c>
      <c r="AW974">
        <v>5</v>
      </c>
      <c r="AX974" t="s">
        <v>74</v>
      </c>
      <c r="AY974" t="s">
        <v>74</v>
      </c>
      <c r="AZ974" t="s">
        <v>74</v>
      </c>
      <c r="BA974" t="s">
        <v>74</v>
      </c>
      <c r="BB974">
        <v>159</v>
      </c>
      <c r="BC974">
        <v>159</v>
      </c>
      <c r="BD974" t="s">
        <v>74</v>
      </c>
      <c r="BE974" t="s">
        <v>74</v>
      </c>
      <c r="BF974" t="s">
        <v>74</v>
      </c>
      <c r="BG974" t="s">
        <v>74</v>
      </c>
      <c r="BH974" t="s">
        <v>74</v>
      </c>
      <c r="BI974">
        <v>1</v>
      </c>
      <c r="BJ974" t="s">
        <v>11021</v>
      </c>
      <c r="BK974" t="s">
        <v>94</v>
      </c>
      <c r="BL974" t="s">
        <v>11022</v>
      </c>
      <c r="BM974" t="s">
        <v>11023</v>
      </c>
      <c r="BN974" t="s">
        <v>74</v>
      </c>
      <c r="BO974" t="s">
        <v>74</v>
      </c>
      <c r="BP974" t="s">
        <v>74</v>
      </c>
      <c r="BQ974" t="s">
        <v>74</v>
      </c>
      <c r="BR974" t="s">
        <v>97</v>
      </c>
      <c r="BS974" t="s">
        <v>11024</v>
      </c>
      <c r="BT974" t="str">
        <f>HYPERLINK("https%3A%2F%2Fwww.webofscience.com%2Fwos%2Fwoscc%2Ffull-record%2FWOS:A1994PM61300006","View Full Record in Web of Science")</f>
        <v>View Full Record in Web of Science</v>
      </c>
    </row>
    <row r="975" spans="1:72" x14ac:dyDescent="0.15">
      <c r="A975" t="s">
        <v>72</v>
      </c>
      <c r="B975" t="s">
        <v>11025</v>
      </c>
      <c r="C975" t="s">
        <v>74</v>
      </c>
      <c r="D975" t="s">
        <v>74</v>
      </c>
      <c r="E975" t="s">
        <v>74</v>
      </c>
      <c r="F975" t="s">
        <v>11025</v>
      </c>
      <c r="G975" t="s">
        <v>74</v>
      </c>
      <c r="H975" t="s">
        <v>74</v>
      </c>
      <c r="I975" t="s">
        <v>11026</v>
      </c>
      <c r="J975" t="s">
        <v>11027</v>
      </c>
      <c r="K975" t="s">
        <v>74</v>
      </c>
      <c r="L975" t="s">
        <v>74</v>
      </c>
      <c r="M975" t="s">
        <v>77</v>
      </c>
      <c r="N975" t="s">
        <v>78</v>
      </c>
      <c r="O975" t="s">
        <v>74</v>
      </c>
      <c r="P975" t="s">
        <v>74</v>
      </c>
      <c r="Q975" t="s">
        <v>74</v>
      </c>
      <c r="R975" t="s">
        <v>74</v>
      </c>
      <c r="S975" t="s">
        <v>74</v>
      </c>
      <c r="T975" t="s">
        <v>74</v>
      </c>
      <c r="U975" t="s">
        <v>74</v>
      </c>
      <c r="V975" t="s">
        <v>11028</v>
      </c>
      <c r="W975" t="s">
        <v>11029</v>
      </c>
      <c r="X975" t="s">
        <v>11030</v>
      </c>
      <c r="Y975" t="s">
        <v>74</v>
      </c>
      <c r="Z975" t="s">
        <v>74</v>
      </c>
      <c r="AA975" t="s">
        <v>6979</v>
      </c>
      <c r="AB975" t="s">
        <v>6980</v>
      </c>
      <c r="AC975" t="s">
        <v>74</v>
      </c>
      <c r="AD975" t="s">
        <v>74</v>
      </c>
      <c r="AE975" t="s">
        <v>74</v>
      </c>
      <c r="AF975" t="s">
        <v>74</v>
      </c>
      <c r="AG975">
        <v>15</v>
      </c>
      <c r="AH975">
        <v>2</v>
      </c>
      <c r="AI975">
        <v>2</v>
      </c>
      <c r="AJ975">
        <v>0</v>
      </c>
      <c r="AK975">
        <v>3</v>
      </c>
      <c r="AL975" t="s">
        <v>622</v>
      </c>
      <c r="AM975" t="s">
        <v>372</v>
      </c>
      <c r="AN975" t="s">
        <v>2507</v>
      </c>
      <c r="AO975" t="s">
        <v>11031</v>
      </c>
      <c r="AP975" t="s">
        <v>11032</v>
      </c>
      <c r="AQ975" t="s">
        <v>74</v>
      </c>
      <c r="AR975" t="s">
        <v>11033</v>
      </c>
      <c r="AS975" t="s">
        <v>11034</v>
      </c>
      <c r="AT975" t="s">
        <v>10982</v>
      </c>
      <c r="AU975">
        <v>1994</v>
      </c>
      <c r="AV975">
        <v>49</v>
      </c>
      <c r="AW975">
        <v>19</v>
      </c>
      <c r="AX975" t="s">
        <v>74</v>
      </c>
      <c r="AY975" t="s">
        <v>74</v>
      </c>
      <c r="AZ975" t="s">
        <v>74</v>
      </c>
      <c r="BA975" t="s">
        <v>74</v>
      </c>
      <c r="BB975">
        <v>3205</v>
      </c>
      <c r="BC975">
        <v>3215</v>
      </c>
      <c r="BD975" t="s">
        <v>74</v>
      </c>
      <c r="BE975" t="s">
        <v>11035</v>
      </c>
      <c r="BF975" t="str">
        <f>HYPERLINK("http://dx.doi.org/10.1016/0009-2509(94)00142-1","http://dx.doi.org/10.1016/0009-2509(94)00142-1")</f>
        <v>http://dx.doi.org/10.1016/0009-2509(94)00142-1</v>
      </c>
      <c r="BG975" t="s">
        <v>74</v>
      </c>
      <c r="BH975" t="s">
        <v>74</v>
      </c>
      <c r="BI975">
        <v>11</v>
      </c>
      <c r="BJ975" t="s">
        <v>6985</v>
      </c>
      <c r="BK975" t="s">
        <v>94</v>
      </c>
      <c r="BL975" t="s">
        <v>3692</v>
      </c>
      <c r="BM975" t="s">
        <v>11036</v>
      </c>
      <c r="BN975" t="s">
        <v>74</v>
      </c>
      <c r="BO975" t="s">
        <v>74</v>
      </c>
      <c r="BP975" t="s">
        <v>74</v>
      </c>
      <c r="BQ975" t="s">
        <v>74</v>
      </c>
      <c r="BR975" t="s">
        <v>97</v>
      </c>
      <c r="BS975" t="s">
        <v>11037</v>
      </c>
      <c r="BT975" t="str">
        <f>HYPERLINK("https%3A%2F%2Fwww.webofscience.com%2Fwos%2Fwoscc%2Ffull-record%2FWOS:A1994PN52900002","View Full Record in Web of Science")</f>
        <v>View Full Record in Web of Science</v>
      </c>
    </row>
    <row r="976" spans="1:72" x14ac:dyDescent="0.15">
      <c r="A976" t="s">
        <v>72</v>
      </c>
      <c r="B976" t="s">
        <v>11038</v>
      </c>
      <c r="C976" t="s">
        <v>74</v>
      </c>
      <c r="D976" t="s">
        <v>74</v>
      </c>
      <c r="E976" t="s">
        <v>74</v>
      </c>
      <c r="F976" t="s">
        <v>11038</v>
      </c>
      <c r="G976" t="s">
        <v>74</v>
      </c>
      <c r="H976" t="s">
        <v>74</v>
      </c>
      <c r="I976" t="s">
        <v>11039</v>
      </c>
      <c r="J976" t="s">
        <v>616</v>
      </c>
      <c r="K976" t="s">
        <v>74</v>
      </c>
      <c r="L976" t="s">
        <v>74</v>
      </c>
      <c r="M976" t="s">
        <v>77</v>
      </c>
      <c r="N976" t="s">
        <v>78</v>
      </c>
      <c r="O976" t="s">
        <v>74</v>
      </c>
      <c r="P976" t="s">
        <v>74</v>
      </c>
      <c r="Q976" t="s">
        <v>74</v>
      </c>
      <c r="R976" t="s">
        <v>74</v>
      </c>
      <c r="S976" t="s">
        <v>74</v>
      </c>
      <c r="T976" t="s">
        <v>74</v>
      </c>
      <c r="U976" t="s">
        <v>11040</v>
      </c>
      <c r="V976" t="s">
        <v>11041</v>
      </c>
      <c r="W976" t="s">
        <v>11042</v>
      </c>
      <c r="X976" t="s">
        <v>2109</v>
      </c>
      <c r="Y976" t="s">
        <v>74</v>
      </c>
      <c r="Z976" t="s">
        <v>74</v>
      </c>
      <c r="AA976" t="s">
        <v>74</v>
      </c>
      <c r="AB976" t="s">
        <v>74</v>
      </c>
      <c r="AC976" t="s">
        <v>74</v>
      </c>
      <c r="AD976" t="s">
        <v>74</v>
      </c>
      <c r="AE976" t="s">
        <v>74</v>
      </c>
      <c r="AF976" t="s">
        <v>74</v>
      </c>
      <c r="AG976">
        <v>25</v>
      </c>
      <c r="AH976">
        <v>9</v>
      </c>
      <c r="AI976">
        <v>11</v>
      </c>
      <c r="AJ976">
        <v>0</v>
      </c>
      <c r="AK976">
        <v>8</v>
      </c>
      <c r="AL976" t="s">
        <v>622</v>
      </c>
      <c r="AM976" t="s">
        <v>372</v>
      </c>
      <c r="AN976" t="s">
        <v>2507</v>
      </c>
      <c r="AO976" t="s">
        <v>624</v>
      </c>
      <c r="AP976" t="s">
        <v>11043</v>
      </c>
      <c r="AQ976" t="s">
        <v>74</v>
      </c>
      <c r="AR976" t="s">
        <v>616</v>
      </c>
      <c r="AS976" t="s">
        <v>625</v>
      </c>
      <c r="AT976" t="s">
        <v>10982</v>
      </c>
      <c r="AU976">
        <v>1994</v>
      </c>
      <c r="AV976">
        <v>29</v>
      </c>
      <c r="AW976">
        <v>8</v>
      </c>
      <c r="AX976" t="s">
        <v>74</v>
      </c>
      <c r="AY976" t="s">
        <v>74</v>
      </c>
      <c r="AZ976" t="s">
        <v>74</v>
      </c>
      <c r="BA976" t="s">
        <v>74</v>
      </c>
      <c r="BB976">
        <v>1627</v>
      </c>
      <c r="BC976">
        <v>1637</v>
      </c>
      <c r="BD976" t="s">
        <v>74</v>
      </c>
      <c r="BE976" t="s">
        <v>11044</v>
      </c>
      <c r="BF976" t="str">
        <f>HYPERLINK("http://dx.doi.org/10.1016/0045-6535(94)90310-7","http://dx.doi.org/10.1016/0045-6535(94)90310-7")</f>
        <v>http://dx.doi.org/10.1016/0045-6535(94)90310-7</v>
      </c>
      <c r="BG976" t="s">
        <v>74</v>
      </c>
      <c r="BH976" t="s">
        <v>74</v>
      </c>
      <c r="BI976">
        <v>11</v>
      </c>
      <c r="BJ976" t="s">
        <v>93</v>
      </c>
      <c r="BK976" t="s">
        <v>94</v>
      </c>
      <c r="BL976" t="s">
        <v>95</v>
      </c>
      <c r="BM976" t="s">
        <v>11045</v>
      </c>
      <c r="BN976" t="s">
        <v>74</v>
      </c>
      <c r="BO976" t="s">
        <v>74</v>
      </c>
      <c r="BP976" t="s">
        <v>74</v>
      </c>
      <c r="BQ976" t="s">
        <v>74</v>
      </c>
      <c r="BR976" t="s">
        <v>97</v>
      </c>
      <c r="BS976" t="s">
        <v>11046</v>
      </c>
      <c r="BT976" t="str">
        <f>HYPERLINK("https%3A%2F%2Fwww.webofscience.com%2Fwos%2Fwoscc%2Ffull-record%2FWOS:A1994PU90800004","View Full Record in Web of Science")</f>
        <v>View Full Record in Web of Science</v>
      </c>
    </row>
    <row r="977" spans="1:72" x14ac:dyDescent="0.15">
      <c r="A977" t="s">
        <v>72</v>
      </c>
      <c r="B977" t="s">
        <v>11047</v>
      </c>
      <c r="C977" t="s">
        <v>74</v>
      </c>
      <c r="D977" t="s">
        <v>74</v>
      </c>
      <c r="E977" t="s">
        <v>74</v>
      </c>
      <c r="F977" t="s">
        <v>11047</v>
      </c>
      <c r="G977" t="s">
        <v>74</v>
      </c>
      <c r="H977" t="s">
        <v>74</v>
      </c>
      <c r="I977" t="s">
        <v>11048</v>
      </c>
      <c r="J977" t="s">
        <v>631</v>
      </c>
      <c r="K977" t="s">
        <v>74</v>
      </c>
      <c r="L977" t="s">
        <v>74</v>
      </c>
      <c r="M977" t="s">
        <v>77</v>
      </c>
      <c r="N977" t="s">
        <v>78</v>
      </c>
      <c r="O977" t="s">
        <v>74</v>
      </c>
      <c r="P977" t="s">
        <v>74</v>
      </c>
      <c r="Q977" t="s">
        <v>74</v>
      </c>
      <c r="R977" t="s">
        <v>74</v>
      </c>
      <c r="S977" t="s">
        <v>74</v>
      </c>
      <c r="T977" t="s">
        <v>74</v>
      </c>
      <c r="U977" t="s">
        <v>11049</v>
      </c>
      <c r="V977" t="s">
        <v>11050</v>
      </c>
      <c r="W977" t="s">
        <v>11051</v>
      </c>
      <c r="X977" t="s">
        <v>11052</v>
      </c>
      <c r="Y977" t="s">
        <v>11053</v>
      </c>
      <c r="Z977" t="s">
        <v>74</v>
      </c>
      <c r="AA977" t="s">
        <v>11054</v>
      </c>
      <c r="AB977" t="s">
        <v>11055</v>
      </c>
      <c r="AC977" t="s">
        <v>74</v>
      </c>
      <c r="AD977" t="s">
        <v>74</v>
      </c>
      <c r="AE977" t="s">
        <v>74</v>
      </c>
      <c r="AF977" t="s">
        <v>74</v>
      </c>
      <c r="AG977">
        <v>21</v>
      </c>
      <c r="AH977">
        <v>31</v>
      </c>
      <c r="AI977">
        <v>32</v>
      </c>
      <c r="AJ977">
        <v>0</v>
      </c>
      <c r="AK977">
        <v>7</v>
      </c>
      <c r="AL977" t="s">
        <v>622</v>
      </c>
      <c r="AM977" t="s">
        <v>372</v>
      </c>
      <c r="AN977" t="s">
        <v>623</v>
      </c>
      <c r="AO977" t="s">
        <v>639</v>
      </c>
      <c r="AP977" t="s">
        <v>74</v>
      </c>
      <c r="AQ977" t="s">
        <v>74</v>
      </c>
      <c r="AR977" t="s">
        <v>640</v>
      </c>
      <c r="AS977" t="s">
        <v>641</v>
      </c>
      <c r="AT977" t="s">
        <v>10982</v>
      </c>
      <c r="AU977">
        <v>1994</v>
      </c>
      <c r="AV977">
        <v>41</v>
      </c>
      <c r="AW977">
        <v>10</v>
      </c>
      <c r="AX977" t="s">
        <v>74</v>
      </c>
      <c r="AY977" t="s">
        <v>74</v>
      </c>
      <c r="AZ977" t="s">
        <v>74</v>
      </c>
      <c r="BA977" t="s">
        <v>74</v>
      </c>
      <c r="BB977">
        <v>1457</v>
      </c>
      <c r="BC977">
        <v>1477</v>
      </c>
      <c r="BD977" t="s">
        <v>74</v>
      </c>
      <c r="BE977" t="s">
        <v>11056</v>
      </c>
      <c r="BF977" t="str">
        <f>HYPERLINK("http://dx.doi.org/10.1016/0967-0637(94)90055-8","http://dx.doi.org/10.1016/0967-0637(94)90055-8")</f>
        <v>http://dx.doi.org/10.1016/0967-0637(94)90055-8</v>
      </c>
      <c r="BG977" t="s">
        <v>74</v>
      </c>
      <c r="BH977" t="s">
        <v>74</v>
      </c>
      <c r="BI977">
        <v>21</v>
      </c>
      <c r="BJ977" t="s">
        <v>246</v>
      </c>
      <c r="BK977" t="s">
        <v>94</v>
      </c>
      <c r="BL977" t="s">
        <v>246</v>
      </c>
      <c r="BM977" t="s">
        <v>11057</v>
      </c>
      <c r="BN977" t="s">
        <v>74</v>
      </c>
      <c r="BO977" t="s">
        <v>74</v>
      </c>
      <c r="BP977" t="s">
        <v>74</v>
      </c>
      <c r="BQ977" t="s">
        <v>74</v>
      </c>
      <c r="BR977" t="s">
        <v>97</v>
      </c>
      <c r="BS977" t="s">
        <v>11058</v>
      </c>
      <c r="BT977" t="str">
        <f>HYPERLINK("https%3A%2F%2Fwww.webofscience.com%2Fwos%2Fwoscc%2Ffull-record%2FWOS:A1994QB43800002","View Full Record in Web of Science")</f>
        <v>View Full Record in Web of Science</v>
      </c>
    </row>
    <row r="978" spans="1:72" x14ac:dyDescent="0.15">
      <c r="A978" t="s">
        <v>72</v>
      </c>
      <c r="B978" t="s">
        <v>11059</v>
      </c>
      <c r="C978" t="s">
        <v>74</v>
      </c>
      <c r="D978" t="s">
        <v>74</v>
      </c>
      <c r="E978" t="s">
        <v>74</v>
      </c>
      <c r="F978" t="s">
        <v>11059</v>
      </c>
      <c r="G978" t="s">
        <v>74</v>
      </c>
      <c r="H978" t="s">
        <v>74</v>
      </c>
      <c r="I978" t="s">
        <v>11060</v>
      </c>
      <c r="J978" t="s">
        <v>631</v>
      </c>
      <c r="K978" t="s">
        <v>74</v>
      </c>
      <c r="L978" t="s">
        <v>74</v>
      </c>
      <c r="M978" t="s">
        <v>77</v>
      </c>
      <c r="N978" t="s">
        <v>78</v>
      </c>
      <c r="O978" t="s">
        <v>74</v>
      </c>
      <c r="P978" t="s">
        <v>74</v>
      </c>
      <c r="Q978" t="s">
        <v>74</v>
      </c>
      <c r="R978" t="s">
        <v>74</v>
      </c>
      <c r="S978" t="s">
        <v>74</v>
      </c>
      <c r="T978" t="s">
        <v>74</v>
      </c>
      <c r="U978" t="s">
        <v>11061</v>
      </c>
      <c r="V978" t="s">
        <v>11062</v>
      </c>
      <c r="W978" t="s">
        <v>11063</v>
      </c>
      <c r="X978" t="s">
        <v>74</v>
      </c>
      <c r="Y978" t="s">
        <v>11064</v>
      </c>
      <c r="Z978" t="s">
        <v>74</v>
      </c>
      <c r="AA978" t="s">
        <v>11065</v>
      </c>
      <c r="AB978" t="s">
        <v>11066</v>
      </c>
      <c r="AC978" t="s">
        <v>74</v>
      </c>
      <c r="AD978" t="s">
        <v>74</v>
      </c>
      <c r="AE978" t="s">
        <v>74</v>
      </c>
      <c r="AF978" t="s">
        <v>74</v>
      </c>
      <c r="AG978">
        <v>35</v>
      </c>
      <c r="AH978">
        <v>47</v>
      </c>
      <c r="AI978">
        <v>50</v>
      </c>
      <c r="AJ978">
        <v>0</v>
      </c>
      <c r="AK978">
        <v>6</v>
      </c>
      <c r="AL978" t="s">
        <v>622</v>
      </c>
      <c r="AM978" t="s">
        <v>372</v>
      </c>
      <c r="AN978" t="s">
        <v>623</v>
      </c>
      <c r="AO978" t="s">
        <v>639</v>
      </c>
      <c r="AP978" t="s">
        <v>74</v>
      </c>
      <c r="AQ978" t="s">
        <v>74</v>
      </c>
      <c r="AR978" t="s">
        <v>640</v>
      </c>
      <c r="AS978" t="s">
        <v>641</v>
      </c>
      <c r="AT978" t="s">
        <v>10982</v>
      </c>
      <c r="AU978">
        <v>1994</v>
      </c>
      <c r="AV978">
        <v>41</v>
      </c>
      <c r="AW978">
        <v>10</v>
      </c>
      <c r="AX978" t="s">
        <v>74</v>
      </c>
      <c r="AY978" t="s">
        <v>74</v>
      </c>
      <c r="AZ978" t="s">
        <v>74</v>
      </c>
      <c r="BA978" t="s">
        <v>74</v>
      </c>
      <c r="BB978">
        <v>1527</v>
      </c>
      <c r="BC978">
        <v>1550</v>
      </c>
      <c r="BD978" t="s">
        <v>74</v>
      </c>
      <c r="BE978" t="s">
        <v>11067</v>
      </c>
      <c r="BF978" t="str">
        <f>HYPERLINK("http://dx.doi.org/10.1016/0967-0637(94)90059-0","http://dx.doi.org/10.1016/0967-0637(94)90059-0")</f>
        <v>http://dx.doi.org/10.1016/0967-0637(94)90059-0</v>
      </c>
      <c r="BG978" t="s">
        <v>74</v>
      </c>
      <c r="BH978" t="s">
        <v>74</v>
      </c>
      <c r="BI978">
        <v>24</v>
      </c>
      <c r="BJ978" t="s">
        <v>246</v>
      </c>
      <c r="BK978" t="s">
        <v>94</v>
      </c>
      <c r="BL978" t="s">
        <v>246</v>
      </c>
      <c r="BM978" t="s">
        <v>11057</v>
      </c>
      <c r="BN978" t="s">
        <v>74</v>
      </c>
      <c r="BO978" t="s">
        <v>74</v>
      </c>
      <c r="BP978" t="s">
        <v>74</v>
      </c>
      <c r="BQ978" t="s">
        <v>74</v>
      </c>
      <c r="BR978" t="s">
        <v>97</v>
      </c>
      <c r="BS978" t="s">
        <v>11068</v>
      </c>
      <c r="BT978" t="str">
        <f>HYPERLINK("https%3A%2F%2Fwww.webofscience.com%2Fwos%2Fwoscc%2Ffull-record%2FWOS:A1994QB43800006","View Full Record in Web of Science")</f>
        <v>View Full Record in Web of Science</v>
      </c>
    </row>
    <row r="979" spans="1:72" x14ac:dyDescent="0.15">
      <c r="A979" t="s">
        <v>72</v>
      </c>
      <c r="B979" t="s">
        <v>11069</v>
      </c>
      <c r="C979" t="s">
        <v>74</v>
      </c>
      <c r="D979" t="s">
        <v>74</v>
      </c>
      <c r="E979" t="s">
        <v>74</v>
      </c>
      <c r="F979" t="s">
        <v>11069</v>
      </c>
      <c r="G979" t="s">
        <v>74</v>
      </c>
      <c r="H979" t="s">
        <v>74</v>
      </c>
      <c r="I979" t="s">
        <v>11070</v>
      </c>
      <c r="J979" t="s">
        <v>631</v>
      </c>
      <c r="K979" t="s">
        <v>74</v>
      </c>
      <c r="L979" t="s">
        <v>74</v>
      </c>
      <c r="M979" t="s">
        <v>77</v>
      </c>
      <c r="N979" t="s">
        <v>78</v>
      </c>
      <c r="O979" t="s">
        <v>74</v>
      </c>
      <c r="P979" t="s">
        <v>74</v>
      </c>
      <c r="Q979" t="s">
        <v>74</v>
      </c>
      <c r="R979" t="s">
        <v>74</v>
      </c>
      <c r="S979" t="s">
        <v>74</v>
      </c>
      <c r="T979" t="s">
        <v>74</v>
      </c>
      <c r="U979" t="s">
        <v>11071</v>
      </c>
      <c r="V979" t="s">
        <v>11072</v>
      </c>
      <c r="W979" t="s">
        <v>9757</v>
      </c>
      <c r="X979" t="s">
        <v>3499</v>
      </c>
      <c r="Y979" t="s">
        <v>11073</v>
      </c>
      <c r="Z979" t="s">
        <v>74</v>
      </c>
      <c r="AA979" t="s">
        <v>74</v>
      </c>
      <c r="AB979" t="s">
        <v>74</v>
      </c>
      <c r="AC979" t="s">
        <v>74</v>
      </c>
      <c r="AD979" t="s">
        <v>74</v>
      </c>
      <c r="AE979" t="s">
        <v>74</v>
      </c>
      <c r="AF979" t="s">
        <v>74</v>
      </c>
      <c r="AG979">
        <v>83</v>
      </c>
      <c r="AH979">
        <v>182</v>
      </c>
      <c r="AI979">
        <v>198</v>
      </c>
      <c r="AJ979">
        <v>1</v>
      </c>
      <c r="AK979">
        <v>44</v>
      </c>
      <c r="AL979" t="s">
        <v>622</v>
      </c>
      <c r="AM979" t="s">
        <v>372</v>
      </c>
      <c r="AN979" t="s">
        <v>623</v>
      </c>
      <c r="AO979" t="s">
        <v>639</v>
      </c>
      <c r="AP979" t="s">
        <v>74</v>
      </c>
      <c r="AQ979" t="s">
        <v>74</v>
      </c>
      <c r="AR979" t="s">
        <v>640</v>
      </c>
      <c r="AS979" t="s">
        <v>641</v>
      </c>
      <c r="AT979" t="s">
        <v>10982</v>
      </c>
      <c r="AU979">
        <v>1994</v>
      </c>
      <c r="AV979">
        <v>41</v>
      </c>
      <c r="AW979">
        <v>10</v>
      </c>
      <c r="AX979" t="s">
        <v>74</v>
      </c>
      <c r="AY979" t="s">
        <v>74</v>
      </c>
      <c r="AZ979" t="s">
        <v>74</v>
      </c>
      <c r="BA979" t="s">
        <v>74</v>
      </c>
      <c r="BB979">
        <v>1583</v>
      </c>
      <c r="BC979">
        <v>1604</v>
      </c>
      <c r="BD979" t="s">
        <v>74</v>
      </c>
      <c r="BE979" t="s">
        <v>11074</v>
      </c>
      <c r="BF979" t="str">
        <f>HYPERLINK("http://dx.doi.org/10.1016/0967-0637(94)90062-0","http://dx.doi.org/10.1016/0967-0637(94)90062-0")</f>
        <v>http://dx.doi.org/10.1016/0967-0637(94)90062-0</v>
      </c>
      <c r="BG979" t="s">
        <v>74</v>
      </c>
      <c r="BH979" t="s">
        <v>74</v>
      </c>
      <c r="BI979">
        <v>22</v>
      </c>
      <c r="BJ979" t="s">
        <v>246</v>
      </c>
      <c r="BK979" t="s">
        <v>94</v>
      </c>
      <c r="BL979" t="s">
        <v>246</v>
      </c>
      <c r="BM979" t="s">
        <v>11057</v>
      </c>
      <c r="BN979" t="s">
        <v>74</v>
      </c>
      <c r="BO979" t="s">
        <v>74</v>
      </c>
      <c r="BP979" t="s">
        <v>74</v>
      </c>
      <c r="BQ979" t="s">
        <v>74</v>
      </c>
      <c r="BR979" t="s">
        <v>97</v>
      </c>
      <c r="BS979" t="s">
        <v>11075</v>
      </c>
      <c r="BT979" t="str">
        <f>HYPERLINK("https%3A%2F%2Fwww.webofscience.com%2Fwos%2Fwoscc%2Ffull-record%2FWOS:A1994QB43800009","View Full Record in Web of Science")</f>
        <v>View Full Record in Web of Science</v>
      </c>
    </row>
    <row r="980" spans="1:72" x14ac:dyDescent="0.15">
      <c r="A980" t="s">
        <v>72</v>
      </c>
      <c r="B980" t="s">
        <v>11076</v>
      </c>
      <c r="C980" t="s">
        <v>74</v>
      </c>
      <c r="D980" t="s">
        <v>74</v>
      </c>
      <c r="E980" t="s">
        <v>74</v>
      </c>
      <c r="F980" t="s">
        <v>11076</v>
      </c>
      <c r="G980" t="s">
        <v>74</v>
      </c>
      <c r="H980" t="s">
        <v>74</v>
      </c>
      <c r="I980" t="s">
        <v>11077</v>
      </c>
      <c r="J980" t="s">
        <v>1677</v>
      </c>
      <c r="K980" t="s">
        <v>74</v>
      </c>
      <c r="L980" t="s">
        <v>74</v>
      </c>
      <c r="M980" t="s">
        <v>77</v>
      </c>
      <c r="N980" t="s">
        <v>78</v>
      </c>
      <c r="O980" t="s">
        <v>74</v>
      </c>
      <c r="P980" t="s">
        <v>74</v>
      </c>
      <c r="Q980" t="s">
        <v>74</v>
      </c>
      <c r="R980" t="s">
        <v>74</v>
      </c>
      <c r="S980" t="s">
        <v>74</v>
      </c>
      <c r="T980" t="s">
        <v>74</v>
      </c>
      <c r="U980" t="s">
        <v>11078</v>
      </c>
      <c r="V980" t="s">
        <v>11079</v>
      </c>
      <c r="W980" t="s">
        <v>74</v>
      </c>
      <c r="X980" t="s">
        <v>74</v>
      </c>
      <c r="Y980" t="s">
        <v>11080</v>
      </c>
      <c r="Z980" t="s">
        <v>74</v>
      </c>
      <c r="AA980" t="s">
        <v>74</v>
      </c>
      <c r="AB980" t="s">
        <v>74</v>
      </c>
      <c r="AC980" t="s">
        <v>74</v>
      </c>
      <c r="AD980" t="s">
        <v>74</v>
      </c>
      <c r="AE980" t="s">
        <v>74</v>
      </c>
      <c r="AF980" t="s">
        <v>74</v>
      </c>
      <c r="AG980">
        <v>52</v>
      </c>
      <c r="AH980">
        <v>148</v>
      </c>
      <c r="AI980">
        <v>170</v>
      </c>
      <c r="AJ980">
        <v>2</v>
      </c>
      <c r="AK980">
        <v>26</v>
      </c>
      <c r="AL980" t="s">
        <v>85</v>
      </c>
      <c r="AM980" t="s">
        <v>86</v>
      </c>
      <c r="AN980" t="s">
        <v>87</v>
      </c>
      <c r="AO980" t="s">
        <v>1683</v>
      </c>
      <c r="AP980" t="s">
        <v>74</v>
      </c>
      <c r="AQ980" t="s">
        <v>74</v>
      </c>
      <c r="AR980" t="s">
        <v>1684</v>
      </c>
      <c r="AS980" t="s">
        <v>1685</v>
      </c>
      <c r="AT980" t="s">
        <v>10982</v>
      </c>
      <c r="AU980">
        <v>1994</v>
      </c>
      <c r="AV980">
        <v>127</v>
      </c>
      <c r="AW980" t="s">
        <v>1020</v>
      </c>
      <c r="AX980" t="s">
        <v>74</v>
      </c>
      <c r="AY980" t="s">
        <v>74</v>
      </c>
      <c r="AZ980" t="s">
        <v>74</v>
      </c>
      <c r="BA980" t="s">
        <v>74</v>
      </c>
      <c r="BB980">
        <v>55</v>
      </c>
      <c r="BC980">
        <v>66</v>
      </c>
      <c r="BD980" t="s">
        <v>74</v>
      </c>
      <c r="BE980" t="s">
        <v>11081</v>
      </c>
      <c r="BF980" t="str">
        <f>HYPERLINK("http://dx.doi.org/10.1016/0012-821X(94)90197-X","http://dx.doi.org/10.1016/0012-821X(94)90197-X")</f>
        <v>http://dx.doi.org/10.1016/0012-821X(94)90197-X</v>
      </c>
      <c r="BG980" t="s">
        <v>74</v>
      </c>
      <c r="BH980" t="s">
        <v>74</v>
      </c>
      <c r="BI980">
        <v>12</v>
      </c>
      <c r="BJ980" t="s">
        <v>270</v>
      </c>
      <c r="BK980" t="s">
        <v>94</v>
      </c>
      <c r="BL980" t="s">
        <v>270</v>
      </c>
      <c r="BM980" t="s">
        <v>11082</v>
      </c>
      <c r="BN980" t="s">
        <v>74</v>
      </c>
      <c r="BO980" t="s">
        <v>181</v>
      </c>
      <c r="BP980" t="s">
        <v>74</v>
      </c>
      <c r="BQ980" t="s">
        <v>74</v>
      </c>
      <c r="BR980" t="s">
        <v>97</v>
      </c>
      <c r="BS980" t="s">
        <v>11083</v>
      </c>
      <c r="BT980" t="str">
        <f>HYPERLINK("https%3A%2F%2Fwww.webofscience.com%2Fwos%2Fwoscc%2Ffull-record%2FWOS:A1994PP83100005","View Full Record in Web of Science")</f>
        <v>View Full Record in Web of Science</v>
      </c>
    </row>
    <row r="981" spans="1:72" x14ac:dyDescent="0.15">
      <c r="A981" t="s">
        <v>72</v>
      </c>
      <c r="B981" t="s">
        <v>11084</v>
      </c>
      <c r="C981" t="s">
        <v>74</v>
      </c>
      <c r="D981" t="s">
        <v>74</v>
      </c>
      <c r="E981" t="s">
        <v>74</v>
      </c>
      <c r="F981" t="s">
        <v>11084</v>
      </c>
      <c r="G981" t="s">
        <v>74</v>
      </c>
      <c r="H981" t="s">
        <v>74</v>
      </c>
      <c r="I981" t="s">
        <v>11085</v>
      </c>
      <c r="J981" t="s">
        <v>6872</v>
      </c>
      <c r="K981" t="s">
        <v>74</v>
      </c>
      <c r="L981" t="s">
        <v>74</v>
      </c>
      <c r="M981" t="s">
        <v>77</v>
      </c>
      <c r="N981" t="s">
        <v>78</v>
      </c>
      <c r="O981" t="s">
        <v>74</v>
      </c>
      <c r="P981" t="s">
        <v>74</v>
      </c>
      <c r="Q981" t="s">
        <v>74</v>
      </c>
      <c r="R981" t="s">
        <v>74</v>
      </c>
      <c r="S981" t="s">
        <v>74</v>
      </c>
      <c r="T981" t="s">
        <v>11086</v>
      </c>
      <c r="U981" t="s">
        <v>11087</v>
      </c>
      <c r="V981" t="s">
        <v>11088</v>
      </c>
      <c r="W981" t="s">
        <v>11089</v>
      </c>
      <c r="X981" t="s">
        <v>11090</v>
      </c>
      <c r="Y981" t="s">
        <v>74</v>
      </c>
      <c r="Z981" t="s">
        <v>74</v>
      </c>
      <c r="AA981" t="s">
        <v>74</v>
      </c>
      <c r="AB981" t="s">
        <v>10094</v>
      </c>
      <c r="AC981" t="s">
        <v>74</v>
      </c>
      <c r="AD981" t="s">
        <v>74</v>
      </c>
      <c r="AE981" t="s">
        <v>74</v>
      </c>
      <c r="AF981" t="s">
        <v>74</v>
      </c>
      <c r="AG981">
        <v>23</v>
      </c>
      <c r="AH981">
        <v>13</v>
      </c>
      <c r="AI981">
        <v>13</v>
      </c>
      <c r="AJ981">
        <v>0</v>
      </c>
      <c r="AK981">
        <v>1</v>
      </c>
      <c r="AL981" t="s">
        <v>85</v>
      </c>
      <c r="AM981" t="s">
        <v>86</v>
      </c>
      <c r="AN981" t="s">
        <v>87</v>
      </c>
      <c r="AO981" t="s">
        <v>6880</v>
      </c>
      <c r="AP981" t="s">
        <v>74</v>
      </c>
      <c r="AQ981" t="s">
        <v>74</v>
      </c>
      <c r="AR981" t="s">
        <v>6881</v>
      </c>
      <c r="AS981" t="s">
        <v>6882</v>
      </c>
      <c r="AT981" t="s">
        <v>11091</v>
      </c>
      <c r="AU981">
        <v>1994</v>
      </c>
      <c r="AV981">
        <v>122</v>
      </c>
      <c r="AW981">
        <v>3</v>
      </c>
      <c r="AX981" t="s">
        <v>74</v>
      </c>
      <c r="AY981" t="s">
        <v>74</v>
      </c>
      <c r="AZ981" t="s">
        <v>74</v>
      </c>
      <c r="BA981" t="s">
        <v>74</v>
      </c>
      <c r="BB981">
        <v>211</v>
      </c>
      <c r="BC981">
        <v>216</v>
      </c>
      <c r="BD981" t="s">
        <v>74</v>
      </c>
      <c r="BE981" t="s">
        <v>11092</v>
      </c>
      <c r="BF981" t="str">
        <f>HYPERLINK("http://dx.doi.org/10.1016/0378-1097(94)00322-X","http://dx.doi.org/10.1016/0378-1097(94)00322-X")</f>
        <v>http://dx.doi.org/10.1016/0378-1097(94)00322-X</v>
      </c>
      <c r="BG981" t="s">
        <v>74</v>
      </c>
      <c r="BH981" t="s">
        <v>74</v>
      </c>
      <c r="BI981">
        <v>6</v>
      </c>
      <c r="BJ981" t="s">
        <v>3759</v>
      </c>
      <c r="BK981" t="s">
        <v>94</v>
      </c>
      <c r="BL981" t="s">
        <v>3759</v>
      </c>
      <c r="BM981" t="s">
        <v>11093</v>
      </c>
      <c r="BN981" t="s">
        <v>74</v>
      </c>
      <c r="BO981" t="s">
        <v>229</v>
      </c>
      <c r="BP981" t="s">
        <v>74</v>
      </c>
      <c r="BQ981" t="s">
        <v>74</v>
      </c>
      <c r="BR981" t="s">
        <v>97</v>
      </c>
      <c r="BS981" t="s">
        <v>11094</v>
      </c>
      <c r="BT981" t="str">
        <f>HYPERLINK("https%3A%2F%2Fwww.webofscience.com%2Fwos%2Fwoscc%2Ffull-record%2FWOS:A1994PH84500002","View Full Record in Web of Science")</f>
        <v>View Full Record in Web of Science</v>
      </c>
    </row>
    <row r="982" spans="1:72" x14ac:dyDescent="0.15">
      <c r="A982" t="s">
        <v>72</v>
      </c>
      <c r="B982" t="s">
        <v>11095</v>
      </c>
      <c r="C982" t="s">
        <v>74</v>
      </c>
      <c r="D982" t="s">
        <v>74</v>
      </c>
      <c r="E982" t="s">
        <v>74</v>
      </c>
      <c r="F982" t="s">
        <v>11095</v>
      </c>
      <c r="G982" t="s">
        <v>74</v>
      </c>
      <c r="H982" t="s">
        <v>74</v>
      </c>
      <c r="I982" t="s">
        <v>11096</v>
      </c>
      <c r="J982" t="s">
        <v>11097</v>
      </c>
      <c r="K982" t="s">
        <v>74</v>
      </c>
      <c r="L982" t="s">
        <v>74</v>
      </c>
      <c r="M982" t="s">
        <v>77</v>
      </c>
      <c r="N982" t="s">
        <v>78</v>
      </c>
      <c r="O982" t="s">
        <v>74</v>
      </c>
      <c r="P982" t="s">
        <v>74</v>
      </c>
      <c r="Q982" t="s">
        <v>74</v>
      </c>
      <c r="R982" t="s">
        <v>74</v>
      </c>
      <c r="S982" t="s">
        <v>74</v>
      </c>
      <c r="T982" t="s">
        <v>74</v>
      </c>
      <c r="U982" t="s">
        <v>11098</v>
      </c>
      <c r="V982" t="s">
        <v>11099</v>
      </c>
      <c r="W982" t="s">
        <v>11100</v>
      </c>
      <c r="X982" t="s">
        <v>11101</v>
      </c>
      <c r="Y982" t="s">
        <v>74</v>
      </c>
      <c r="Z982" t="s">
        <v>74</v>
      </c>
      <c r="AA982" t="s">
        <v>74</v>
      </c>
      <c r="AB982" t="s">
        <v>74</v>
      </c>
      <c r="AC982" t="s">
        <v>74</v>
      </c>
      <c r="AD982" t="s">
        <v>74</v>
      </c>
      <c r="AE982" t="s">
        <v>74</v>
      </c>
      <c r="AF982" t="s">
        <v>74</v>
      </c>
      <c r="AG982">
        <v>59</v>
      </c>
      <c r="AH982">
        <v>67</v>
      </c>
      <c r="AI982">
        <v>74</v>
      </c>
      <c r="AJ982">
        <v>0</v>
      </c>
      <c r="AK982">
        <v>12</v>
      </c>
      <c r="AL982" t="s">
        <v>2420</v>
      </c>
      <c r="AM982" t="s">
        <v>2421</v>
      </c>
      <c r="AN982" t="s">
        <v>2422</v>
      </c>
      <c r="AO982" t="s">
        <v>11102</v>
      </c>
      <c r="AP982" t="s">
        <v>74</v>
      </c>
      <c r="AQ982" t="s">
        <v>74</v>
      </c>
      <c r="AR982" t="s">
        <v>11103</v>
      </c>
      <c r="AS982" t="s">
        <v>11104</v>
      </c>
      <c r="AT982" t="s">
        <v>10982</v>
      </c>
      <c r="AU982">
        <v>1994</v>
      </c>
      <c r="AV982">
        <v>106</v>
      </c>
      <c r="AW982">
        <v>10</v>
      </c>
      <c r="AX982" t="s">
        <v>74</v>
      </c>
      <c r="AY982" t="s">
        <v>74</v>
      </c>
      <c r="AZ982" t="s">
        <v>74</v>
      </c>
      <c r="BA982" t="s">
        <v>74</v>
      </c>
      <c r="BB982">
        <v>1254</v>
      </c>
      <c r="BC982">
        <v>1266</v>
      </c>
      <c r="BD982" t="s">
        <v>74</v>
      </c>
      <c r="BE982" t="s">
        <v>11105</v>
      </c>
      <c r="BF982" t="str">
        <f>HYPERLINK("http://dx.doi.org/10.1130/0016-7606(1994)106&lt;1254:PATCTB&gt;2.3.CO;2","http://dx.doi.org/10.1130/0016-7606(1994)106&lt;1254:PATCTB&gt;2.3.CO;2")</f>
        <v>http://dx.doi.org/10.1130/0016-7606(1994)106&lt;1254:PATCTB&gt;2.3.CO;2</v>
      </c>
      <c r="BG982" t="s">
        <v>74</v>
      </c>
      <c r="BH982" t="s">
        <v>74</v>
      </c>
      <c r="BI982">
        <v>13</v>
      </c>
      <c r="BJ982" t="s">
        <v>226</v>
      </c>
      <c r="BK982" t="s">
        <v>94</v>
      </c>
      <c r="BL982" t="s">
        <v>227</v>
      </c>
      <c r="BM982" t="s">
        <v>11106</v>
      </c>
      <c r="BN982" t="s">
        <v>74</v>
      </c>
      <c r="BO982" t="s">
        <v>74</v>
      </c>
      <c r="BP982" t="s">
        <v>74</v>
      </c>
      <c r="BQ982" t="s">
        <v>74</v>
      </c>
      <c r="BR982" t="s">
        <v>97</v>
      </c>
      <c r="BS982" t="s">
        <v>11107</v>
      </c>
      <c r="BT982" t="str">
        <f>HYPERLINK("https%3A%2F%2Fwww.webofscience.com%2Fwos%2Fwoscc%2Ffull-record%2FWOS:A1994PJ57900003","View Full Record in Web of Science")</f>
        <v>View Full Record in Web of Science</v>
      </c>
    </row>
    <row r="983" spans="1:72" x14ac:dyDescent="0.15">
      <c r="A983" t="s">
        <v>72</v>
      </c>
      <c r="B983" t="s">
        <v>11108</v>
      </c>
      <c r="C983" t="s">
        <v>74</v>
      </c>
      <c r="D983" t="s">
        <v>74</v>
      </c>
      <c r="E983" t="s">
        <v>74</v>
      </c>
      <c r="F983" t="s">
        <v>11108</v>
      </c>
      <c r="G983" t="s">
        <v>74</v>
      </c>
      <c r="H983" t="s">
        <v>74</v>
      </c>
      <c r="I983" t="s">
        <v>11109</v>
      </c>
      <c r="J983" t="s">
        <v>4977</v>
      </c>
      <c r="K983" t="s">
        <v>74</v>
      </c>
      <c r="L983" t="s">
        <v>74</v>
      </c>
      <c r="M983" t="s">
        <v>77</v>
      </c>
      <c r="N983" t="s">
        <v>78</v>
      </c>
      <c r="O983" t="s">
        <v>74</v>
      </c>
      <c r="P983" t="s">
        <v>74</v>
      </c>
      <c r="Q983" t="s">
        <v>74</v>
      </c>
      <c r="R983" t="s">
        <v>74</v>
      </c>
      <c r="S983" t="s">
        <v>74</v>
      </c>
      <c r="T983" t="s">
        <v>11110</v>
      </c>
      <c r="U983" t="s">
        <v>11111</v>
      </c>
      <c r="V983" t="s">
        <v>11112</v>
      </c>
      <c r="W983" t="s">
        <v>74</v>
      </c>
      <c r="X983" t="s">
        <v>74</v>
      </c>
      <c r="Y983" t="s">
        <v>11113</v>
      </c>
      <c r="Z983" t="s">
        <v>74</v>
      </c>
      <c r="AA983" t="s">
        <v>74</v>
      </c>
      <c r="AB983" t="s">
        <v>513</v>
      </c>
      <c r="AC983" t="s">
        <v>74</v>
      </c>
      <c r="AD983" t="s">
        <v>74</v>
      </c>
      <c r="AE983" t="s">
        <v>74</v>
      </c>
      <c r="AF983" t="s">
        <v>74</v>
      </c>
      <c r="AG983">
        <v>32</v>
      </c>
      <c r="AH983">
        <v>32</v>
      </c>
      <c r="AI983">
        <v>33</v>
      </c>
      <c r="AJ983">
        <v>0</v>
      </c>
      <c r="AK983">
        <v>1</v>
      </c>
      <c r="AL983" t="s">
        <v>667</v>
      </c>
      <c r="AM983" t="s">
        <v>668</v>
      </c>
      <c r="AN983" t="s">
        <v>669</v>
      </c>
      <c r="AO983" t="s">
        <v>4984</v>
      </c>
      <c r="AP983" t="s">
        <v>74</v>
      </c>
      <c r="AQ983" t="s">
        <v>74</v>
      </c>
      <c r="AR983" t="s">
        <v>4985</v>
      </c>
      <c r="AS983" t="s">
        <v>4986</v>
      </c>
      <c r="AT983" t="s">
        <v>10982</v>
      </c>
      <c r="AU983">
        <v>1994</v>
      </c>
      <c r="AV983">
        <v>14</v>
      </c>
      <c r="AW983">
        <v>8</v>
      </c>
      <c r="AX983" t="s">
        <v>74</v>
      </c>
      <c r="AY983" t="s">
        <v>74</v>
      </c>
      <c r="AZ983" t="s">
        <v>74</v>
      </c>
      <c r="BA983" t="s">
        <v>74</v>
      </c>
      <c r="BB983">
        <v>871</v>
      </c>
      <c r="BC983">
        <v>894</v>
      </c>
      <c r="BD983" t="s">
        <v>74</v>
      </c>
      <c r="BE983" t="s">
        <v>11114</v>
      </c>
      <c r="BF983" t="str">
        <f>HYPERLINK("http://dx.doi.org/10.1002/joc.3370140805","http://dx.doi.org/10.1002/joc.3370140805")</f>
        <v>http://dx.doi.org/10.1002/joc.3370140805</v>
      </c>
      <c r="BG983" t="s">
        <v>74</v>
      </c>
      <c r="BH983" t="s">
        <v>74</v>
      </c>
      <c r="BI983">
        <v>24</v>
      </c>
      <c r="BJ983" t="s">
        <v>169</v>
      </c>
      <c r="BK983" t="s">
        <v>94</v>
      </c>
      <c r="BL983" t="s">
        <v>169</v>
      </c>
      <c r="BM983" t="s">
        <v>11115</v>
      </c>
      <c r="BN983" t="s">
        <v>74</v>
      </c>
      <c r="BO983" t="s">
        <v>74</v>
      </c>
      <c r="BP983" t="s">
        <v>74</v>
      </c>
      <c r="BQ983" t="s">
        <v>74</v>
      </c>
      <c r="BR983" t="s">
        <v>97</v>
      </c>
      <c r="BS983" t="s">
        <v>11116</v>
      </c>
      <c r="BT983" t="str">
        <f>HYPERLINK("https%3A%2F%2Fwww.webofscience.com%2Fwos%2Fwoscc%2Ffull-record%2FWOS:A1994PQ10900004","View Full Record in Web of Science")</f>
        <v>View Full Record in Web of Science</v>
      </c>
    </row>
    <row r="984" spans="1:72" x14ac:dyDescent="0.15">
      <c r="A984" t="s">
        <v>72</v>
      </c>
      <c r="B984" t="s">
        <v>11117</v>
      </c>
      <c r="C984" t="s">
        <v>74</v>
      </c>
      <c r="D984" t="s">
        <v>74</v>
      </c>
      <c r="E984" t="s">
        <v>74</v>
      </c>
      <c r="F984" t="s">
        <v>11117</v>
      </c>
      <c r="G984" t="s">
        <v>74</v>
      </c>
      <c r="H984" t="s">
        <v>74</v>
      </c>
      <c r="I984" t="s">
        <v>11118</v>
      </c>
      <c r="J984" t="s">
        <v>2467</v>
      </c>
      <c r="K984" t="s">
        <v>74</v>
      </c>
      <c r="L984" t="s">
        <v>74</v>
      </c>
      <c r="M984" t="s">
        <v>77</v>
      </c>
      <c r="N984" t="s">
        <v>78</v>
      </c>
      <c r="O984" t="s">
        <v>74</v>
      </c>
      <c r="P984" t="s">
        <v>74</v>
      </c>
      <c r="Q984" t="s">
        <v>74</v>
      </c>
      <c r="R984" t="s">
        <v>74</v>
      </c>
      <c r="S984" t="s">
        <v>74</v>
      </c>
      <c r="T984" t="s">
        <v>11119</v>
      </c>
      <c r="U984" t="s">
        <v>11120</v>
      </c>
      <c r="V984" t="s">
        <v>11121</v>
      </c>
      <c r="W984" t="s">
        <v>74</v>
      </c>
      <c r="X984" t="s">
        <v>74</v>
      </c>
      <c r="Y984" t="s">
        <v>11122</v>
      </c>
      <c r="Z984" t="s">
        <v>74</v>
      </c>
      <c r="AA984" t="s">
        <v>74</v>
      </c>
      <c r="AB984" t="s">
        <v>2472</v>
      </c>
      <c r="AC984" t="s">
        <v>74</v>
      </c>
      <c r="AD984" t="s">
        <v>74</v>
      </c>
      <c r="AE984" t="s">
        <v>74</v>
      </c>
      <c r="AF984" t="s">
        <v>74</v>
      </c>
      <c r="AG984">
        <v>81</v>
      </c>
      <c r="AH984">
        <v>152</v>
      </c>
      <c r="AI984">
        <v>171</v>
      </c>
      <c r="AJ984">
        <v>1</v>
      </c>
      <c r="AK984">
        <v>41</v>
      </c>
      <c r="AL984" t="s">
        <v>371</v>
      </c>
      <c r="AM984" t="s">
        <v>372</v>
      </c>
      <c r="AN984" t="s">
        <v>373</v>
      </c>
      <c r="AO984" t="s">
        <v>2473</v>
      </c>
      <c r="AP984" t="s">
        <v>74</v>
      </c>
      <c r="AQ984" t="s">
        <v>74</v>
      </c>
      <c r="AR984" t="s">
        <v>2475</v>
      </c>
      <c r="AS984" t="s">
        <v>2476</v>
      </c>
      <c r="AT984" t="s">
        <v>10982</v>
      </c>
      <c r="AU984">
        <v>1994</v>
      </c>
      <c r="AV984">
        <v>63</v>
      </c>
      <c r="AW984">
        <v>4</v>
      </c>
      <c r="AX984" t="s">
        <v>74</v>
      </c>
      <c r="AY984" t="s">
        <v>74</v>
      </c>
      <c r="AZ984" t="s">
        <v>74</v>
      </c>
      <c r="BA984" t="s">
        <v>74</v>
      </c>
      <c r="BB984">
        <v>827</v>
      </c>
      <c r="BC984">
        <v>840</v>
      </c>
      <c r="BD984" t="s">
        <v>74</v>
      </c>
      <c r="BE984" t="s">
        <v>11123</v>
      </c>
      <c r="BF984" t="str">
        <f>HYPERLINK("http://dx.doi.org/10.2307/5260","http://dx.doi.org/10.2307/5260")</f>
        <v>http://dx.doi.org/10.2307/5260</v>
      </c>
      <c r="BG984" t="s">
        <v>74</v>
      </c>
      <c r="BH984" t="s">
        <v>74</v>
      </c>
      <c r="BI984">
        <v>14</v>
      </c>
      <c r="BJ984" t="s">
        <v>2478</v>
      </c>
      <c r="BK984" t="s">
        <v>94</v>
      </c>
      <c r="BL984" t="s">
        <v>2479</v>
      </c>
      <c r="BM984" t="s">
        <v>11124</v>
      </c>
      <c r="BN984" t="s">
        <v>74</v>
      </c>
      <c r="BO984" t="s">
        <v>74</v>
      </c>
      <c r="BP984" t="s">
        <v>74</v>
      </c>
      <c r="BQ984" t="s">
        <v>74</v>
      </c>
      <c r="BR984" t="s">
        <v>97</v>
      </c>
      <c r="BS984" t="s">
        <v>11125</v>
      </c>
      <c r="BT984" t="str">
        <f>HYPERLINK("https%3A%2F%2Fwww.webofscience.com%2Fwos%2Fwoscc%2Ffull-record%2FWOS:A1994PM01600009","View Full Record in Web of Science")</f>
        <v>View Full Record in Web of Science</v>
      </c>
    </row>
    <row r="985" spans="1:72" x14ac:dyDescent="0.15">
      <c r="A985" t="s">
        <v>72</v>
      </c>
      <c r="B985" t="s">
        <v>3390</v>
      </c>
      <c r="C985" t="s">
        <v>74</v>
      </c>
      <c r="D985" t="s">
        <v>74</v>
      </c>
      <c r="E985" t="s">
        <v>74</v>
      </c>
      <c r="F985" t="s">
        <v>3390</v>
      </c>
      <c r="G985" t="s">
        <v>74</v>
      </c>
      <c r="H985" t="s">
        <v>74</v>
      </c>
      <c r="I985" t="s">
        <v>11126</v>
      </c>
      <c r="J985" t="s">
        <v>3392</v>
      </c>
      <c r="K985" t="s">
        <v>74</v>
      </c>
      <c r="L985" t="s">
        <v>74</v>
      </c>
      <c r="M985" t="s">
        <v>77</v>
      </c>
      <c r="N985" t="s">
        <v>519</v>
      </c>
      <c r="O985" t="s">
        <v>74</v>
      </c>
      <c r="P985" t="s">
        <v>74</v>
      </c>
      <c r="Q985" t="s">
        <v>74</v>
      </c>
      <c r="R985" t="s">
        <v>74</v>
      </c>
      <c r="S985" t="s">
        <v>74</v>
      </c>
      <c r="T985" t="s">
        <v>74</v>
      </c>
      <c r="U985" t="s">
        <v>74</v>
      </c>
      <c r="V985" t="s">
        <v>11127</v>
      </c>
      <c r="W985" t="s">
        <v>74</v>
      </c>
      <c r="X985" t="s">
        <v>74</v>
      </c>
      <c r="Y985" t="s">
        <v>3394</v>
      </c>
      <c r="Z985" t="s">
        <v>74</v>
      </c>
      <c r="AA985" t="s">
        <v>74</v>
      </c>
      <c r="AB985" t="s">
        <v>74</v>
      </c>
      <c r="AC985" t="s">
        <v>74</v>
      </c>
      <c r="AD985" t="s">
        <v>74</v>
      </c>
      <c r="AE985" t="s">
        <v>74</v>
      </c>
      <c r="AF985" t="s">
        <v>74</v>
      </c>
      <c r="AG985">
        <v>0</v>
      </c>
      <c r="AH985">
        <v>59</v>
      </c>
      <c r="AI985">
        <v>59</v>
      </c>
      <c r="AJ985">
        <v>0</v>
      </c>
      <c r="AK985">
        <v>5</v>
      </c>
      <c r="AL985" t="s">
        <v>604</v>
      </c>
      <c r="AM985" t="s">
        <v>605</v>
      </c>
      <c r="AN985" t="s">
        <v>606</v>
      </c>
      <c r="AO985" t="s">
        <v>3395</v>
      </c>
      <c r="AP985" t="s">
        <v>74</v>
      </c>
      <c r="AQ985" t="s">
        <v>74</v>
      </c>
      <c r="AR985" t="s">
        <v>3396</v>
      </c>
      <c r="AS985" t="s">
        <v>3397</v>
      </c>
      <c r="AT985" t="s">
        <v>10982</v>
      </c>
      <c r="AU985">
        <v>1994</v>
      </c>
      <c r="AV985">
        <v>11</v>
      </c>
      <c r="AW985">
        <v>5</v>
      </c>
      <c r="AX985" t="s">
        <v>74</v>
      </c>
      <c r="AY985" t="s">
        <v>74</v>
      </c>
      <c r="AZ985" t="s">
        <v>74</v>
      </c>
      <c r="BA985" t="s">
        <v>74</v>
      </c>
      <c r="BB985">
        <v>1388</v>
      </c>
      <c r="BC985">
        <v>1391</v>
      </c>
      <c r="BD985" t="s">
        <v>74</v>
      </c>
      <c r="BE985" t="s">
        <v>11128</v>
      </c>
      <c r="BF985" t="str">
        <f>HYPERLINK("http://dx.doi.org/10.1175/1520-0426(1994)011&lt;1388:AMFRHS&gt;2.0.CO;2","http://dx.doi.org/10.1175/1520-0426(1994)011&lt;1388:AMFRHS&gt;2.0.CO;2")</f>
        <v>http://dx.doi.org/10.1175/1520-0426(1994)011&lt;1388:AMFRHS&gt;2.0.CO;2</v>
      </c>
      <c r="BG985" t="s">
        <v>74</v>
      </c>
      <c r="BH985" t="s">
        <v>74</v>
      </c>
      <c r="BI985">
        <v>4</v>
      </c>
      <c r="BJ985" t="s">
        <v>3399</v>
      </c>
      <c r="BK985" t="s">
        <v>94</v>
      </c>
      <c r="BL985" t="s">
        <v>3400</v>
      </c>
      <c r="BM985" t="s">
        <v>11129</v>
      </c>
      <c r="BN985" t="s">
        <v>74</v>
      </c>
      <c r="BO985" t="s">
        <v>354</v>
      </c>
      <c r="BP985" t="s">
        <v>74</v>
      </c>
      <c r="BQ985" t="s">
        <v>74</v>
      </c>
      <c r="BR985" t="s">
        <v>97</v>
      </c>
      <c r="BS985" t="s">
        <v>11130</v>
      </c>
      <c r="BT985" t="str">
        <f>HYPERLINK("https%3A%2F%2Fwww.webofscience.com%2Fwos%2Fwoscc%2Ffull-record%2FWOS:A1994PJ29800017","View Full Record in Web of Science")</f>
        <v>View Full Record in Web of Science</v>
      </c>
    </row>
    <row r="986" spans="1:72" x14ac:dyDescent="0.15">
      <c r="A986" t="s">
        <v>72</v>
      </c>
      <c r="B986" t="s">
        <v>11131</v>
      </c>
      <c r="C986" t="s">
        <v>74</v>
      </c>
      <c r="D986" t="s">
        <v>74</v>
      </c>
      <c r="E986" t="s">
        <v>74</v>
      </c>
      <c r="F986" t="s">
        <v>11131</v>
      </c>
      <c r="G986" t="s">
        <v>74</v>
      </c>
      <c r="H986" t="s">
        <v>74</v>
      </c>
      <c r="I986" t="s">
        <v>11132</v>
      </c>
      <c r="J986" t="s">
        <v>9948</v>
      </c>
      <c r="K986" t="s">
        <v>74</v>
      </c>
      <c r="L986" t="s">
        <v>74</v>
      </c>
      <c r="M986" t="s">
        <v>77</v>
      </c>
      <c r="N986" t="s">
        <v>78</v>
      </c>
      <c r="O986" t="s">
        <v>74</v>
      </c>
      <c r="P986" t="s">
        <v>74</v>
      </c>
      <c r="Q986" t="s">
        <v>74</v>
      </c>
      <c r="R986" t="s">
        <v>74</v>
      </c>
      <c r="S986" t="s">
        <v>74</v>
      </c>
      <c r="T986" t="s">
        <v>11133</v>
      </c>
      <c r="U986" t="s">
        <v>11134</v>
      </c>
      <c r="V986" t="s">
        <v>11135</v>
      </c>
      <c r="W986" t="s">
        <v>11136</v>
      </c>
      <c r="X986" t="s">
        <v>11137</v>
      </c>
      <c r="Y986" t="s">
        <v>9954</v>
      </c>
      <c r="Z986" t="s">
        <v>74</v>
      </c>
      <c r="AA986" t="s">
        <v>11138</v>
      </c>
      <c r="AB986" t="s">
        <v>11139</v>
      </c>
      <c r="AC986" t="s">
        <v>74</v>
      </c>
      <c r="AD986" t="s">
        <v>74</v>
      </c>
      <c r="AE986" t="s">
        <v>74</v>
      </c>
      <c r="AF986" t="s">
        <v>74</v>
      </c>
      <c r="AG986">
        <v>39</v>
      </c>
      <c r="AH986">
        <v>38</v>
      </c>
      <c r="AI986">
        <v>43</v>
      </c>
      <c r="AJ986">
        <v>0</v>
      </c>
      <c r="AK986">
        <v>10</v>
      </c>
      <c r="AL986" t="s">
        <v>1696</v>
      </c>
      <c r="AM986" t="s">
        <v>1505</v>
      </c>
      <c r="AN986" t="s">
        <v>4815</v>
      </c>
      <c r="AO986" t="s">
        <v>9957</v>
      </c>
      <c r="AP986" t="s">
        <v>74</v>
      </c>
      <c r="AQ986" t="s">
        <v>74</v>
      </c>
      <c r="AR986" t="s">
        <v>9958</v>
      </c>
      <c r="AS986" t="s">
        <v>9959</v>
      </c>
      <c r="AT986" t="s">
        <v>10982</v>
      </c>
      <c r="AU986">
        <v>1994</v>
      </c>
      <c r="AV986">
        <v>20</v>
      </c>
      <c r="AW986">
        <v>10</v>
      </c>
      <c r="AX986" t="s">
        <v>74</v>
      </c>
      <c r="AY986" t="s">
        <v>74</v>
      </c>
      <c r="AZ986" t="s">
        <v>74</v>
      </c>
      <c r="BA986" t="s">
        <v>74</v>
      </c>
      <c r="BB986">
        <v>2539</v>
      </c>
      <c r="BC986">
        <v>2549</v>
      </c>
      <c r="BD986" t="s">
        <v>74</v>
      </c>
      <c r="BE986" t="s">
        <v>11140</v>
      </c>
      <c r="BF986" t="str">
        <f>HYPERLINK("http://dx.doi.org/10.1007/BF02036190","http://dx.doi.org/10.1007/BF02036190")</f>
        <v>http://dx.doi.org/10.1007/BF02036190</v>
      </c>
      <c r="BG986" t="s">
        <v>74</v>
      </c>
      <c r="BH986" t="s">
        <v>74</v>
      </c>
      <c r="BI986">
        <v>11</v>
      </c>
      <c r="BJ986" t="s">
        <v>9961</v>
      </c>
      <c r="BK986" t="s">
        <v>94</v>
      </c>
      <c r="BL986" t="s">
        <v>9962</v>
      </c>
      <c r="BM986" t="s">
        <v>11141</v>
      </c>
      <c r="BN986">
        <v>24241830</v>
      </c>
      <c r="BO986" t="s">
        <v>74</v>
      </c>
      <c r="BP986" t="s">
        <v>74</v>
      </c>
      <c r="BQ986" t="s">
        <v>74</v>
      </c>
      <c r="BR986" t="s">
        <v>97</v>
      </c>
      <c r="BS986" t="s">
        <v>11142</v>
      </c>
      <c r="BT986" t="str">
        <f>HYPERLINK("https%3A%2F%2Fwww.webofscience.com%2Fwos%2Fwoscc%2Ffull-record%2FWOS:A1994PR93000007","View Full Record in Web of Science")</f>
        <v>View Full Record in Web of Science</v>
      </c>
    </row>
    <row r="987" spans="1:72" x14ac:dyDescent="0.15">
      <c r="A987" t="s">
        <v>72</v>
      </c>
      <c r="B987" t="s">
        <v>11143</v>
      </c>
      <c r="C987" t="s">
        <v>74</v>
      </c>
      <c r="D987" t="s">
        <v>74</v>
      </c>
      <c r="E987" t="s">
        <v>74</v>
      </c>
      <c r="F987" t="s">
        <v>11143</v>
      </c>
      <c r="G987" t="s">
        <v>74</v>
      </c>
      <c r="H987" t="s">
        <v>74</v>
      </c>
      <c r="I987" t="s">
        <v>11144</v>
      </c>
      <c r="J987" t="s">
        <v>11145</v>
      </c>
      <c r="K987" t="s">
        <v>74</v>
      </c>
      <c r="L987" t="s">
        <v>74</v>
      </c>
      <c r="M987" t="s">
        <v>77</v>
      </c>
      <c r="N987" t="s">
        <v>78</v>
      </c>
      <c r="O987" t="s">
        <v>74</v>
      </c>
      <c r="P987" t="s">
        <v>74</v>
      </c>
      <c r="Q987" t="s">
        <v>74</v>
      </c>
      <c r="R987" t="s">
        <v>74</v>
      </c>
      <c r="S987" t="s">
        <v>74</v>
      </c>
      <c r="T987" t="s">
        <v>74</v>
      </c>
      <c r="U987" t="s">
        <v>11146</v>
      </c>
      <c r="V987" t="s">
        <v>11147</v>
      </c>
      <c r="W987" t="s">
        <v>11148</v>
      </c>
      <c r="X987" t="s">
        <v>3510</v>
      </c>
      <c r="Y987" t="s">
        <v>11149</v>
      </c>
      <c r="Z987" t="s">
        <v>74</v>
      </c>
      <c r="AA987" t="s">
        <v>74</v>
      </c>
      <c r="AB987" t="s">
        <v>74</v>
      </c>
      <c r="AC987" t="s">
        <v>74</v>
      </c>
      <c r="AD987" t="s">
        <v>74</v>
      </c>
      <c r="AE987" t="s">
        <v>74</v>
      </c>
      <c r="AF987" t="s">
        <v>74</v>
      </c>
      <c r="AG987">
        <v>28</v>
      </c>
      <c r="AH987">
        <v>52</v>
      </c>
      <c r="AI987">
        <v>61</v>
      </c>
      <c r="AJ987">
        <v>0</v>
      </c>
      <c r="AK987">
        <v>10</v>
      </c>
      <c r="AL987" t="s">
        <v>85</v>
      </c>
      <c r="AM987" t="s">
        <v>86</v>
      </c>
      <c r="AN987" t="s">
        <v>87</v>
      </c>
      <c r="AO987" t="s">
        <v>11150</v>
      </c>
      <c r="AP987" t="s">
        <v>74</v>
      </c>
      <c r="AQ987" t="s">
        <v>74</v>
      </c>
      <c r="AR987" t="s">
        <v>11151</v>
      </c>
      <c r="AS987" t="s">
        <v>11152</v>
      </c>
      <c r="AT987" t="s">
        <v>10982</v>
      </c>
      <c r="AU987">
        <v>1994</v>
      </c>
      <c r="AV987">
        <v>143</v>
      </c>
      <c r="AW987" t="s">
        <v>3334</v>
      </c>
      <c r="AX987" t="s">
        <v>74</v>
      </c>
      <c r="AY987" t="s">
        <v>74</v>
      </c>
      <c r="AZ987" t="s">
        <v>74</v>
      </c>
      <c r="BA987" t="s">
        <v>74</v>
      </c>
      <c r="BB987">
        <v>301</v>
      </c>
      <c r="BC987">
        <v>310</v>
      </c>
      <c r="BD987" t="s">
        <v>74</v>
      </c>
      <c r="BE987" t="s">
        <v>11153</v>
      </c>
      <c r="BF987" t="str">
        <f>HYPERLINK("http://dx.doi.org/10.1016/0022-0248(94)90071-X","http://dx.doi.org/10.1016/0022-0248(94)90071-X")</f>
        <v>http://dx.doi.org/10.1016/0022-0248(94)90071-X</v>
      </c>
      <c r="BG987" t="s">
        <v>74</v>
      </c>
      <c r="BH987" t="s">
        <v>74</v>
      </c>
      <c r="BI987">
        <v>10</v>
      </c>
      <c r="BJ987" t="s">
        <v>11154</v>
      </c>
      <c r="BK987" t="s">
        <v>94</v>
      </c>
      <c r="BL987" t="s">
        <v>11155</v>
      </c>
      <c r="BM987" t="s">
        <v>11156</v>
      </c>
      <c r="BN987" t="s">
        <v>74</v>
      </c>
      <c r="BO987" t="s">
        <v>74</v>
      </c>
      <c r="BP987" t="s">
        <v>74</v>
      </c>
      <c r="BQ987" t="s">
        <v>74</v>
      </c>
      <c r="BR987" t="s">
        <v>97</v>
      </c>
      <c r="BS987" t="s">
        <v>11157</v>
      </c>
      <c r="BT987" t="str">
        <f>HYPERLINK("https%3A%2F%2Fwww.webofscience.com%2Fwos%2Fwoscc%2Ffull-record%2FWOS:A1994PQ37000027","View Full Record in Web of Science")</f>
        <v>View Full Record in Web of Science</v>
      </c>
    </row>
    <row r="988" spans="1:72" x14ac:dyDescent="0.15">
      <c r="A988" t="s">
        <v>72</v>
      </c>
      <c r="B988" t="s">
        <v>11158</v>
      </c>
      <c r="C988" t="s">
        <v>74</v>
      </c>
      <c r="D988" t="s">
        <v>74</v>
      </c>
      <c r="E988" t="s">
        <v>74</v>
      </c>
      <c r="F988" t="s">
        <v>11158</v>
      </c>
      <c r="G988" t="s">
        <v>74</v>
      </c>
      <c r="H988" t="s">
        <v>74</v>
      </c>
      <c r="I988" t="s">
        <v>11159</v>
      </c>
      <c r="J988" t="s">
        <v>3428</v>
      </c>
      <c r="K988" t="s">
        <v>74</v>
      </c>
      <c r="L988" t="s">
        <v>74</v>
      </c>
      <c r="M988" t="s">
        <v>77</v>
      </c>
      <c r="N988" t="s">
        <v>78</v>
      </c>
      <c r="O988" t="s">
        <v>74</v>
      </c>
      <c r="P988" t="s">
        <v>74</v>
      </c>
      <c r="Q988" t="s">
        <v>74</v>
      </c>
      <c r="R988" t="s">
        <v>74</v>
      </c>
      <c r="S988" t="s">
        <v>74</v>
      </c>
      <c r="T988" t="s">
        <v>11160</v>
      </c>
      <c r="U988" t="s">
        <v>11161</v>
      </c>
      <c r="V988" t="s">
        <v>11162</v>
      </c>
      <c r="W988" t="s">
        <v>11163</v>
      </c>
      <c r="X988" t="s">
        <v>11164</v>
      </c>
      <c r="Y988" t="s">
        <v>11165</v>
      </c>
      <c r="Z988" t="s">
        <v>74</v>
      </c>
      <c r="AA988" t="s">
        <v>11166</v>
      </c>
      <c r="AB988" t="s">
        <v>11167</v>
      </c>
      <c r="AC988" t="s">
        <v>74</v>
      </c>
      <c r="AD988" t="s">
        <v>74</v>
      </c>
      <c r="AE988" t="s">
        <v>74</v>
      </c>
      <c r="AF988" t="s">
        <v>74</v>
      </c>
      <c r="AG988">
        <v>40</v>
      </c>
      <c r="AH988">
        <v>98</v>
      </c>
      <c r="AI988">
        <v>106</v>
      </c>
      <c r="AJ988">
        <v>0</v>
      </c>
      <c r="AK988">
        <v>18</v>
      </c>
      <c r="AL988" t="s">
        <v>3434</v>
      </c>
      <c r="AM988" t="s">
        <v>139</v>
      </c>
      <c r="AN988" t="s">
        <v>3435</v>
      </c>
      <c r="AO988" t="s">
        <v>3436</v>
      </c>
      <c r="AP988" t="s">
        <v>74</v>
      </c>
      <c r="AQ988" t="s">
        <v>74</v>
      </c>
      <c r="AR988" t="s">
        <v>3437</v>
      </c>
      <c r="AS988" t="s">
        <v>3438</v>
      </c>
      <c r="AT988" t="s">
        <v>10982</v>
      </c>
      <c r="AU988">
        <v>1994</v>
      </c>
      <c r="AV988">
        <v>195</v>
      </c>
      <c r="AW988" t="s">
        <v>74</v>
      </c>
      <c r="AX988" t="s">
        <v>74</v>
      </c>
      <c r="AY988" t="s">
        <v>74</v>
      </c>
      <c r="AZ988" t="s">
        <v>74</v>
      </c>
      <c r="BA988" t="s">
        <v>74</v>
      </c>
      <c r="BB988">
        <v>293</v>
      </c>
      <c r="BC988">
        <v>306</v>
      </c>
      <c r="BD988" t="s">
        <v>74</v>
      </c>
      <c r="BE988" t="s">
        <v>74</v>
      </c>
      <c r="BF988" t="s">
        <v>74</v>
      </c>
      <c r="BG988" t="s">
        <v>74</v>
      </c>
      <c r="BH988" t="s">
        <v>74</v>
      </c>
      <c r="BI988">
        <v>14</v>
      </c>
      <c r="BJ988" t="s">
        <v>207</v>
      </c>
      <c r="BK988" t="s">
        <v>94</v>
      </c>
      <c r="BL988" t="s">
        <v>208</v>
      </c>
      <c r="BM988" t="s">
        <v>11168</v>
      </c>
      <c r="BN988">
        <v>9317834</v>
      </c>
      <c r="BO988" t="s">
        <v>74</v>
      </c>
      <c r="BP988" t="s">
        <v>74</v>
      </c>
      <c r="BQ988" t="s">
        <v>74</v>
      </c>
      <c r="BR988" t="s">
        <v>97</v>
      </c>
      <c r="BS988" t="s">
        <v>11169</v>
      </c>
      <c r="BT988" t="str">
        <f>HYPERLINK("https%3A%2F%2Fwww.webofscience.com%2Fwos%2Fwoscc%2Ffull-record%2FWOS:A1994PM30500017","View Full Record in Web of Science")</f>
        <v>View Full Record in Web of Science</v>
      </c>
    </row>
    <row r="989" spans="1:72" x14ac:dyDescent="0.15">
      <c r="A989" t="s">
        <v>72</v>
      </c>
      <c r="B989" t="s">
        <v>11170</v>
      </c>
      <c r="C989" t="s">
        <v>74</v>
      </c>
      <c r="D989" t="s">
        <v>74</v>
      </c>
      <c r="E989" t="s">
        <v>74</v>
      </c>
      <c r="F989" t="s">
        <v>11170</v>
      </c>
      <c r="G989" t="s">
        <v>74</v>
      </c>
      <c r="H989" t="s">
        <v>74</v>
      </c>
      <c r="I989" t="s">
        <v>11171</v>
      </c>
      <c r="J989" t="s">
        <v>11172</v>
      </c>
      <c r="K989" t="s">
        <v>74</v>
      </c>
      <c r="L989" t="s">
        <v>74</v>
      </c>
      <c r="M989" t="s">
        <v>77</v>
      </c>
      <c r="N989" t="s">
        <v>78</v>
      </c>
      <c r="O989" t="s">
        <v>74</v>
      </c>
      <c r="P989" t="s">
        <v>74</v>
      </c>
      <c r="Q989" t="s">
        <v>74</v>
      </c>
      <c r="R989" t="s">
        <v>74</v>
      </c>
      <c r="S989" t="s">
        <v>74</v>
      </c>
      <c r="T989" t="s">
        <v>74</v>
      </c>
      <c r="U989" t="s">
        <v>11173</v>
      </c>
      <c r="V989" t="s">
        <v>11174</v>
      </c>
      <c r="W989" t="s">
        <v>11175</v>
      </c>
      <c r="X989" t="s">
        <v>11176</v>
      </c>
      <c r="Y989" t="s">
        <v>11177</v>
      </c>
      <c r="Z989" t="s">
        <v>74</v>
      </c>
      <c r="AA989" t="s">
        <v>10937</v>
      </c>
      <c r="AB989" t="s">
        <v>74</v>
      </c>
      <c r="AC989" t="s">
        <v>74</v>
      </c>
      <c r="AD989" t="s">
        <v>74</v>
      </c>
      <c r="AE989" t="s">
        <v>74</v>
      </c>
      <c r="AF989" t="s">
        <v>74</v>
      </c>
      <c r="AG989">
        <v>93</v>
      </c>
      <c r="AH989">
        <v>12</v>
      </c>
      <c r="AI989">
        <v>12</v>
      </c>
      <c r="AJ989">
        <v>0</v>
      </c>
      <c r="AK989">
        <v>5</v>
      </c>
      <c r="AL989" t="s">
        <v>11178</v>
      </c>
      <c r="AM989" t="s">
        <v>1168</v>
      </c>
      <c r="AN989" t="s">
        <v>11179</v>
      </c>
      <c r="AO989" t="s">
        <v>11180</v>
      </c>
      <c r="AP989" t="s">
        <v>74</v>
      </c>
      <c r="AQ989" t="s">
        <v>74</v>
      </c>
      <c r="AR989" t="s">
        <v>11181</v>
      </c>
      <c r="AS989" t="s">
        <v>11182</v>
      </c>
      <c r="AT989" t="s">
        <v>10982</v>
      </c>
      <c r="AU989">
        <v>1994</v>
      </c>
      <c r="AV989">
        <v>24</v>
      </c>
      <c r="AW989">
        <v>4</v>
      </c>
      <c r="AX989" t="s">
        <v>74</v>
      </c>
      <c r="AY989" t="s">
        <v>74</v>
      </c>
      <c r="AZ989" t="s">
        <v>74</v>
      </c>
      <c r="BA989" t="s">
        <v>74</v>
      </c>
      <c r="BB989">
        <v>241</v>
      </c>
      <c r="BC989">
        <v>267</v>
      </c>
      <c r="BD989" t="s">
        <v>74</v>
      </c>
      <c r="BE989" t="s">
        <v>11183</v>
      </c>
      <c r="BF989" t="str">
        <f>HYPERLINK("http://dx.doi.org/10.2113/gsjfr.24.4.241","http://dx.doi.org/10.2113/gsjfr.24.4.241")</f>
        <v>http://dx.doi.org/10.2113/gsjfr.24.4.241</v>
      </c>
      <c r="BG989" t="s">
        <v>74</v>
      </c>
      <c r="BH989" t="s">
        <v>74</v>
      </c>
      <c r="BI989">
        <v>27</v>
      </c>
      <c r="BJ989" t="s">
        <v>1098</v>
      </c>
      <c r="BK989" t="s">
        <v>94</v>
      </c>
      <c r="BL989" t="s">
        <v>1098</v>
      </c>
      <c r="BM989" t="s">
        <v>11184</v>
      </c>
      <c r="BN989" t="s">
        <v>74</v>
      </c>
      <c r="BO989" t="s">
        <v>74</v>
      </c>
      <c r="BP989" t="s">
        <v>74</v>
      </c>
      <c r="BQ989" t="s">
        <v>74</v>
      </c>
      <c r="BR989" t="s">
        <v>97</v>
      </c>
      <c r="BS989" t="s">
        <v>11185</v>
      </c>
      <c r="BT989" t="str">
        <f>HYPERLINK("https%3A%2F%2Fwww.webofscience.com%2Fwos%2Fwoscc%2Ffull-record%2FWOS:A1994PW78100006","View Full Record in Web of Science")</f>
        <v>View Full Record in Web of Science</v>
      </c>
    </row>
    <row r="990" spans="1:72" x14ac:dyDescent="0.15">
      <c r="A990" t="s">
        <v>72</v>
      </c>
      <c r="B990" t="s">
        <v>11186</v>
      </c>
      <c r="C990" t="s">
        <v>74</v>
      </c>
      <c r="D990" t="s">
        <v>74</v>
      </c>
      <c r="E990" t="s">
        <v>74</v>
      </c>
      <c r="F990" t="s">
        <v>11186</v>
      </c>
      <c r="G990" t="s">
        <v>74</v>
      </c>
      <c r="H990" t="s">
        <v>74</v>
      </c>
      <c r="I990" t="s">
        <v>11187</v>
      </c>
      <c r="J990" t="s">
        <v>799</v>
      </c>
      <c r="K990" t="s">
        <v>74</v>
      </c>
      <c r="L990" t="s">
        <v>74</v>
      </c>
      <c r="M990" t="s">
        <v>77</v>
      </c>
      <c r="N990" t="s">
        <v>78</v>
      </c>
      <c r="O990" t="s">
        <v>74</v>
      </c>
      <c r="P990" t="s">
        <v>74</v>
      </c>
      <c r="Q990" t="s">
        <v>74</v>
      </c>
      <c r="R990" t="s">
        <v>74</v>
      </c>
      <c r="S990" t="s">
        <v>74</v>
      </c>
      <c r="T990" t="s">
        <v>74</v>
      </c>
      <c r="U990" t="s">
        <v>11188</v>
      </c>
      <c r="V990" t="s">
        <v>11189</v>
      </c>
      <c r="W990" t="s">
        <v>11190</v>
      </c>
      <c r="X990" t="s">
        <v>11191</v>
      </c>
      <c r="Y990" t="s">
        <v>11192</v>
      </c>
      <c r="Z990" t="s">
        <v>74</v>
      </c>
      <c r="AA990" t="s">
        <v>11193</v>
      </c>
      <c r="AB990" t="s">
        <v>9492</v>
      </c>
      <c r="AC990" t="s">
        <v>74</v>
      </c>
      <c r="AD990" t="s">
        <v>74</v>
      </c>
      <c r="AE990" t="s">
        <v>74</v>
      </c>
      <c r="AF990" t="s">
        <v>74</v>
      </c>
      <c r="AG990">
        <v>58</v>
      </c>
      <c r="AH990">
        <v>132</v>
      </c>
      <c r="AI990">
        <v>139</v>
      </c>
      <c r="AJ990">
        <v>0</v>
      </c>
      <c r="AK990">
        <v>9</v>
      </c>
      <c r="AL990" t="s">
        <v>604</v>
      </c>
      <c r="AM990" t="s">
        <v>605</v>
      </c>
      <c r="AN990" t="s">
        <v>1803</v>
      </c>
      <c r="AO990" t="s">
        <v>805</v>
      </c>
      <c r="AP990" t="s">
        <v>2560</v>
      </c>
      <c r="AQ990" t="s">
        <v>74</v>
      </c>
      <c r="AR990" t="s">
        <v>806</v>
      </c>
      <c r="AS990" t="s">
        <v>2561</v>
      </c>
      <c r="AT990" t="s">
        <v>10982</v>
      </c>
      <c r="AU990">
        <v>1994</v>
      </c>
      <c r="AV990">
        <v>24</v>
      </c>
      <c r="AW990">
        <v>10</v>
      </c>
      <c r="AX990" t="s">
        <v>74</v>
      </c>
      <c r="AY990" t="s">
        <v>74</v>
      </c>
      <c r="AZ990" t="s">
        <v>74</v>
      </c>
      <c r="BA990" t="s">
        <v>74</v>
      </c>
      <c r="BB990">
        <v>2050</v>
      </c>
      <c r="BC990">
        <v>2071</v>
      </c>
      <c r="BD990" t="s">
        <v>74</v>
      </c>
      <c r="BE990" t="s">
        <v>11194</v>
      </c>
      <c r="BF990" t="str">
        <f>HYPERLINK("http://dx.doi.org/10.1175/1520-0485(1994)024&lt;2050:SEMFAV&gt;2.0.CO;2","http://dx.doi.org/10.1175/1520-0485(1994)024&lt;2050:SEMFAV&gt;2.0.CO;2")</f>
        <v>http://dx.doi.org/10.1175/1520-0485(1994)024&lt;2050:SEMFAV&gt;2.0.CO;2</v>
      </c>
      <c r="BG990" t="s">
        <v>74</v>
      </c>
      <c r="BH990" t="s">
        <v>74</v>
      </c>
      <c r="BI990">
        <v>22</v>
      </c>
      <c r="BJ990" t="s">
        <v>246</v>
      </c>
      <c r="BK990" t="s">
        <v>94</v>
      </c>
      <c r="BL990" t="s">
        <v>246</v>
      </c>
      <c r="BM990" t="s">
        <v>11195</v>
      </c>
      <c r="BN990" t="s">
        <v>74</v>
      </c>
      <c r="BO990" t="s">
        <v>74</v>
      </c>
      <c r="BP990" t="s">
        <v>74</v>
      </c>
      <c r="BQ990" t="s">
        <v>74</v>
      </c>
      <c r="BR990" t="s">
        <v>97</v>
      </c>
      <c r="BS990" t="s">
        <v>11196</v>
      </c>
      <c r="BT990" t="str">
        <f>HYPERLINK("https%3A%2F%2Fwww.webofscience.com%2Fwos%2Fwoscc%2Ffull-record%2FWOS:A1994PL70900002","View Full Record in Web of Science")</f>
        <v>View Full Record in Web of Science</v>
      </c>
    </row>
    <row r="991" spans="1:72" x14ac:dyDescent="0.15">
      <c r="A991" t="s">
        <v>72</v>
      </c>
      <c r="B991" t="s">
        <v>11197</v>
      </c>
      <c r="C991" t="s">
        <v>74</v>
      </c>
      <c r="D991" t="s">
        <v>74</v>
      </c>
      <c r="E991" t="s">
        <v>74</v>
      </c>
      <c r="F991" t="s">
        <v>11197</v>
      </c>
      <c r="G991" t="s">
        <v>74</v>
      </c>
      <c r="H991" t="s">
        <v>74</v>
      </c>
      <c r="I991" t="s">
        <v>11198</v>
      </c>
      <c r="J991" t="s">
        <v>799</v>
      </c>
      <c r="K991" t="s">
        <v>74</v>
      </c>
      <c r="L991" t="s">
        <v>74</v>
      </c>
      <c r="M991" t="s">
        <v>77</v>
      </c>
      <c r="N991" t="s">
        <v>519</v>
      </c>
      <c r="O991" t="s">
        <v>74</v>
      </c>
      <c r="P991" t="s">
        <v>74</v>
      </c>
      <c r="Q991" t="s">
        <v>74</v>
      </c>
      <c r="R991" t="s">
        <v>74</v>
      </c>
      <c r="S991" t="s">
        <v>74</v>
      </c>
      <c r="T991" t="s">
        <v>74</v>
      </c>
      <c r="U991" t="s">
        <v>11199</v>
      </c>
      <c r="V991" t="s">
        <v>11200</v>
      </c>
      <c r="W991" t="s">
        <v>74</v>
      </c>
      <c r="X991" t="s">
        <v>74</v>
      </c>
      <c r="Y991" t="s">
        <v>11201</v>
      </c>
      <c r="Z991" t="s">
        <v>74</v>
      </c>
      <c r="AA991" t="s">
        <v>5796</v>
      </c>
      <c r="AB991" t="s">
        <v>74</v>
      </c>
      <c r="AC991" t="s">
        <v>74</v>
      </c>
      <c r="AD991" t="s">
        <v>74</v>
      </c>
      <c r="AE991" t="s">
        <v>74</v>
      </c>
      <c r="AF991" t="s">
        <v>74</v>
      </c>
      <c r="AG991">
        <v>27</v>
      </c>
      <c r="AH991">
        <v>6</v>
      </c>
      <c r="AI991">
        <v>6</v>
      </c>
      <c r="AJ991">
        <v>0</v>
      </c>
      <c r="AK991">
        <v>2</v>
      </c>
      <c r="AL991" t="s">
        <v>604</v>
      </c>
      <c r="AM991" t="s">
        <v>605</v>
      </c>
      <c r="AN991" t="s">
        <v>606</v>
      </c>
      <c r="AO991" t="s">
        <v>805</v>
      </c>
      <c r="AP991" t="s">
        <v>74</v>
      </c>
      <c r="AQ991" t="s">
        <v>74</v>
      </c>
      <c r="AR991" t="s">
        <v>806</v>
      </c>
      <c r="AS991" t="s">
        <v>2561</v>
      </c>
      <c r="AT991" t="s">
        <v>10982</v>
      </c>
      <c r="AU991">
        <v>1994</v>
      </c>
      <c r="AV991">
        <v>24</v>
      </c>
      <c r="AW991">
        <v>10</v>
      </c>
      <c r="AX991" t="s">
        <v>74</v>
      </c>
      <c r="AY991" t="s">
        <v>74</v>
      </c>
      <c r="AZ991" t="s">
        <v>74</v>
      </c>
      <c r="BA991" t="s">
        <v>74</v>
      </c>
      <c r="BB991">
        <v>2209</v>
      </c>
      <c r="BC991">
        <v>2214</v>
      </c>
      <c r="BD991" t="s">
        <v>74</v>
      </c>
      <c r="BE991" t="s">
        <v>11202</v>
      </c>
      <c r="BF991" t="str">
        <f>HYPERLINK("http://dx.doi.org/10.1175/1520-0485(1994)024&lt;2209:IEOBWI&gt;2.0.CO;2","http://dx.doi.org/10.1175/1520-0485(1994)024&lt;2209:IEOBWI&gt;2.0.CO;2")</f>
        <v>http://dx.doi.org/10.1175/1520-0485(1994)024&lt;2209:IEOBWI&gt;2.0.CO;2</v>
      </c>
      <c r="BG991" t="s">
        <v>74</v>
      </c>
      <c r="BH991" t="s">
        <v>74</v>
      </c>
      <c r="BI991">
        <v>6</v>
      </c>
      <c r="BJ991" t="s">
        <v>246</v>
      </c>
      <c r="BK991" t="s">
        <v>94</v>
      </c>
      <c r="BL991" t="s">
        <v>246</v>
      </c>
      <c r="BM991" t="s">
        <v>11195</v>
      </c>
      <c r="BN991" t="s">
        <v>74</v>
      </c>
      <c r="BO991" t="s">
        <v>229</v>
      </c>
      <c r="BP991" t="s">
        <v>74</v>
      </c>
      <c r="BQ991" t="s">
        <v>74</v>
      </c>
      <c r="BR991" t="s">
        <v>97</v>
      </c>
      <c r="BS991" t="s">
        <v>11203</v>
      </c>
      <c r="BT991" t="str">
        <f>HYPERLINK("https%3A%2F%2Fwww.webofscience.com%2Fwos%2Fwoscc%2Ffull-record%2FWOS:A1994PL70900014","View Full Record in Web of Science")</f>
        <v>View Full Record in Web of Science</v>
      </c>
    </row>
    <row r="992" spans="1:72" x14ac:dyDescent="0.15">
      <c r="A992" t="s">
        <v>72</v>
      </c>
      <c r="B992" t="s">
        <v>11204</v>
      </c>
      <c r="C992" t="s">
        <v>74</v>
      </c>
      <c r="D992" t="s">
        <v>74</v>
      </c>
      <c r="E992" t="s">
        <v>74</v>
      </c>
      <c r="F992" t="s">
        <v>11204</v>
      </c>
      <c r="G992" t="s">
        <v>74</v>
      </c>
      <c r="H992" t="s">
        <v>74</v>
      </c>
      <c r="I992" t="s">
        <v>11205</v>
      </c>
      <c r="J992" t="s">
        <v>822</v>
      </c>
      <c r="K992" t="s">
        <v>74</v>
      </c>
      <c r="L992" t="s">
        <v>74</v>
      </c>
      <c r="M992" t="s">
        <v>77</v>
      </c>
      <c r="N992" t="s">
        <v>2173</v>
      </c>
      <c r="O992" t="s">
        <v>74</v>
      </c>
      <c r="P992" t="s">
        <v>74</v>
      </c>
      <c r="Q992" t="s">
        <v>74</v>
      </c>
      <c r="R992" t="s">
        <v>74</v>
      </c>
      <c r="S992" t="s">
        <v>74</v>
      </c>
      <c r="T992" t="s">
        <v>74</v>
      </c>
      <c r="U992" t="s">
        <v>74</v>
      </c>
      <c r="V992" t="s">
        <v>74</v>
      </c>
      <c r="W992" t="s">
        <v>74</v>
      </c>
      <c r="X992" t="s">
        <v>74</v>
      </c>
      <c r="Y992" t="s">
        <v>74</v>
      </c>
      <c r="Z992" t="s">
        <v>74</v>
      </c>
      <c r="AA992" t="s">
        <v>74</v>
      </c>
      <c r="AB992" t="s">
        <v>74</v>
      </c>
      <c r="AC992" t="s">
        <v>74</v>
      </c>
      <c r="AD992" t="s">
        <v>74</v>
      </c>
      <c r="AE992" t="s">
        <v>74</v>
      </c>
      <c r="AF992" t="s">
        <v>74</v>
      </c>
      <c r="AG992">
        <v>1</v>
      </c>
      <c r="AH992">
        <v>1</v>
      </c>
      <c r="AI992">
        <v>1</v>
      </c>
      <c r="AJ992">
        <v>0</v>
      </c>
      <c r="AK992">
        <v>0</v>
      </c>
      <c r="AL992" t="s">
        <v>829</v>
      </c>
      <c r="AM992" t="s">
        <v>372</v>
      </c>
      <c r="AN992" t="s">
        <v>830</v>
      </c>
      <c r="AO992" t="s">
        <v>831</v>
      </c>
      <c r="AP992" t="s">
        <v>74</v>
      </c>
      <c r="AQ992" t="s">
        <v>74</v>
      </c>
      <c r="AR992" t="s">
        <v>832</v>
      </c>
      <c r="AS992" t="s">
        <v>833</v>
      </c>
      <c r="AT992" t="s">
        <v>10982</v>
      </c>
      <c r="AU992">
        <v>1994</v>
      </c>
      <c r="AV992">
        <v>16</v>
      </c>
      <c r="AW992">
        <v>10</v>
      </c>
      <c r="AX992" t="s">
        <v>74</v>
      </c>
      <c r="AY992" t="s">
        <v>74</v>
      </c>
      <c r="AZ992" t="s">
        <v>74</v>
      </c>
      <c r="BA992" t="s">
        <v>74</v>
      </c>
      <c r="BB992">
        <v>1459</v>
      </c>
      <c r="BC992">
        <v>1459</v>
      </c>
      <c r="BD992" t="s">
        <v>74</v>
      </c>
      <c r="BE992" t="s">
        <v>74</v>
      </c>
      <c r="BF992" t="s">
        <v>74</v>
      </c>
      <c r="BG992" t="s">
        <v>74</v>
      </c>
      <c r="BH992" t="s">
        <v>74</v>
      </c>
      <c r="BI992">
        <v>1</v>
      </c>
      <c r="BJ992" t="s">
        <v>835</v>
      </c>
      <c r="BK992" t="s">
        <v>94</v>
      </c>
      <c r="BL992" t="s">
        <v>835</v>
      </c>
      <c r="BM992" t="s">
        <v>11206</v>
      </c>
      <c r="BN992" t="s">
        <v>74</v>
      </c>
      <c r="BO992" t="s">
        <v>74</v>
      </c>
      <c r="BP992" t="s">
        <v>74</v>
      </c>
      <c r="BQ992" t="s">
        <v>74</v>
      </c>
      <c r="BR992" t="s">
        <v>97</v>
      </c>
      <c r="BS992" t="s">
        <v>11207</v>
      </c>
      <c r="BT992" t="str">
        <f>HYPERLINK("https%3A%2F%2Fwww.webofscience.com%2Fwos%2Fwoscc%2Ffull-record%2FWOS:A1994PP53500013","View Full Record in Web of Science")</f>
        <v>View Full Record in Web of Science</v>
      </c>
    </row>
    <row r="993" spans="1:72" x14ac:dyDescent="0.15">
      <c r="A993" t="s">
        <v>72</v>
      </c>
      <c r="B993" t="s">
        <v>11208</v>
      </c>
      <c r="C993" t="s">
        <v>74</v>
      </c>
      <c r="D993" t="s">
        <v>74</v>
      </c>
      <c r="E993" t="s">
        <v>74</v>
      </c>
      <c r="F993" t="s">
        <v>11208</v>
      </c>
      <c r="G993" t="s">
        <v>74</v>
      </c>
      <c r="H993" t="s">
        <v>74</v>
      </c>
      <c r="I993" t="s">
        <v>11209</v>
      </c>
      <c r="J993" t="s">
        <v>871</v>
      </c>
      <c r="K993" t="s">
        <v>74</v>
      </c>
      <c r="L993" t="s">
        <v>74</v>
      </c>
      <c r="M993" t="s">
        <v>77</v>
      </c>
      <c r="N993" t="s">
        <v>78</v>
      </c>
      <c r="O993" t="s">
        <v>74</v>
      </c>
      <c r="P993" t="s">
        <v>74</v>
      </c>
      <c r="Q993" t="s">
        <v>74</v>
      </c>
      <c r="R993" t="s">
        <v>74</v>
      </c>
      <c r="S993" t="s">
        <v>74</v>
      </c>
      <c r="T993" t="s">
        <v>74</v>
      </c>
      <c r="U993" t="s">
        <v>11210</v>
      </c>
      <c r="V993" t="s">
        <v>11211</v>
      </c>
      <c r="W993" t="s">
        <v>74</v>
      </c>
      <c r="X993" t="s">
        <v>74</v>
      </c>
      <c r="Y993" t="s">
        <v>11212</v>
      </c>
      <c r="Z993" t="s">
        <v>74</v>
      </c>
      <c r="AA993" t="s">
        <v>11213</v>
      </c>
      <c r="AB993" t="s">
        <v>11214</v>
      </c>
      <c r="AC993" t="s">
        <v>74</v>
      </c>
      <c r="AD993" t="s">
        <v>74</v>
      </c>
      <c r="AE993" t="s">
        <v>74</v>
      </c>
      <c r="AF993" t="s">
        <v>74</v>
      </c>
      <c r="AG993">
        <v>10</v>
      </c>
      <c r="AH993">
        <v>7</v>
      </c>
      <c r="AI993">
        <v>7</v>
      </c>
      <c r="AJ993">
        <v>0</v>
      </c>
      <c r="AK993">
        <v>2</v>
      </c>
      <c r="AL993" t="s">
        <v>1952</v>
      </c>
      <c r="AM993" t="s">
        <v>1953</v>
      </c>
      <c r="AN993" t="s">
        <v>1954</v>
      </c>
      <c r="AO993" t="s">
        <v>880</v>
      </c>
      <c r="AP993" t="s">
        <v>74</v>
      </c>
      <c r="AQ993" t="s">
        <v>74</v>
      </c>
      <c r="AR993" t="s">
        <v>882</v>
      </c>
      <c r="AS993" t="s">
        <v>883</v>
      </c>
      <c r="AT993" t="s">
        <v>10982</v>
      </c>
      <c r="AU993">
        <v>1994</v>
      </c>
      <c r="AV993">
        <v>96</v>
      </c>
      <c r="AW993">
        <v>4</v>
      </c>
      <c r="AX993" t="s">
        <v>74</v>
      </c>
      <c r="AY993" t="s">
        <v>74</v>
      </c>
      <c r="AZ993" t="s">
        <v>74</v>
      </c>
      <c r="BA993" t="s">
        <v>74</v>
      </c>
      <c r="BB993">
        <v>2414</v>
      </c>
      <c r="BC993">
        <v>2424</v>
      </c>
      <c r="BD993" t="s">
        <v>74</v>
      </c>
      <c r="BE993" t="s">
        <v>11215</v>
      </c>
      <c r="BF993" t="str">
        <f>HYPERLINK("http://dx.doi.org/10.1121/1.410113","http://dx.doi.org/10.1121/1.410113")</f>
        <v>http://dx.doi.org/10.1121/1.410113</v>
      </c>
      <c r="BG993" t="s">
        <v>74</v>
      </c>
      <c r="BH993" t="s">
        <v>74</v>
      </c>
      <c r="BI993">
        <v>11</v>
      </c>
      <c r="BJ993" t="s">
        <v>885</v>
      </c>
      <c r="BK993" t="s">
        <v>94</v>
      </c>
      <c r="BL993" t="s">
        <v>885</v>
      </c>
      <c r="BM993" t="s">
        <v>11216</v>
      </c>
      <c r="BN993" t="s">
        <v>74</v>
      </c>
      <c r="BO993" t="s">
        <v>74</v>
      </c>
      <c r="BP993" t="s">
        <v>74</v>
      </c>
      <c r="BQ993" t="s">
        <v>74</v>
      </c>
      <c r="BR993" t="s">
        <v>97</v>
      </c>
      <c r="BS993" t="s">
        <v>11217</v>
      </c>
      <c r="BT993" t="str">
        <f>HYPERLINK("https%3A%2F%2Fwww.webofscience.com%2Fwos%2Fwoscc%2Ffull-record%2FWOS:A1994PL70800047","View Full Record in Web of Science")</f>
        <v>View Full Record in Web of Science</v>
      </c>
    </row>
    <row r="994" spans="1:72" x14ac:dyDescent="0.15">
      <c r="A994" t="s">
        <v>72</v>
      </c>
      <c r="B994" t="s">
        <v>11218</v>
      </c>
      <c r="C994" t="s">
        <v>74</v>
      </c>
      <c r="D994" t="s">
        <v>74</v>
      </c>
      <c r="E994" t="s">
        <v>74</v>
      </c>
      <c r="F994" t="s">
        <v>11218</v>
      </c>
      <c r="G994" t="s">
        <v>74</v>
      </c>
      <c r="H994" t="s">
        <v>74</v>
      </c>
      <c r="I994" t="s">
        <v>11219</v>
      </c>
      <c r="J994" t="s">
        <v>871</v>
      </c>
      <c r="K994" t="s">
        <v>74</v>
      </c>
      <c r="L994" t="s">
        <v>74</v>
      </c>
      <c r="M994" t="s">
        <v>77</v>
      </c>
      <c r="N994" t="s">
        <v>78</v>
      </c>
      <c r="O994" t="s">
        <v>74</v>
      </c>
      <c r="P994" t="s">
        <v>74</v>
      </c>
      <c r="Q994" t="s">
        <v>74</v>
      </c>
      <c r="R994" t="s">
        <v>74</v>
      </c>
      <c r="S994" t="s">
        <v>74</v>
      </c>
      <c r="T994" t="s">
        <v>74</v>
      </c>
      <c r="U994" t="s">
        <v>11220</v>
      </c>
      <c r="V994" t="s">
        <v>11221</v>
      </c>
      <c r="W994" t="s">
        <v>11222</v>
      </c>
      <c r="X994" t="s">
        <v>4874</v>
      </c>
      <c r="Y994" t="s">
        <v>11223</v>
      </c>
      <c r="Z994" t="s">
        <v>74</v>
      </c>
      <c r="AA994" t="s">
        <v>11224</v>
      </c>
      <c r="AB994" t="s">
        <v>11225</v>
      </c>
      <c r="AC994" t="s">
        <v>74</v>
      </c>
      <c r="AD994" t="s">
        <v>74</v>
      </c>
      <c r="AE994" t="s">
        <v>74</v>
      </c>
      <c r="AF994" t="s">
        <v>74</v>
      </c>
      <c r="AG994">
        <v>31</v>
      </c>
      <c r="AH994">
        <v>51</v>
      </c>
      <c r="AI994">
        <v>62</v>
      </c>
      <c r="AJ994">
        <v>0</v>
      </c>
      <c r="AK994">
        <v>29</v>
      </c>
      <c r="AL994" t="s">
        <v>1952</v>
      </c>
      <c r="AM994" t="s">
        <v>1953</v>
      </c>
      <c r="AN994" t="s">
        <v>1954</v>
      </c>
      <c r="AO994" t="s">
        <v>880</v>
      </c>
      <c r="AP994" t="s">
        <v>74</v>
      </c>
      <c r="AQ994" t="s">
        <v>74</v>
      </c>
      <c r="AR994" t="s">
        <v>882</v>
      </c>
      <c r="AS994" t="s">
        <v>883</v>
      </c>
      <c r="AT994" t="s">
        <v>10982</v>
      </c>
      <c r="AU994">
        <v>1994</v>
      </c>
      <c r="AV994">
        <v>96</v>
      </c>
      <c r="AW994">
        <v>4</v>
      </c>
      <c r="AX994" t="s">
        <v>74</v>
      </c>
      <c r="AY994" t="s">
        <v>74</v>
      </c>
      <c r="AZ994" t="s">
        <v>74</v>
      </c>
      <c r="BA994" t="s">
        <v>74</v>
      </c>
      <c r="BB994">
        <v>2469</v>
      </c>
      <c r="BC994">
        <v>2484</v>
      </c>
      <c r="BD994" t="s">
        <v>74</v>
      </c>
      <c r="BE994" t="s">
        <v>11226</v>
      </c>
      <c r="BF994" t="str">
        <f>HYPERLINK("http://dx.doi.org/10.1121/1.410120","http://dx.doi.org/10.1121/1.410120")</f>
        <v>http://dx.doi.org/10.1121/1.410120</v>
      </c>
      <c r="BG994" t="s">
        <v>74</v>
      </c>
      <c r="BH994" t="s">
        <v>74</v>
      </c>
      <c r="BI994">
        <v>16</v>
      </c>
      <c r="BJ994" t="s">
        <v>885</v>
      </c>
      <c r="BK994" t="s">
        <v>94</v>
      </c>
      <c r="BL994" t="s">
        <v>885</v>
      </c>
      <c r="BM994" t="s">
        <v>11216</v>
      </c>
      <c r="BN994">
        <v>7963037</v>
      </c>
      <c r="BO994" t="s">
        <v>74</v>
      </c>
      <c r="BP994" t="s">
        <v>74</v>
      </c>
      <c r="BQ994" t="s">
        <v>74</v>
      </c>
      <c r="BR994" t="s">
        <v>97</v>
      </c>
      <c r="BS994" t="s">
        <v>11227</v>
      </c>
      <c r="BT994" t="str">
        <f>HYPERLINK("https%3A%2F%2Fwww.webofscience.com%2Fwos%2Fwoscc%2Ffull-record%2FWOS:A1994PL70800055","View Full Record in Web of Science")</f>
        <v>View Full Record in Web of Science</v>
      </c>
    </row>
    <row r="995" spans="1:72" x14ac:dyDescent="0.15">
      <c r="A995" t="s">
        <v>72</v>
      </c>
      <c r="B995" t="s">
        <v>11228</v>
      </c>
      <c r="C995" t="s">
        <v>74</v>
      </c>
      <c r="D995" t="s">
        <v>74</v>
      </c>
      <c r="E995" t="s">
        <v>74</v>
      </c>
      <c r="F995" t="s">
        <v>11228</v>
      </c>
      <c r="G995" t="s">
        <v>74</v>
      </c>
      <c r="H995" t="s">
        <v>74</v>
      </c>
      <c r="I995" t="s">
        <v>11229</v>
      </c>
      <c r="J995" t="s">
        <v>890</v>
      </c>
      <c r="K995" t="s">
        <v>74</v>
      </c>
      <c r="L995" t="s">
        <v>74</v>
      </c>
      <c r="M995" t="s">
        <v>77</v>
      </c>
      <c r="N995" t="s">
        <v>78</v>
      </c>
      <c r="O995" t="s">
        <v>74</v>
      </c>
      <c r="P995" t="s">
        <v>74</v>
      </c>
      <c r="Q995" t="s">
        <v>74</v>
      </c>
      <c r="R995" t="s">
        <v>74</v>
      </c>
      <c r="S995" t="s">
        <v>74</v>
      </c>
      <c r="T995" t="s">
        <v>74</v>
      </c>
      <c r="U995" t="s">
        <v>11230</v>
      </c>
      <c r="V995" t="s">
        <v>11231</v>
      </c>
      <c r="W995" t="s">
        <v>74</v>
      </c>
      <c r="X995" t="s">
        <v>74</v>
      </c>
      <c r="Y995" t="s">
        <v>11232</v>
      </c>
      <c r="Z995" t="s">
        <v>74</v>
      </c>
      <c r="AA995" t="s">
        <v>74</v>
      </c>
      <c r="AB995" t="s">
        <v>74</v>
      </c>
      <c r="AC995" t="s">
        <v>74</v>
      </c>
      <c r="AD995" t="s">
        <v>74</v>
      </c>
      <c r="AE995" t="s">
        <v>74</v>
      </c>
      <c r="AF995" t="s">
        <v>74</v>
      </c>
      <c r="AG995">
        <v>45</v>
      </c>
      <c r="AH995">
        <v>129</v>
      </c>
      <c r="AI995">
        <v>141</v>
      </c>
      <c r="AJ995">
        <v>0</v>
      </c>
      <c r="AK995">
        <v>8</v>
      </c>
      <c r="AL995" t="s">
        <v>604</v>
      </c>
      <c r="AM995" t="s">
        <v>605</v>
      </c>
      <c r="AN995" t="s">
        <v>606</v>
      </c>
      <c r="AO995" t="s">
        <v>897</v>
      </c>
      <c r="AP995" t="s">
        <v>74</v>
      </c>
      <c r="AQ995" t="s">
        <v>74</v>
      </c>
      <c r="AR995" t="s">
        <v>898</v>
      </c>
      <c r="AS995" t="s">
        <v>899</v>
      </c>
      <c r="AT995" t="s">
        <v>11091</v>
      </c>
      <c r="AU995">
        <v>1994</v>
      </c>
      <c r="AV995">
        <v>51</v>
      </c>
      <c r="AW995">
        <v>19</v>
      </c>
      <c r="AX995" t="s">
        <v>74</v>
      </c>
      <c r="AY995" t="s">
        <v>74</v>
      </c>
      <c r="AZ995" t="s">
        <v>74</v>
      </c>
      <c r="BA995" t="s">
        <v>74</v>
      </c>
      <c r="BB995">
        <v>2699</v>
      </c>
      <c r="BC995">
        <v>2707</v>
      </c>
      <c r="BD995" t="s">
        <v>74</v>
      </c>
      <c r="BE995" t="s">
        <v>11233</v>
      </c>
      <c r="BF995" t="str">
        <f>HYPERLINK("http://dx.doi.org/10.1175/1520-0469(1994)051&lt;2699:GQICAO&gt;2.0.CO;2","http://dx.doi.org/10.1175/1520-0469(1994)051&lt;2699:GQICAO&gt;2.0.CO;2")</f>
        <v>http://dx.doi.org/10.1175/1520-0469(1994)051&lt;2699:GQICAO&gt;2.0.CO;2</v>
      </c>
      <c r="BG995" t="s">
        <v>74</v>
      </c>
      <c r="BH995" t="s">
        <v>74</v>
      </c>
      <c r="BI995">
        <v>9</v>
      </c>
      <c r="BJ995" t="s">
        <v>169</v>
      </c>
      <c r="BK995" t="s">
        <v>94</v>
      </c>
      <c r="BL995" t="s">
        <v>169</v>
      </c>
      <c r="BM995" t="s">
        <v>11234</v>
      </c>
      <c r="BN995" t="s">
        <v>74</v>
      </c>
      <c r="BO995" t="s">
        <v>354</v>
      </c>
      <c r="BP995" t="s">
        <v>74</v>
      </c>
      <c r="BQ995" t="s">
        <v>74</v>
      </c>
      <c r="BR995" t="s">
        <v>97</v>
      </c>
      <c r="BS995" t="s">
        <v>11235</v>
      </c>
      <c r="BT995" t="str">
        <f>HYPERLINK("https%3A%2F%2Fwww.webofscience.com%2Fwos%2Fwoscc%2Ffull-record%2FWOS:A1994PL71900002","View Full Record in Web of Science")</f>
        <v>View Full Record in Web of Science</v>
      </c>
    </row>
    <row r="996" spans="1:72" x14ac:dyDescent="0.15">
      <c r="A996" t="s">
        <v>72</v>
      </c>
      <c r="B996" t="s">
        <v>11236</v>
      </c>
      <c r="C996" t="s">
        <v>74</v>
      </c>
      <c r="D996" t="s">
        <v>74</v>
      </c>
      <c r="E996" t="s">
        <v>74</v>
      </c>
      <c r="F996" t="s">
        <v>11236</v>
      </c>
      <c r="G996" t="s">
        <v>74</v>
      </c>
      <c r="H996" t="s">
        <v>74</v>
      </c>
      <c r="I996" t="s">
        <v>11237</v>
      </c>
      <c r="J996" t="s">
        <v>993</v>
      </c>
      <c r="K996" t="s">
        <v>74</v>
      </c>
      <c r="L996" t="s">
        <v>74</v>
      </c>
      <c r="M996" t="s">
        <v>77</v>
      </c>
      <c r="N996" t="s">
        <v>78</v>
      </c>
      <c r="O996" t="s">
        <v>74</v>
      </c>
      <c r="P996" t="s">
        <v>74</v>
      </c>
      <c r="Q996" t="s">
        <v>74</v>
      </c>
      <c r="R996" t="s">
        <v>74</v>
      </c>
      <c r="S996" t="s">
        <v>74</v>
      </c>
      <c r="T996" t="s">
        <v>74</v>
      </c>
      <c r="U996" t="s">
        <v>11238</v>
      </c>
      <c r="V996" t="s">
        <v>11239</v>
      </c>
      <c r="W996" t="s">
        <v>74</v>
      </c>
      <c r="X996" t="s">
        <v>74</v>
      </c>
      <c r="Y996" t="s">
        <v>11240</v>
      </c>
      <c r="Z996" t="s">
        <v>74</v>
      </c>
      <c r="AA996" t="s">
        <v>11241</v>
      </c>
      <c r="AB996" t="s">
        <v>11242</v>
      </c>
      <c r="AC996" t="s">
        <v>74</v>
      </c>
      <c r="AD996" t="s">
        <v>74</v>
      </c>
      <c r="AE996" t="s">
        <v>74</v>
      </c>
      <c r="AF996" t="s">
        <v>74</v>
      </c>
      <c r="AG996">
        <v>42</v>
      </c>
      <c r="AH996">
        <v>186</v>
      </c>
      <c r="AI996">
        <v>210</v>
      </c>
      <c r="AJ996">
        <v>0</v>
      </c>
      <c r="AK996">
        <v>27</v>
      </c>
      <c r="AL996" t="s">
        <v>344</v>
      </c>
      <c r="AM996" t="s">
        <v>345</v>
      </c>
      <c r="AN996" t="s">
        <v>346</v>
      </c>
      <c r="AO996" t="s">
        <v>1000</v>
      </c>
      <c r="AP996" t="s">
        <v>74</v>
      </c>
      <c r="AQ996" t="s">
        <v>74</v>
      </c>
      <c r="AR996" t="s">
        <v>1001</v>
      </c>
      <c r="AS996" t="s">
        <v>1002</v>
      </c>
      <c r="AT996" t="s">
        <v>10982</v>
      </c>
      <c r="AU996">
        <v>1994</v>
      </c>
      <c r="AV996">
        <v>120</v>
      </c>
      <c r="AW996">
        <v>3</v>
      </c>
      <c r="AX996" t="s">
        <v>74</v>
      </c>
      <c r="AY996" t="s">
        <v>74</v>
      </c>
      <c r="AZ996" t="s">
        <v>74</v>
      </c>
      <c r="BA996" t="s">
        <v>74</v>
      </c>
      <c r="BB996">
        <v>421</v>
      </c>
      <c r="BC996">
        <v>426</v>
      </c>
      <c r="BD996" t="s">
        <v>74</v>
      </c>
      <c r="BE996" t="s">
        <v>11243</v>
      </c>
      <c r="BF996" t="str">
        <f>HYPERLINK("http://dx.doi.org/10.1007/BF00680216","http://dx.doi.org/10.1007/BF00680216")</f>
        <v>http://dx.doi.org/10.1007/BF00680216</v>
      </c>
      <c r="BG996" t="s">
        <v>74</v>
      </c>
      <c r="BH996" t="s">
        <v>74</v>
      </c>
      <c r="BI996">
        <v>6</v>
      </c>
      <c r="BJ996" t="s">
        <v>1004</v>
      </c>
      <c r="BK996" t="s">
        <v>94</v>
      </c>
      <c r="BL996" t="s">
        <v>1004</v>
      </c>
      <c r="BM996" t="s">
        <v>11244</v>
      </c>
      <c r="BN996" t="s">
        <v>74</v>
      </c>
      <c r="BO996" t="s">
        <v>74</v>
      </c>
      <c r="BP996" t="s">
        <v>74</v>
      </c>
      <c r="BQ996" t="s">
        <v>74</v>
      </c>
      <c r="BR996" t="s">
        <v>97</v>
      </c>
      <c r="BS996" t="s">
        <v>11245</v>
      </c>
      <c r="BT996" t="str">
        <f>HYPERLINK("https%3A%2F%2Fwww.webofscience.com%2Fwos%2Fwoscc%2Ffull-record%2FWOS:A1994PP94500011","View Full Record in Web of Science")</f>
        <v>View Full Record in Web of Science</v>
      </c>
    </row>
    <row r="997" spans="1:72" x14ac:dyDescent="0.15">
      <c r="A997" t="s">
        <v>72</v>
      </c>
      <c r="B997" t="s">
        <v>11246</v>
      </c>
      <c r="C997" t="s">
        <v>74</v>
      </c>
      <c r="D997" t="s">
        <v>74</v>
      </c>
      <c r="E997" t="s">
        <v>74</v>
      </c>
      <c r="F997" t="s">
        <v>11246</v>
      </c>
      <c r="G997" t="s">
        <v>74</v>
      </c>
      <c r="H997" t="s">
        <v>74</v>
      </c>
      <c r="I997" t="s">
        <v>11247</v>
      </c>
      <c r="J997" t="s">
        <v>2632</v>
      </c>
      <c r="K997" t="s">
        <v>74</v>
      </c>
      <c r="L997" t="s">
        <v>74</v>
      </c>
      <c r="M997" t="s">
        <v>77</v>
      </c>
      <c r="N997" t="s">
        <v>78</v>
      </c>
      <c r="O997" t="s">
        <v>74</v>
      </c>
      <c r="P997" t="s">
        <v>74</v>
      </c>
      <c r="Q997" t="s">
        <v>74</v>
      </c>
      <c r="R997" t="s">
        <v>74</v>
      </c>
      <c r="S997" t="s">
        <v>74</v>
      </c>
      <c r="T997" t="s">
        <v>11248</v>
      </c>
      <c r="U997" t="s">
        <v>11249</v>
      </c>
      <c r="V997" t="s">
        <v>11250</v>
      </c>
      <c r="W997" t="s">
        <v>11251</v>
      </c>
      <c r="X997" t="s">
        <v>74</v>
      </c>
      <c r="Y997" t="s">
        <v>11252</v>
      </c>
      <c r="Z997" t="s">
        <v>74</v>
      </c>
      <c r="AA997" t="s">
        <v>74</v>
      </c>
      <c r="AB997" t="s">
        <v>74</v>
      </c>
      <c r="AC997" t="s">
        <v>74</v>
      </c>
      <c r="AD997" t="s">
        <v>74</v>
      </c>
      <c r="AE997" t="s">
        <v>74</v>
      </c>
      <c r="AF997" t="s">
        <v>74</v>
      </c>
      <c r="AG997">
        <v>40</v>
      </c>
      <c r="AH997">
        <v>70</v>
      </c>
      <c r="AI997">
        <v>76</v>
      </c>
      <c r="AJ997">
        <v>1</v>
      </c>
      <c r="AK997">
        <v>14</v>
      </c>
      <c r="AL997" t="s">
        <v>2639</v>
      </c>
      <c r="AM997" t="s">
        <v>2640</v>
      </c>
      <c r="AN997" t="s">
        <v>2641</v>
      </c>
      <c r="AO997" t="s">
        <v>2642</v>
      </c>
      <c r="AP997" t="s">
        <v>74</v>
      </c>
      <c r="AQ997" t="s">
        <v>74</v>
      </c>
      <c r="AR997" t="s">
        <v>2643</v>
      </c>
      <c r="AS997" t="s">
        <v>2644</v>
      </c>
      <c r="AT997" t="s">
        <v>10982</v>
      </c>
      <c r="AU997">
        <v>1994</v>
      </c>
      <c r="AV997">
        <v>113</v>
      </c>
      <c r="AW997">
        <v>3</v>
      </c>
      <c r="AX997" t="s">
        <v>74</v>
      </c>
      <c r="AY997" t="s">
        <v>74</v>
      </c>
      <c r="AZ997" t="s">
        <v>74</v>
      </c>
      <c r="BA997" t="s">
        <v>74</v>
      </c>
      <c r="BB997">
        <v>207</v>
      </c>
      <c r="BC997">
        <v>219</v>
      </c>
      <c r="BD997" t="s">
        <v>74</v>
      </c>
      <c r="BE997" t="s">
        <v>11253</v>
      </c>
      <c r="BF997" t="str">
        <f>HYPERLINK("http://dx.doi.org/10.3354/meps113207","http://dx.doi.org/10.3354/meps113207")</f>
        <v>http://dx.doi.org/10.3354/meps113207</v>
      </c>
      <c r="BG997" t="s">
        <v>74</v>
      </c>
      <c r="BH997" t="s">
        <v>74</v>
      </c>
      <c r="BI997">
        <v>13</v>
      </c>
      <c r="BJ997" t="s">
        <v>2647</v>
      </c>
      <c r="BK997" t="s">
        <v>94</v>
      </c>
      <c r="BL997" t="s">
        <v>2648</v>
      </c>
      <c r="BM997" t="s">
        <v>11254</v>
      </c>
      <c r="BN997" t="s">
        <v>74</v>
      </c>
      <c r="BO997" t="s">
        <v>576</v>
      </c>
      <c r="BP997" t="s">
        <v>74</v>
      </c>
      <c r="BQ997" t="s">
        <v>74</v>
      </c>
      <c r="BR997" t="s">
        <v>97</v>
      </c>
      <c r="BS997" t="s">
        <v>11255</v>
      </c>
      <c r="BT997" t="str">
        <f>HYPERLINK("https%3A%2F%2Fwww.webofscience.com%2Fwos%2Fwoscc%2Ffull-record%2FWOS:A1994PR37100001","View Full Record in Web of Science")</f>
        <v>View Full Record in Web of Science</v>
      </c>
    </row>
    <row r="998" spans="1:72" x14ac:dyDescent="0.15">
      <c r="A998" t="s">
        <v>72</v>
      </c>
      <c r="B998" t="s">
        <v>11256</v>
      </c>
      <c r="C998" t="s">
        <v>74</v>
      </c>
      <c r="D998" t="s">
        <v>74</v>
      </c>
      <c r="E998" t="s">
        <v>74</v>
      </c>
      <c r="F998" t="s">
        <v>11256</v>
      </c>
      <c r="G998" t="s">
        <v>74</v>
      </c>
      <c r="H998" t="s">
        <v>74</v>
      </c>
      <c r="I998" t="s">
        <v>11257</v>
      </c>
      <c r="J998" t="s">
        <v>2632</v>
      </c>
      <c r="K998" t="s">
        <v>74</v>
      </c>
      <c r="L998" t="s">
        <v>74</v>
      </c>
      <c r="M998" t="s">
        <v>77</v>
      </c>
      <c r="N998" t="s">
        <v>78</v>
      </c>
      <c r="O998" t="s">
        <v>74</v>
      </c>
      <c r="P998" t="s">
        <v>74</v>
      </c>
      <c r="Q998" t="s">
        <v>74</v>
      </c>
      <c r="R998" t="s">
        <v>74</v>
      </c>
      <c r="S998" t="s">
        <v>74</v>
      </c>
      <c r="T998" t="s">
        <v>11258</v>
      </c>
      <c r="U998" t="s">
        <v>11259</v>
      </c>
      <c r="V998" t="s">
        <v>11260</v>
      </c>
      <c r="W998" t="s">
        <v>11251</v>
      </c>
      <c r="X998" t="s">
        <v>74</v>
      </c>
      <c r="Y998" t="s">
        <v>11252</v>
      </c>
      <c r="Z998" t="s">
        <v>74</v>
      </c>
      <c r="AA998" t="s">
        <v>74</v>
      </c>
      <c r="AB998" t="s">
        <v>74</v>
      </c>
      <c r="AC998" t="s">
        <v>74</v>
      </c>
      <c r="AD998" t="s">
        <v>74</v>
      </c>
      <c r="AE998" t="s">
        <v>74</v>
      </c>
      <c r="AF998" t="s">
        <v>74</v>
      </c>
      <c r="AG998">
        <v>32</v>
      </c>
      <c r="AH998">
        <v>85</v>
      </c>
      <c r="AI998">
        <v>98</v>
      </c>
      <c r="AJ998">
        <v>1</v>
      </c>
      <c r="AK998">
        <v>20</v>
      </c>
      <c r="AL998" t="s">
        <v>2639</v>
      </c>
      <c r="AM998" t="s">
        <v>2640</v>
      </c>
      <c r="AN998" t="s">
        <v>2641</v>
      </c>
      <c r="AO998" t="s">
        <v>2642</v>
      </c>
      <c r="AP998" t="s">
        <v>74</v>
      </c>
      <c r="AQ998" t="s">
        <v>74</v>
      </c>
      <c r="AR998" t="s">
        <v>2643</v>
      </c>
      <c r="AS998" t="s">
        <v>2644</v>
      </c>
      <c r="AT998" t="s">
        <v>10982</v>
      </c>
      <c r="AU998">
        <v>1994</v>
      </c>
      <c r="AV998">
        <v>113</v>
      </c>
      <c r="AW998">
        <v>3</v>
      </c>
      <c r="AX998" t="s">
        <v>74</v>
      </c>
      <c r="AY998" t="s">
        <v>74</v>
      </c>
      <c r="AZ998" t="s">
        <v>74</v>
      </c>
      <c r="BA998" t="s">
        <v>74</v>
      </c>
      <c r="BB998">
        <v>221</v>
      </c>
      <c r="BC998">
        <v>232</v>
      </c>
      <c r="BD998" t="s">
        <v>74</v>
      </c>
      <c r="BE998" t="s">
        <v>11261</v>
      </c>
      <c r="BF998" t="str">
        <f>HYPERLINK("http://dx.doi.org/10.3354/meps113221","http://dx.doi.org/10.3354/meps113221")</f>
        <v>http://dx.doi.org/10.3354/meps113221</v>
      </c>
      <c r="BG998" t="s">
        <v>74</v>
      </c>
      <c r="BH998" t="s">
        <v>74</v>
      </c>
      <c r="BI998">
        <v>12</v>
      </c>
      <c r="BJ998" t="s">
        <v>2647</v>
      </c>
      <c r="BK998" t="s">
        <v>94</v>
      </c>
      <c r="BL998" t="s">
        <v>2648</v>
      </c>
      <c r="BM998" t="s">
        <v>11254</v>
      </c>
      <c r="BN998" t="s">
        <v>74</v>
      </c>
      <c r="BO998" t="s">
        <v>576</v>
      </c>
      <c r="BP998" t="s">
        <v>74</v>
      </c>
      <c r="BQ998" t="s">
        <v>74</v>
      </c>
      <c r="BR998" t="s">
        <v>97</v>
      </c>
      <c r="BS998" t="s">
        <v>11262</v>
      </c>
      <c r="BT998" t="str">
        <f>HYPERLINK("https%3A%2F%2Fwww.webofscience.com%2Fwos%2Fwoscc%2Ffull-record%2FWOS:A1994PR37100002","View Full Record in Web of Science")</f>
        <v>View Full Record in Web of Science</v>
      </c>
    </row>
    <row r="999" spans="1:72" x14ac:dyDescent="0.15">
      <c r="A999" t="s">
        <v>72</v>
      </c>
      <c r="B999" t="s">
        <v>11263</v>
      </c>
      <c r="C999" t="s">
        <v>74</v>
      </c>
      <c r="D999" t="s">
        <v>74</v>
      </c>
      <c r="E999" t="s">
        <v>74</v>
      </c>
      <c r="F999" t="s">
        <v>11263</v>
      </c>
      <c r="G999" t="s">
        <v>74</v>
      </c>
      <c r="H999" t="s">
        <v>74</v>
      </c>
      <c r="I999" t="s">
        <v>11264</v>
      </c>
      <c r="J999" t="s">
        <v>11265</v>
      </c>
      <c r="K999" t="s">
        <v>74</v>
      </c>
      <c r="L999" t="s">
        <v>74</v>
      </c>
      <c r="M999" t="s">
        <v>77</v>
      </c>
      <c r="N999" t="s">
        <v>78</v>
      </c>
      <c r="O999" t="s">
        <v>74</v>
      </c>
      <c r="P999" t="s">
        <v>74</v>
      </c>
      <c r="Q999" t="s">
        <v>74</v>
      </c>
      <c r="R999" t="s">
        <v>74</v>
      </c>
      <c r="S999" t="s">
        <v>74</v>
      </c>
      <c r="T999" t="s">
        <v>11266</v>
      </c>
      <c r="U999" t="s">
        <v>11267</v>
      </c>
      <c r="V999" t="s">
        <v>11268</v>
      </c>
      <c r="W999" t="s">
        <v>11269</v>
      </c>
      <c r="X999" t="s">
        <v>11270</v>
      </c>
      <c r="Y999" t="s">
        <v>74</v>
      </c>
      <c r="Z999" t="s">
        <v>74</v>
      </c>
      <c r="AA999" t="s">
        <v>11271</v>
      </c>
      <c r="AB999" t="s">
        <v>11272</v>
      </c>
      <c r="AC999" t="s">
        <v>74</v>
      </c>
      <c r="AD999" t="s">
        <v>74</v>
      </c>
      <c r="AE999" t="s">
        <v>74</v>
      </c>
      <c r="AF999" t="s">
        <v>74</v>
      </c>
      <c r="AG999">
        <v>55</v>
      </c>
      <c r="AH999">
        <v>3</v>
      </c>
      <c r="AI999">
        <v>3</v>
      </c>
      <c r="AJ999">
        <v>0</v>
      </c>
      <c r="AK999">
        <v>1</v>
      </c>
      <c r="AL999" t="s">
        <v>1696</v>
      </c>
      <c r="AM999" t="s">
        <v>1505</v>
      </c>
      <c r="AN999" t="s">
        <v>4815</v>
      </c>
      <c r="AO999" t="s">
        <v>2028</v>
      </c>
      <c r="AP999" t="s">
        <v>11273</v>
      </c>
      <c r="AQ999" t="s">
        <v>74</v>
      </c>
      <c r="AR999" t="s">
        <v>2029</v>
      </c>
      <c r="AS999" t="s">
        <v>2030</v>
      </c>
      <c r="AT999" t="s">
        <v>10982</v>
      </c>
      <c r="AU999">
        <v>1994</v>
      </c>
      <c r="AV999">
        <v>16</v>
      </c>
      <c r="AW999">
        <v>5</v>
      </c>
      <c r="AX999" t="s">
        <v>74</v>
      </c>
      <c r="AY999" t="s">
        <v>74</v>
      </c>
      <c r="AZ999" t="s">
        <v>74</v>
      </c>
      <c r="BA999" t="s">
        <v>74</v>
      </c>
      <c r="BB999">
        <v>325</v>
      </c>
      <c r="BC999">
        <v>345</v>
      </c>
      <c r="BD999" t="s">
        <v>74</v>
      </c>
      <c r="BE999" t="s">
        <v>11274</v>
      </c>
      <c r="BF999" t="str">
        <f>HYPERLINK("http://dx.doi.org/10.1007/BF01203971","http://dx.doi.org/10.1007/BF01203971")</f>
        <v>http://dx.doi.org/10.1007/BF01203971</v>
      </c>
      <c r="BG999" t="s">
        <v>74</v>
      </c>
      <c r="BH999" t="s">
        <v>74</v>
      </c>
      <c r="BI999">
        <v>21</v>
      </c>
      <c r="BJ999" t="s">
        <v>2032</v>
      </c>
      <c r="BK999" t="s">
        <v>94</v>
      </c>
      <c r="BL999" t="s">
        <v>2032</v>
      </c>
      <c r="BM999" t="s">
        <v>11275</v>
      </c>
      <c r="BN999" t="s">
        <v>74</v>
      </c>
      <c r="BO999" t="s">
        <v>74</v>
      </c>
      <c r="BP999" t="s">
        <v>74</v>
      </c>
      <c r="BQ999" t="s">
        <v>74</v>
      </c>
      <c r="BR999" t="s">
        <v>97</v>
      </c>
      <c r="BS999" t="s">
        <v>11276</v>
      </c>
      <c r="BT999" t="str">
        <f>HYPERLINK("https%3A%2F%2Fwww.webofscience.com%2Fwos%2Fwoscc%2Ffull-record%2FWOS:A1994PL15800001","View Full Record in Web of Science")</f>
        <v>View Full Record in Web of Science</v>
      </c>
    </row>
    <row r="1000" spans="1:72" x14ac:dyDescent="0.15">
      <c r="A1000" t="s">
        <v>72</v>
      </c>
      <c r="B1000" t="s">
        <v>3997</v>
      </c>
      <c r="C1000" t="s">
        <v>74</v>
      </c>
      <c r="D1000" t="s">
        <v>74</v>
      </c>
      <c r="E1000" t="s">
        <v>74</v>
      </c>
      <c r="F1000" t="s">
        <v>3997</v>
      </c>
      <c r="G1000" t="s">
        <v>74</v>
      </c>
      <c r="H1000" t="s">
        <v>74</v>
      </c>
      <c r="I1000" t="s">
        <v>11277</v>
      </c>
      <c r="J1000" t="s">
        <v>2671</v>
      </c>
      <c r="K1000" t="s">
        <v>74</v>
      </c>
      <c r="L1000" t="s">
        <v>74</v>
      </c>
      <c r="M1000" t="s">
        <v>77</v>
      </c>
      <c r="N1000" t="s">
        <v>78</v>
      </c>
      <c r="O1000" t="s">
        <v>74</v>
      </c>
      <c r="P1000" t="s">
        <v>74</v>
      </c>
      <c r="Q1000" t="s">
        <v>74</v>
      </c>
      <c r="R1000" t="s">
        <v>74</v>
      </c>
      <c r="S1000" t="s">
        <v>74</v>
      </c>
      <c r="T1000" t="s">
        <v>11278</v>
      </c>
      <c r="U1000" t="s">
        <v>11279</v>
      </c>
      <c r="V1000" t="s">
        <v>11280</v>
      </c>
      <c r="W1000" t="s">
        <v>11281</v>
      </c>
      <c r="X1000" t="s">
        <v>5276</v>
      </c>
      <c r="Y1000" t="s">
        <v>11282</v>
      </c>
      <c r="Z1000" t="s">
        <v>74</v>
      </c>
      <c r="AA1000" t="s">
        <v>74</v>
      </c>
      <c r="AB1000" t="s">
        <v>74</v>
      </c>
      <c r="AC1000" t="s">
        <v>74</v>
      </c>
      <c r="AD1000" t="s">
        <v>74</v>
      </c>
      <c r="AE1000" t="s">
        <v>74</v>
      </c>
      <c r="AF1000" t="s">
        <v>74</v>
      </c>
      <c r="AG1000">
        <v>23</v>
      </c>
      <c r="AH1000">
        <v>26</v>
      </c>
      <c r="AI1000">
        <v>27</v>
      </c>
      <c r="AJ1000">
        <v>0</v>
      </c>
      <c r="AK1000">
        <v>2</v>
      </c>
      <c r="AL1000" t="s">
        <v>2692</v>
      </c>
      <c r="AM1000" t="s">
        <v>1168</v>
      </c>
      <c r="AN1000" t="s">
        <v>2693</v>
      </c>
      <c r="AO1000" t="s">
        <v>2676</v>
      </c>
      <c r="AP1000" t="s">
        <v>74</v>
      </c>
      <c r="AQ1000" t="s">
        <v>74</v>
      </c>
      <c r="AR1000" t="s">
        <v>2678</v>
      </c>
      <c r="AS1000" t="s">
        <v>2679</v>
      </c>
      <c r="AT1000" t="s">
        <v>10982</v>
      </c>
      <c r="AU1000">
        <v>1994</v>
      </c>
      <c r="AV1000">
        <v>10</v>
      </c>
      <c r="AW1000">
        <v>4</v>
      </c>
      <c r="AX1000" t="s">
        <v>74</v>
      </c>
      <c r="AY1000" t="s">
        <v>74</v>
      </c>
      <c r="AZ1000" t="s">
        <v>74</v>
      </c>
      <c r="BA1000" t="s">
        <v>74</v>
      </c>
      <c r="BB1000">
        <v>412</v>
      </c>
      <c r="BC1000">
        <v>429</v>
      </c>
      <c r="BD1000" t="s">
        <v>74</v>
      </c>
      <c r="BE1000" t="s">
        <v>11283</v>
      </c>
      <c r="BF1000" t="str">
        <f>HYPERLINK("http://dx.doi.org/10.1111/j.1748-7692.1994.tb00498.x","http://dx.doi.org/10.1111/j.1748-7692.1994.tb00498.x")</f>
        <v>http://dx.doi.org/10.1111/j.1748-7692.1994.tb00498.x</v>
      </c>
      <c r="BG1000" t="s">
        <v>74</v>
      </c>
      <c r="BH1000" t="s">
        <v>74</v>
      </c>
      <c r="BI1000">
        <v>18</v>
      </c>
      <c r="BJ1000" t="s">
        <v>2681</v>
      </c>
      <c r="BK1000" t="s">
        <v>94</v>
      </c>
      <c r="BL1000" t="s">
        <v>2681</v>
      </c>
      <c r="BM1000" t="s">
        <v>11284</v>
      </c>
      <c r="BN1000" t="s">
        <v>74</v>
      </c>
      <c r="BO1000" t="s">
        <v>74</v>
      </c>
      <c r="BP1000" t="s">
        <v>74</v>
      </c>
      <c r="BQ1000" t="s">
        <v>74</v>
      </c>
      <c r="BR1000" t="s">
        <v>97</v>
      </c>
      <c r="BS1000" t="s">
        <v>11285</v>
      </c>
      <c r="BT1000" t="str">
        <f>HYPERLINK("https%3A%2F%2Fwww.webofscience.com%2Fwos%2Fwoscc%2Ffull-record%2FWOS:A1994PP91200003","View Full Record in Web of Science")</f>
        <v>View Full Record in Web of Science</v>
      </c>
    </row>
    <row r="1001" spans="1:72" x14ac:dyDescent="0.15">
      <c r="A1001" t="s">
        <v>72</v>
      </c>
      <c r="B1001" t="s">
        <v>11286</v>
      </c>
      <c r="C1001" t="s">
        <v>74</v>
      </c>
      <c r="D1001" t="s">
        <v>74</v>
      </c>
      <c r="E1001" t="s">
        <v>74</v>
      </c>
      <c r="F1001" t="s">
        <v>11286</v>
      </c>
      <c r="G1001" t="s">
        <v>74</v>
      </c>
      <c r="H1001" t="s">
        <v>74</v>
      </c>
      <c r="I1001" t="s">
        <v>11287</v>
      </c>
      <c r="J1001" t="s">
        <v>5176</v>
      </c>
      <c r="K1001" t="s">
        <v>74</v>
      </c>
      <c r="L1001" t="s">
        <v>74</v>
      </c>
      <c r="M1001" t="s">
        <v>77</v>
      </c>
      <c r="N1001" t="s">
        <v>78</v>
      </c>
      <c r="O1001" t="s">
        <v>74</v>
      </c>
      <c r="P1001" t="s">
        <v>74</v>
      </c>
      <c r="Q1001" t="s">
        <v>74</v>
      </c>
      <c r="R1001" t="s">
        <v>74</v>
      </c>
      <c r="S1001" t="s">
        <v>74</v>
      </c>
      <c r="T1001" t="s">
        <v>74</v>
      </c>
      <c r="U1001" t="s">
        <v>11288</v>
      </c>
      <c r="V1001" t="s">
        <v>11289</v>
      </c>
      <c r="W1001" t="s">
        <v>11290</v>
      </c>
      <c r="X1001" t="s">
        <v>11291</v>
      </c>
      <c r="Y1001" t="s">
        <v>11292</v>
      </c>
      <c r="Z1001" t="s">
        <v>74</v>
      </c>
      <c r="AA1001" t="s">
        <v>11293</v>
      </c>
      <c r="AB1001" t="s">
        <v>11294</v>
      </c>
      <c r="AC1001" t="s">
        <v>74</v>
      </c>
      <c r="AD1001" t="s">
        <v>74</v>
      </c>
      <c r="AE1001" t="s">
        <v>74</v>
      </c>
      <c r="AF1001" t="s">
        <v>74</v>
      </c>
      <c r="AG1001">
        <v>15</v>
      </c>
      <c r="AH1001">
        <v>69</v>
      </c>
      <c r="AI1001">
        <v>76</v>
      </c>
      <c r="AJ1001">
        <v>0</v>
      </c>
      <c r="AK1001">
        <v>7</v>
      </c>
      <c r="AL1001" t="s">
        <v>622</v>
      </c>
      <c r="AM1001" t="s">
        <v>372</v>
      </c>
      <c r="AN1001" t="s">
        <v>2507</v>
      </c>
      <c r="AO1001" t="s">
        <v>5183</v>
      </c>
      <c r="AP1001" t="s">
        <v>5184</v>
      </c>
      <c r="AQ1001" t="s">
        <v>74</v>
      </c>
      <c r="AR1001" t="s">
        <v>5185</v>
      </c>
      <c r="AS1001" t="s">
        <v>5186</v>
      </c>
      <c r="AT1001" t="s">
        <v>10982</v>
      </c>
      <c r="AU1001">
        <v>1994</v>
      </c>
      <c r="AV1001">
        <v>28</v>
      </c>
      <c r="AW1001">
        <v>10</v>
      </c>
      <c r="AX1001" t="s">
        <v>74</v>
      </c>
      <c r="AY1001" t="s">
        <v>74</v>
      </c>
      <c r="AZ1001" t="s">
        <v>74</v>
      </c>
      <c r="BA1001" t="s">
        <v>74</v>
      </c>
      <c r="BB1001">
        <v>607</v>
      </c>
      <c r="BC1001">
        <v>612</v>
      </c>
      <c r="BD1001" t="s">
        <v>74</v>
      </c>
      <c r="BE1001" t="s">
        <v>11295</v>
      </c>
      <c r="BF1001" t="str">
        <f>HYPERLINK("http://dx.doi.org/10.1016/0025-326X(94)90362-X","http://dx.doi.org/10.1016/0025-326X(94)90362-X")</f>
        <v>http://dx.doi.org/10.1016/0025-326X(94)90362-X</v>
      </c>
      <c r="BG1001" t="s">
        <v>74</v>
      </c>
      <c r="BH1001" t="s">
        <v>74</v>
      </c>
      <c r="BI1001">
        <v>6</v>
      </c>
      <c r="BJ1001" t="s">
        <v>5190</v>
      </c>
      <c r="BK1001" t="s">
        <v>94</v>
      </c>
      <c r="BL1001" t="s">
        <v>2167</v>
      </c>
      <c r="BM1001" t="s">
        <v>11296</v>
      </c>
      <c r="BN1001" t="s">
        <v>74</v>
      </c>
      <c r="BO1001" t="s">
        <v>74</v>
      </c>
      <c r="BP1001" t="s">
        <v>74</v>
      </c>
      <c r="BQ1001" t="s">
        <v>74</v>
      </c>
      <c r="BR1001" t="s">
        <v>97</v>
      </c>
      <c r="BS1001" t="s">
        <v>11297</v>
      </c>
      <c r="BT1001" t="str">
        <f>HYPERLINK("https%3A%2F%2Fwww.webofscience.com%2Fwos%2Fwoscc%2Ffull-record%2FWOS:A1994PT34500006","View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2024-07-28T15:26:45Z</dcterms:created>
  <dcterms:modified xsi:type="dcterms:W3CDTF">2024-07-28T15:26:45Z</dcterms:modified>
</cp:coreProperties>
</file>